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fuels\IMFPbFT\"/>
    </mc:Choice>
  </mc:AlternateContent>
  <xr:revisionPtr revIDLastSave="0" documentId="13_ncr:1_{5424CB95-E5FC-412D-8CF0-0D7FD199F8D6}" xr6:coauthVersionLast="47" xr6:coauthVersionMax="47" xr10:uidLastSave="{00000000-0000-0000-0000-000000000000}"/>
  <bookViews>
    <workbookView xWindow="-120" yWindow="-120" windowWidth="29040" windowHeight="17640" tabRatio="991" firstSheet="3" activeTab="14" xr2:uid="{00000000-000D-0000-FFFF-FFFF00000000}"/>
  </bookViews>
  <sheets>
    <sheet name="About" sheetId="1" r:id="rId1"/>
    <sheet name="AEO21 Table13" sheetId="10" r:id="rId2"/>
    <sheet name="AEO22 Table13" sheetId="19" r:id="rId3"/>
    <sheet name="AEO21 Table60" sheetId="8" r:id="rId4"/>
    <sheet name="AEO22 Table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C4" i="24"/>
  <c r="D4" i="24"/>
  <c r="C5" i="24"/>
  <c r="D5" i="24"/>
  <c r="C6" i="24"/>
  <c r="D6" i="24"/>
  <c r="C7" i="24"/>
  <c r="D7" i="24"/>
  <c r="C8" i="24"/>
  <c r="D8" i="24"/>
  <c r="C9" i="24"/>
  <c r="D9" i="24"/>
  <c r="C10" i="24"/>
  <c r="D10" i="24"/>
  <c r="C11" i="24"/>
  <c r="D11" i="24"/>
  <c r="C12" i="24"/>
  <c r="D12" i="24"/>
  <c r="C13" i="24"/>
  <c r="D13" i="24"/>
  <c r="C14" i="24"/>
  <c r="D14" i="24"/>
  <c r="C15" i="24"/>
  <c r="D15" i="24"/>
  <c r="C16" i="24"/>
  <c r="D16" i="24"/>
  <c r="C17" i="24"/>
  <c r="D17" i="24"/>
  <c r="C18" i="24"/>
  <c r="D18" i="24"/>
  <c r="C19" i="24"/>
  <c r="D19" i="24"/>
  <c r="C20" i="24"/>
  <c r="D20" i="24"/>
  <c r="C21" i="24"/>
  <c r="D21" i="24"/>
  <c r="C22" i="24"/>
  <c r="D22" i="24"/>
  <c r="C23" i="24"/>
  <c r="D23" i="24"/>
  <c r="C24" i="24"/>
  <c r="D24" i="24"/>
  <c r="C25" i="24"/>
  <c r="D25" i="24"/>
  <c r="C26" i="24"/>
  <c r="D26" i="24"/>
  <c r="C27" i="24"/>
  <c r="D27" i="24"/>
  <c r="C28" i="24"/>
  <c r="D28" i="24"/>
  <c r="C29" i="24"/>
  <c r="D29" i="24"/>
  <c r="C30" i="24"/>
  <c r="D30" i="24"/>
  <c r="C31" i="24"/>
  <c r="D31" i="24"/>
  <c r="C32" i="24"/>
  <c r="D32" i="24"/>
  <c r="C33" i="24"/>
  <c r="D33" i="24"/>
  <c r="C34" i="24"/>
  <c r="D34" i="24"/>
  <c r="C35" i="24"/>
  <c r="D35" i="24"/>
  <c r="C36" i="24"/>
  <c r="D36" i="24"/>
  <c r="C37" i="24"/>
  <c r="D37" i="24"/>
  <c r="C38" i="24"/>
  <c r="D38" i="24"/>
  <c r="C39" i="24"/>
  <c r="D39" i="24"/>
  <c r="C40" i="24"/>
  <c r="D40" i="24"/>
  <c r="C41" i="24"/>
  <c r="D41" i="24"/>
  <c r="C42" i="24"/>
  <c r="D42" i="24"/>
  <c r="C43" i="24"/>
  <c r="D43" i="24"/>
  <c r="C44" i="24"/>
  <c r="D44" i="24"/>
  <c r="C45" i="24"/>
  <c r="D45" i="24"/>
  <c r="C46" i="24"/>
  <c r="D46" i="24"/>
  <c r="C47" i="24"/>
  <c r="D47" i="24"/>
  <c r="C48" i="24"/>
  <c r="D48" i="24"/>
  <c r="C49" i="24"/>
  <c r="D49" i="24"/>
  <c r="C50" i="24"/>
  <c r="D50" i="24"/>
  <c r="C51" i="24"/>
  <c r="D51" i="24"/>
  <c r="C52" i="24"/>
  <c r="D52" i="24"/>
  <c r="C53" i="24"/>
  <c r="D53" i="24"/>
  <c r="C54" i="24"/>
  <c r="D54" i="24"/>
  <c r="C55" i="24"/>
  <c r="D55" i="24"/>
  <c r="C56" i="24"/>
  <c r="D56" i="24"/>
  <c r="C57" i="24"/>
  <c r="D57" i="24"/>
  <c r="C58" i="24"/>
  <c r="D58" i="24"/>
  <c r="C59" i="24"/>
  <c r="D59" i="24"/>
  <c r="C60" i="24"/>
  <c r="D60" i="24"/>
  <c r="C61" i="24"/>
  <c r="D61" i="24"/>
  <c r="C62" i="24"/>
  <c r="D62" i="24"/>
  <c r="C63" i="24"/>
  <c r="D63" i="24"/>
  <c r="C64" i="24"/>
  <c r="D64" i="24"/>
  <c r="C65" i="24"/>
  <c r="D65" i="24"/>
  <c r="C66" i="24"/>
  <c r="D66" i="24"/>
  <c r="C67" i="24"/>
  <c r="D67" i="24"/>
  <c r="C68" i="24"/>
  <c r="D68" i="24"/>
  <c r="C69" i="24"/>
  <c r="D69" i="24"/>
  <c r="C70" i="24"/>
  <c r="D70" i="24"/>
  <c r="C71" i="24"/>
  <c r="D71" i="24"/>
  <c r="C72" i="24"/>
  <c r="D72" i="24"/>
  <c r="C73" i="24"/>
  <c r="D73" i="24"/>
  <c r="C74" i="24"/>
  <c r="D74" i="24"/>
  <c r="C75" i="24"/>
  <c r="D75" i="24"/>
  <c r="C76" i="24"/>
  <c r="D76" i="24"/>
  <c r="C77" i="24"/>
  <c r="D77" i="24"/>
  <c r="C78" i="24"/>
  <c r="D78" i="24"/>
  <c r="C79" i="24"/>
  <c r="D79" i="24"/>
  <c r="C80" i="24"/>
  <c r="D80" i="24"/>
  <c r="C81" i="24"/>
  <c r="D81" i="24"/>
  <c r="C82" i="24"/>
  <c r="D82" i="24"/>
  <c r="C83" i="24"/>
  <c r="D83" i="24"/>
  <c r="C84" i="24"/>
  <c r="D84" i="24"/>
  <c r="C85" i="24"/>
  <c r="D85" i="24"/>
  <c r="C86" i="24"/>
  <c r="D86" i="24"/>
  <c r="C87" i="24"/>
  <c r="D87" i="24"/>
  <c r="C88" i="24"/>
  <c r="D88" i="24"/>
  <c r="C89" i="24"/>
  <c r="D89" i="24"/>
  <c r="C90" i="24"/>
  <c r="D90" i="24"/>
  <c r="C91" i="24"/>
  <c r="D91" i="24"/>
  <c r="C92" i="24"/>
  <c r="D92" i="24"/>
  <c r="C93" i="24"/>
  <c r="D93" i="24"/>
  <c r="C94" i="24"/>
  <c r="D94" i="24"/>
  <c r="C95" i="24"/>
  <c r="D95" i="24"/>
  <c r="C96" i="24"/>
  <c r="D96" i="24"/>
  <c r="C97" i="24"/>
  <c r="D97" i="24"/>
  <c r="C98" i="24"/>
  <c r="D98" i="24"/>
  <c r="C99" i="24"/>
  <c r="D99" i="24"/>
  <c r="C100" i="24"/>
  <c r="D100" i="24"/>
  <c r="C101" i="24"/>
  <c r="D101" i="24"/>
  <c r="C102" i="24"/>
  <c r="D102" i="24"/>
  <c r="C103" i="24"/>
  <c r="D103" i="24"/>
  <c r="C104" i="24"/>
  <c r="D104" i="24"/>
  <c r="C105" i="24"/>
  <c r="D105" i="24"/>
  <c r="C106" i="24"/>
  <c r="D106" i="24"/>
  <c r="C107" i="24"/>
  <c r="D107" i="24"/>
  <c r="C108" i="24"/>
  <c r="D108" i="24"/>
  <c r="C109" i="24"/>
  <c r="D109" i="24"/>
  <c r="C110" i="24"/>
  <c r="D110" i="24"/>
  <c r="C111" i="24"/>
  <c r="D111" i="24"/>
  <c r="C112" i="24"/>
  <c r="D112" i="24"/>
  <c r="C113" i="24"/>
  <c r="D113" i="24"/>
  <c r="C114" i="24"/>
  <c r="D114" i="24"/>
  <c r="C115" i="24"/>
  <c r="D115" i="24"/>
  <c r="C116" i="24"/>
  <c r="D116" i="24"/>
  <c r="C117" i="24"/>
  <c r="D117" i="24"/>
  <c r="C118" i="24"/>
  <c r="D118" i="24"/>
  <c r="C119" i="24"/>
  <c r="D119" i="24"/>
  <c r="C120" i="24"/>
  <c r="D120" i="24"/>
  <c r="C121" i="24"/>
  <c r="D121" i="24"/>
  <c r="C122" i="24"/>
  <c r="D122" i="24"/>
  <c r="C123" i="24"/>
  <c r="D123" i="24"/>
  <c r="C124" i="24"/>
  <c r="D124" i="24"/>
  <c r="C125" i="24"/>
  <c r="D125" i="24"/>
  <c r="C126" i="24"/>
  <c r="D126" i="24"/>
  <c r="C127" i="24"/>
  <c r="D127" i="24"/>
  <c r="C128" i="24"/>
  <c r="D128" i="24"/>
  <c r="C129" i="24"/>
  <c r="D129" i="24"/>
  <c r="C130" i="24"/>
  <c r="D130" i="24"/>
  <c r="C131" i="24"/>
  <c r="D131" i="24"/>
  <c r="C132" i="24"/>
  <c r="D132" i="24"/>
  <c r="C133" i="24"/>
  <c r="D133" i="24"/>
  <c r="C134" i="24"/>
  <c r="D134" i="24"/>
  <c r="C135" i="24"/>
  <c r="D135" i="24"/>
  <c r="C136" i="24"/>
  <c r="D136" i="24"/>
  <c r="C137" i="24"/>
  <c r="D137" i="24"/>
  <c r="C138" i="24"/>
  <c r="D138" i="24"/>
  <c r="C139" i="24"/>
  <c r="D139" i="24"/>
  <c r="C140" i="24"/>
  <c r="D140" i="24"/>
  <c r="C141" i="24"/>
  <c r="D141" i="24"/>
  <c r="C142" i="24"/>
  <c r="D142" i="24"/>
  <c r="C143" i="24"/>
  <c r="D143" i="24"/>
  <c r="C144" i="24"/>
  <c r="D144" i="24"/>
  <c r="C145" i="24"/>
  <c r="D145" i="24"/>
  <c r="C146" i="24"/>
  <c r="D146" i="24"/>
  <c r="C147" i="24"/>
  <c r="D147" i="24"/>
  <c r="C148" i="24"/>
  <c r="D148" i="24"/>
  <c r="C149" i="24"/>
  <c r="D149" i="24"/>
  <c r="C150" i="24"/>
  <c r="D150" i="24"/>
  <c r="C151" i="24"/>
  <c r="D151" i="24"/>
  <c r="C152" i="24"/>
  <c r="D152" i="24"/>
  <c r="C153" i="24"/>
  <c r="D153" i="24"/>
  <c r="C154" i="24"/>
  <c r="D154" i="24"/>
  <c r="C155" i="24"/>
  <c r="D155" i="24"/>
  <c r="C156" i="24"/>
  <c r="D156" i="24"/>
  <c r="C157" i="24"/>
  <c r="D157" i="24"/>
  <c r="C158" i="24"/>
  <c r="D158" i="24"/>
  <c r="C159" i="24"/>
  <c r="D159" i="24"/>
  <c r="C160" i="24"/>
  <c r="D160" i="24"/>
  <c r="C161" i="24"/>
  <c r="D161" i="24"/>
  <c r="C162" i="24"/>
  <c r="D162" i="24"/>
  <c r="C163" i="24"/>
  <c r="D163" i="24"/>
  <c r="C164" i="24"/>
  <c r="D164" i="24"/>
  <c r="C165" i="24"/>
  <c r="D165" i="24"/>
  <c r="C166" i="24"/>
  <c r="D166" i="24"/>
  <c r="C167" i="24"/>
  <c r="D167" i="24"/>
  <c r="C168" i="24"/>
  <c r="D168" i="24"/>
  <c r="C169" i="24"/>
  <c r="D169" i="24"/>
  <c r="C170" i="24"/>
  <c r="D170" i="24"/>
  <c r="C171" i="24"/>
  <c r="D171" i="24"/>
  <c r="C172" i="24"/>
  <c r="D172" i="24"/>
  <c r="C173" i="24"/>
  <c r="D173" i="24"/>
  <c r="C174" i="24"/>
  <c r="D174" i="24"/>
  <c r="C175" i="24"/>
  <c r="D175" i="24"/>
  <c r="C176" i="24"/>
  <c r="D176" i="24"/>
  <c r="C177" i="24"/>
  <c r="D177" i="24"/>
  <c r="C178" i="24"/>
  <c r="D178" i="24"/>
  <c r="C179" i="24"/>
  <c r="D179" i="24"/>
  <c r="C180" i="24"/>
  <c r="D180" i="24"/>
  <c r="C181" i="24"/>
  <c r="D181" i="24"/>
  <c r="C182" i="24"/>
  <c r="D182" i="24"/>
  <c r="C183" i="24"/>
  <c r="D183" i="24"/>
  <c r="C184" i="24"/>
  <c r="D184" i="24"/>
  <c r="C185" i="24"/>
  <c r="D185" i="24"/>
  <c r="C186" i="24"/>
  <c r="D186" i="24"/>
  <c r="C187" i="24"/>
  <c r="D187" i="24"/>
  <c r="C188" i="24"/>
  <c r="D188" i="24"/>
  <c r="C189" i="24"/>
  <c r="D189" i="24"/>
  <c r="C190" i="24"/>
  <c r="D190" i="24"/>
  <c r="C191" i="24"/>
  <c r="D191" i="24"/>
  <c r="C192" i="24"/>
  <c r="D192" i="24"/>
  <c r="C193" i="24"/>
  <c r="D193" i="24"/>
  <c r="C194" i="24"/>
  <c r="D194" i="24"/>
  <c r="C195" i="24"/>
  <c r="D195" i="24"/>
  <c r="C196" i="24"/>
  <c r="D196" i="24"/>
  <c r="C197" i="24"/>
  <c r="D197" i="24"/>
  <c r="C198" i="24"/>
  <c r="D198" i="24"/>
  <c r="C199" i="24"/>
  <c r="D199" i="24"/>
  <c r="C200" i="24"/>
  <c r="D200" i="24"/>
  <c r="C201" i="24"/>
  <c r="D201" i="24"/>
  <c r="C202" i="24"/>
  <c r="D202" i="24"/>
  <c r="C203" i="24"/>
  <c r="D203" i="24"/>
  <c r="C204" i="24"/>
  <c r="D204" i="24"/>
  <c r="C205" i="24"/>
  <c r="D205" i="24"/>
  <c r="C206" i="24"/>
  <c r="D206" i="24"/>
  <c r="C207" i="24"/>
  <c r="D207" i="24"/>
  <c r="C208" i="24"/>
  <c r="D208" i="24"/>
  <c r="C209" i="24"/>
  <c r="D209" i="24"/>
  <c r="C210" i="24"/>
  <c r="D210" i="24"/>
  <c r="C211" i="24"/>
  <c r="D211" i="24"/>
  <c r="C212" i="24"/>
  <c r="D212" i="24"/>
  <c r="C213" i="24"/>
  <c r="D213" i="24"/>
  <c r="C214" i="24"/>
  <c r="D214" i="24"/>
  <c r="C215" i="24"/>
  <c r="D215" i="24"/>
  <c r="C216" i="24"/>
  <c r="D216" i="24"/>
  <c r="C217" i="24"/>
  <c r="D217" i="24"/>
  <c r="C218" i="24"/>
  <c r="D218" i="24"/>
  <c r="C219" i="24"/>
  <c r="D219" i="24"/>
  <c r="C220" i="24"/>
  <c r="D220" i="24"/>
  <c r="C221" i="24"/>
  <c r="D221" i="24"/>
  <c r="C222" i="24"/>
  <c r="D222" i="24"/>
  <c r="C223" i="24"/>
  <c r="D223" i="24"/>
  <c r="C224" i="24"/>
  <c r="D224" i="24"/>
  <c r="C225" i="24"/>
  <c r="D225" i="24"/>
  <c r="C226" i="24"/>
  <c r="D226" i="24"/>
  <c r="C227" i="24"/>
  <c r="D227" i="24"/>
  <c r="C228" i="24"/>
  <c r="D228" i="24"/>
  <c r="C229" i="24"/>
  <c r="D229" i="24"/>
  <c r="C230" i="24"/>
  <c r="D230" i="24"/>
  <c r="C231" i="24"/>
  <c r="D231" i="24"/>
  <c r="C232" i="24"/>
  <c r="D232" i="24"/>
  <c r="C233" i="24"/>
  <c r="D233" i="24"/>
  <c r="C234" i="24"/>
  <c r="D234" i="24"/>
  <c r="C235" i="24"/>
  <c r="D235" i="24"/>
  <c r="C236" i="24"/>
  <c r="D236" i="24"/>
  <c r="C237" i="24"/>
  <c r="D237" i="24"/>
  <c r="C238" i="24"/>
  <c r="D238" i="24"/>
  <c r="C239" i="24"/>
  <c r="D239" i="24"/>
  <c r="C240" i="24"/>
  <c r="D240" i="24"/>
  <c r="C241" i="24"/>
  <c r="D241" i="24"/>
  <c r="C242" i="24"/>
  <c r="D242" i="24"/>
  <c r="C243" i="24"/>
  <c r="D243" i="24"/>
  <c r="C244" i="24"/>
  <c r="D244" i="24"/>
  <c r="C245" i="24"/>
  <c r="D245" i="24"/>
  <c r="C246" i="24"/>
  <c r="D246" i="24"/>
  <c r="C247" i="24"/>
  <c r="D247" i="24"/>
  <c r="C248" i="24"/>
  <c r="D248" i="24"/>
  <c r="C249" i="24"/>
  <c r="D249" i="24"/>
  <c r="C250" i="24"/>
  <c r="D250" i="24"/>
  <c r="C251" i="24"/>
  <c r="D251" i="24"/>
  <c r="C252" i="24"/>
  <c r="D252" i="24"/>
  <c r="C253" i="24"/>
  <c r="D253" i="24"/>
  <c r="C254" i="24"/>
  <c r="D254" i="24"/>
  <c r="C255" i="24"/>
  <c r="D255" i="24"/>
  <c r="C256" i="24"/>
  <c r="D256" i="24"/>
  <c r="C257" i="24"/>
  <c r="D257" i="24"/>
  <c r="E35" i="11" l="1" a="1"/>
  <c r="E35" i="11" s="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D11" i="11"/>
  <c r="D12" i="11"/>
  <c r="C14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V92" i="22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G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C91" i="11" s="1"/>
  <c r="U103" i="22"/>
  <c r="C23" i="11" s="1"/>
  <c r="F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C92" i="11" l="1"/>
  <c r="D92" i="11" s="1"/>
  <c r="E32" i="23"/>
  <c r="F32" i="23"/>
  <c r="B32" i="23"/>
  <c r="D32" i="23"/>
  <c r="C32" i="23" l="1"/>
  <c r="E27" i="11" s="1" a="1"/>
  <c r="E27" i="11" l="1"/>
  <c r="E31" i="11"/>
  <c r="E32" i="11" s="1"/>
  <c r="E33" i="11" s="1"/>
  <c r="E34" i="11" s="1"/>
  <c r="D60" i="11" l="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59" i="11"/>
  <c r="G9" i="11" l="1"/>
  <c r="F7" i="11"/>
  <c r="F15" i="11"/>
  <c r="F8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D58" i="11"/>
  <c r="C58" i="11"/>
  <c r="E23" i="8" a="1"/>
  <c r="E24" i="8" s="1"/>
  <c r="E23" i="8"/>
  <c r="E27" i="8"/>
  <c r="E30" i="8"/>
  <c r="E31" i="8"/>
  <c r="E35" i="8"/>
  <c r="E38" i="8"/>
  <c r="E39" i="8"/>
  <c r="E43" i="8"/>
  <c r="E46" i="8"/>
  <c r="E47" i="8"/>
  <c r="E51" i="8"/>
  <c r="E54" i="8"/>
  <c r="D23" i="8" a="1"/>
  <c r="D24" i="8" s="1"/>
  <c r="D23" i="8"/>
  <c r="D27" i="8"/>
  <c r="D30" i="8"/>
  <c r="D31" i="8"/>
  <c r="D35" i="8"/>
  <c r="D38" i="8"/>
  <c r="D39" i="8"/>
  <c r="D43" i="8"/>
  <c r="D46" i="8"/>
  <c r="D47" i="8"/>
  <c r="D51" i="8"/>
  <c r="D54" i="8"/>
  <c r="C23" i="8" a="1"/>
  <c r="C24" i="8" s="1"/>
  <c r="C23" i="8"/>
  <c r="C27" i="8"/>
  <c r="C30" i="8"/>
  <c r="C31" i="8"/>
  <c r="C35" i="8"/>
  <c r="C38" i="8"/>
  <c r="C39" i="8"/>
  <c r="C43" i="8"/>
  <c r="C46" i="8"/>
  <c r="C47" i="8"/>
  <c r="C51" i="8"/>
  <c r="C54" i="8"/>
  <c r="B23" i="8" a="1"/>
  <c r="B23" i="8" s="1"/>
  <c r="E3" i="11"/>
  <c r="E24" i="11" s="1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C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E58" i="11" l="1"/>
  <c r="F58" i="11"/>
  <c r="D91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E53" i="8"/>
  <c r="E45" i="8"/>
  <c r="E37" i="8"/>
  <c r="E29" i="8"/>
  <c r="E52" i="8"/>
  <c r="E44" i="8"/>
  <c r="E36" i="8"/>
  <c r="E28" i="8"/>
  <c r="E50" i="8"/>
  <c r="E42" i="8"/>
  <c r="E34" i="8"/>
  <c r="E26" i="8"/>
  <c r="E49" i="8"/>
  <c r="E41" i="8"/>
  <c r="E33" i="8"/>
  <c r="E25" i="8"/>
  <c r="E48" i="8"/>
  <c r="E40" i="8"/>
  <c r="E32" i="8"/>
  <c r="D53" i="8"/>
  <c r="D45" i="8"/>
  <c r="D37" i="8"/>
  <c r="D29" i="8"/>
  <c r="D52" i="8"/>
  <c r="D44" i="8"/>
  <c r="D36" i="8"/>
  <c r="D28" i="8"/>
  <c r="D50" i="8"/>
  <c r="D42" i="8"/>
  <c r="D34" i="8"/>
  <c r="D26" i="8"/>
  <c r="D49" i="8"/>
  <c r="D41" i="8"/>
  <c r="D33" i="8"/>
  <c r="D25" i="8"/>
  <c r="D48" i="8"/>
  <c r="D40" i="8"/>
  <c r="D32" i="8"/>
  <c r="C53" i="8"/>
  <c r="C45" i="8"/>
  <c r="C37" i="8"/>
  <c r="C29" i="8"/>
  <c r="C52" i="8"/>
  <c r="C44" i="8"/>
  <c r="C36" i="8"/>
  <c r="C28" i="8"/>
  <c r="C50" i="8"/>
  <c r="C42" i="8"/>
  <c r="C34" i="8"/>
  <c r="C26" i="8"/>
  <c r="C49" i="8"/>
  <c r="C41" i="8"/>
  <c r="C33" i="8"/>
  <c r="C25" i="8"/>
  <c r="C48" i="8"/>
  <c r="C40" i="8"/>
  <c r="C32" i="8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H21" i="2"/>
  <c r="C21" i="2"/>
  <c r="AE21" i="2"/>
  <c r="W21" i="2"/>
  <c r="O21" i="2"/>
  <c r="G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Z21" i="2"/>
  <c r="R21" i="2"/>
  <c r="J21" i="2"/>
  <c r="AG21" i="2"/>
  <c r="Y21" i="2"/>
  <c r="Q21" i="2"/>
  <c r="I21" i="2"/>
  <c r="AF21" i="2"/>
  <c r="X21" i="2"/>
  <c r="P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D19" i="2" s="1"/>
  <c r="D113" i="3"/>
  <c r="E19" i="2" s="1"/>
  <c r="E113" i="3"/>
  <c r="F19" i="2" s="1"/>
  <c r="F113" i="3"/>
  <c r="G19" i="2" s="1"/>
  <c r="G113" i="3"/>
  <c r="H19" i="2" s="1"/>
  <c r="H113" i="3"/>
  <c r="I19" i="2" s="1"/>
  <c r="I113" i="3"/>
  <c r="J19" i="2" s="1"/>
  <c r="J113" i="3"/>
  <c r="K19" i="2" s="1"/>
  <c r="K113" i="3"/>
  <c r="L19" i="2" s="1"/>
  <c r="L113" i="3"/>
  <c r="M19" i="2" s="1"/>
  <c r="M113" i="3"/>
  <c r="N19" i="2" s="1"/>
  <c r="N113" i="3"/>
  <c r="O19" i="2" s="1"/>
  <c r="O113" i="3"/>
  <c r="P19" i="2" s="1"/>
  <c r="P113" i="3"/>
  <c r="Q19" i="2" s="1"/>
  <c r="Q113" i="3"/>
  <c r="R19" i="2" s="1"/>
  <c r="R113" i="3"/>
  <c r="S19" i="2" s="1"/>
  <c r="S113" i="3"/>
  <c r="T19" i="2" s="1"/>
  <c r="T113" i="3"/>
  <c r="U19" i="2" s="1"/>
  <c r="U113" i="3"/>
  <c r="V19" i="2" s="1"/>
  <c r="V113" i="3"/>
  <c r="W19" i="2" s="1"/>
  <c r="W113" i="3"/>
  <c r="X19" i="2" s="1"/>
  <c r="X113" i="3"/>
  <c r="Y19" i="2" s="1"/>
  <c r="Y113" i="3"/>
  <c r="Z19" i="2" s="1"/>
  <c r="Z113" i="3"/>
  <c r="AA19" i="2" s="1"/>
  <c r="AA113" i="3"/>
  <c r="AB19" i="2" s="1"/>
  <c r="AB113" i="3"/>
  <c r="AC19" i="2" s="1"/>
  <c r="AC113" i="3"/>
  <c r="AD19" i="2" s="1"/>
  <c r="AD113" i="3"/>
  <c r="AE19" i="2" s="1"/>
  <c r="AE113" i="3"/>
  <c r="AF19" i="2" s="1"/>
  <c r="AF113" i="3"/>
  <c r="AG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C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97" i="11" s="1"/>
  <c r="D97" i="11" s="1"/>
  <c r="C29" i="11"/>
  <c r="C52" i="11"/>
  <c r="C38" i="11"/>
  <c r="C55" i="11"/>
  <c r="C28" i="11"/>
  <c r="C47" i="11"/>
  <c r="C113" i="11" s="1"/>
  <c r="D113" i="11" s="1"/>
  <c r="C51" i="11"/>
  <c r="C117" i="11" s="1"/>
  <c r="D117" i="11" s="1"/>
  <c r="C50" i="11"/>
  <c r="C48" i="11"/>
  <c r="C32" i="11"/>
  <c r="C45" i="11"/>
  <c r="C49" i="11"/>
  <c r="C53" i="11"/>
  <c r="C46" i="11"/>
  <c r="C30" i="11"/>
  <c r="D43" i="11"/>
  <c r="D49" i="11"/>
  <c r="D29" i="11"/>
  <c r="D53" i="11"/>
  <c r="D28" i="11"/>
  <c r="C44" i="11"/>
  <c r="C36" i="11"/>
  <c r="C102" i="11" s="1"/>
  <c r="D102" i="11" s="1"/>
  <c r="C39" i="11"/>
  <c r="C27" i="11"/>
  <c r="C42" i="11"/>
  <c r="C34" i="11"/>
  <c r="D39" i="11"/>
  <c r="D27" i="11"/>
  <c r="C41" i="11"/>
  <c r="C107" i="11" s="1"/>
  <c r="D107" i="11" s="1"/>
  <c r="D48" i="11"/>
  <c r="D40" i="11"/>
  <c r="D32" i="11"/>
  <c r="D45" i="11"/>
  <c r="D55" i="11"/>
  <c r="C37" i="11"/>
  <c r="C33" i="11"/>
  <c r="C99" i="11" s="1"/>
  <c r="D99" i="11" s="1"/>
  <c r="C54" i="11"/>
  <c r="D46" i="11"/>
  <c r="D38" i="11"/>
  <c r="D30" i="11"/>
  <c r="W12" i="2"/>
  <c r="H10" i="2"/>
  <c r="G14" i="2"/>
  <c r="AE22" i="2"/>
  <c r="M9" i="2"/>
  <c r="E10" i="2"/>
  <c r="AD11" i="2"/>
  <c r="N11" i="2"/>
  <c r="U12" i="2"/>
  <c r="F12" i="2"/>
  <c r="AB13" i="2"/>
  <c r="AC13" i="2"/>
  <c r="E13" i="2"/>
  <c r="V13" i="2"/>
  <c r="N13" i="2"/>
  <c r="U14" i="2"/>
  <c r="AD14" i="2"/>
  <c r="F14" i="2"/>
  <c r="E9" i="2"/>
  <c r="M10" i="2"/>
  <c r="M11" i="2"/>
  <c r="U20" i="2"/>
  <c r="U22" i="2"/>
  <c r="M22" i="2"/>
  <c r="L9" i="2"/>
  <c r="Y10" i="2"/>
  <c r="I12" i="2"/>
  <c r="I14" i="2"/>
  <c r="AG20" i="2"/>
  <c r="Q20" i="2"/>
  <c r="Y22" i="2"/>
  <c r="J20" i="2"/>
  <c r="O9" i="2"/>
  <c r="G10" i="2"/>
  <c r="G13" i="2"/>
  <c r="M20" i="2"/>
  <c r="V20" i="2"/>
  <c r="O20" i="2"/>
  <c r="W22" i="2"/>
  <c r="U9" i="2"/>
  <c r="AC10" i="2"/>
  <c r="U10" i="2"/>
  <c r="AC11" i="2"/>
  <c r="E11" i="2"/>
  <c r="M12" i="2"/>
  <c r="E12" i="2"/>
  <c r="U13" i="2"/>
  <c r="M14" i="2"/>
  <c r="AC20" i="2"/>
  <c r="E20" i="2"/>
  <c r="AC22" i="2"/>
  <c r="E22" i="2"/>
  <c r="AB9" i="2"/>
  <c r="T9" i="2"/>
  <c r="D9" i="2"/>
  <c r="AB10" i="2"/>
  <c r="T10" i="2"/>
  <c r="L10" i="2"/>
  <c r="D10" i="2"/>
  <c r="AB11" i="2"/>
  <c r="T11" i="2"/>
  <c r="L11" i="2"/>
  <c r="D11" i="2"/>
  <c r="AB12" i="2"/>
  <c r="T12" i="2"/>
  <c r="L12" i="2"/>
  <c r="D12" i="2"/>
  <c r="T13" i="2"/>
  <c r="L13" i="2"/>
  <c r="D13" i="2"/>
  <c r="AB14" i="2"/>
  <c r="T14" i="2"/>
  <c r="L14" i="2"/>
  <c r="D14" i="2"/>
  <c r="AB17" i="2"/>
  <c r="T17" i="2"/>
  <c r="L17" i="2"/>
  <c r="D17" i="2"/>
  <c r="AB18" i="2"/>
  <c r="T18" i="2"/>
  <c r="L18" i="2"/>
  <c r="D18" i="2"/>
  <c r="AB20" i="2"/>
  <c r="T20" i="2"/>
  <c r="L20" i="2"/>
  <c r="D20" i="2"/>
  <c r="AB22" i="2"/>
  <c r="T22" i="2"/>
  <c r="L22" i="2"/>
  <c r="D22" i="2"/>
  <c r="P9" i="2"/>
  <c r="R9" i="2"/>
  <c r="AE10" i="2"/>
  <c r="J10" i="2"/>
  <c r="J11" i="2"/>
  <c r="K11" i="2"/>
  <c r="C13" i="2"/>
  <c r="R13" i="2"/>
  <c r="K13" i="2"/>
  <c r="H14" i="2"/>
  <c r="S14" i="2"/>
  <c r="S17" i="2"/>
  <c r="S18" i="2"/>
  <c r="C20" i="2"/>
  <c r="W20" i="2"/>
  <c r="Z20" i="2"/>
  <c r="AA20" i="2"/>
  <c r="S20" i="2"/>
  <c r="K20" i="2"/>
  <c r="C22" i="2"/>
  <c r="H22" i="2"/>
  <c r="Z22" i="2"/>
  <c r="R22" i="2"/>
  <c r="J22" i="2"/>
  <c r="AA22" i="2"/>
  <c r="S22" i="2"/>
  <c r="K22" i="2"/>
  <c r="AF9" i="2"/>
  <c r="K9" i="2"/>
  <c r="K10" i="2"/>
  <c r="G11" i="2"/>
  <c r="R11" i="2"/>
  <c r="AA11" i="2"/>
  <c r="C12" i="2"/>
  <c r="H12" i="2"/>
  <c r="R12" i="2"/>
  <c r="AA12" i="2"/>
  <c r="S12" i="2"/>
  <c r="S13" i="2"/>
  <c r="AA14" i="2"/>
  <c r="K14" i="2"/>
  <c r="AA17" i="2"/>
  <c r="C18" i="2"/>
  <c r="AA18" i="2"/>
  <c r="C9" i="2"/>
  <c r="Z9" i="2"/>
  <c r="C11" i="2"/>
  <c r="AE11" i="2"/>
  <c r="S11" i="2"/>
  <c r="J12" i="2"/>
  <c r="K12" i="2"/>
  <c r="AA13" i="2"/>
  <c r="C14" i="2"/>
  <c r="C17" i="2"/>
  <c r="K17" i="2"/>
  <c r="K18" i="2"/>
  <c r="AG9" i="2"/>
  <c r="I9" i="2"/>
  <c r="X11" i="2"/>
  <c r="P11" i="2"/>
  <c r="I11" i="2"/>
  <c r="AF12" i="2"/>
  <c r="AF13" i="2"/>
  <c r="H13" i="2"/>
  <c r="I13" i="2"/>
  <c r="AF14" i="2"/>
  <c r="S10" i="2"/>
  <c r="AA9" i="2"/>
  <c r="AA10" i="2"/>
  <c r="Z10" i="2"/>
  <c r="Z11" i="2"/>
  <c r="Z12" i="2"/>
  <c r="Z13" i="2"/>
  <c r="J13" i="2"/>
  <c r="Z14" i="2"/>
  <c r="R14" i="2"/>
  <c r="J14" i="2"/>
  <c r="R20" i="2"/>
  <c r="Y9" i="2"/>
  <c r="Q9" i="2"/>
  <c r="X10" i="2"/>
  <c r="AG10" i="2"/>
  <c r="Q10" i="2"/>
  <c r="I10" i="2"/>
  <c r="AG11" i="2"/>
  <c r="Y11" i="2"/>
  <c r="Q11" i="2"/>
  <c r="P12" i="2"/>
  <c r="AG12" i="2"/>
  <c r="Y12" i="2"/>
  <c r="Q12" i="2"/>
  <c r="P13" i="2"/>
  <c r="AG13" i="2"/>
  <c r="Y13" i="2"/>
  <c r="Q13" i="2"/>
  <c r="P14" i="2"/>
  <c r="AG14" i="2"/>
  <c r="Y14" i="2"/>
  <c r="Q14" i="2"/>
  <c r="AG17" i="2"/>
  <c r="Y17" i="2"/>
  <c r="Q17" i="2"/>
  <c r="I17" i="2"/>
  <c r="AG18" i="2"/>
  <c r="Y18" i="2"/>
  <c r="Q18" i="2"/>
  <c r="I18" i="2"/>
  <c r="Y20" i="2"/>
  <c r="I20" i="2"/>
  <c r="X22" i="2"/>
  <c r="AG22" i="2"/>
  <c r="Q22" i="2"/>
  <c r="I22" i="2"/>
  <c r="S9" i="2"/>
  <c r="X9" i="2"/>
  <c r="AF10" i="2"/>
  <c r="AF11" i="2"/>
  <c r="X12" i="2"/>
  <c r="X13" i="2"/>
  <c r="AF20" i="2"/>
  <c r="P20" i="2"/>
  <c r="AF22" i="2"/>
  <c r="G9" i="2"/>
  <c r="W10" i="2"/>
  <c r="O10" i="2"/>
  <c r="W11" i="2"/>
  <c r="O11" i="2"/>
  <c r="AE12" i="2"/>
  <c r="O12" i="2"/>
  <c r="G12" i="2"/>
  <c r="AE13" i="2"/>
  <c r="W13" i="2"/>
  <c r="O13" i="2"/>
  <c r="AE14" i="2"/>
  <c r="W14" i="2"/>
  <c r="O14" i="2"/>
  <c r="AE17" i="2"/>
  <c r="W17" i="2"/>
  <c r="O17" i="2"/>
  <c r="G17" i="2"/>
  <c r="AE18" i="2"/>
  <c r="W18" i="2"/>
  <c r="O18" i="2"/>
  <c r="G18" i="2"/>
  <c r="F20" i="2"/>
  <c r="AE20" i="2"/>
  <c r="G20" i="2"/>
  <c r="O22" i="2"/>
  <c r="G22" i="2"/>
  <c r="C10" i="2"/>
  <c r="R10" i="2"/>
  <c r="J9" i="2"/>
  <c r="H9" i="2"/>
  <c r="P10" i="2"/>
  <c r="H11" i="2"/>
  <c r="X14" i="2"/>
  <c r="X20" i="2"/>
  <c r="H20" i="2"/>
  <c r="P22" i="2"/>
  <c r="AE9" i="2"/>
  <c r="W9" i="2"/>
  <c r="AC9" i="2"/>
  <c r="AD9" i="2"/>
  <c r="V9" i="2"/>
  <c r="N9" i="2"/>
  <c r="F9" i="2"/>
  <c r="AD10" i="2"/>
  <c r="V10" i="2"/>
  <c r="N10" i="2"/>
  <c r="F10" i="2"/>
  <c r="U11" i="2"/>
  <c r="V11" i="2"/>
  <c r="F11" i="2"/>
  <c r="AC12" i="2"/>
  <c r="AD12" i="2"/>
  <c r="V12" i="2"/>
  <c r="N12" i="2"/>
  <c r="M13" i="2"/>
  <c r="AD13" i="2"/>
  <c r="F13" i="2"/>
  <c r="AC14" i="2"/>
  <c r="E14" i="2"/>
  <c r="V14" i="2"/>
  <c r="N14" i="2"/>
  <c r="AD20" i="2"/>
  <c r="N20" i="2"/>
  <c r="AD22" i="2"/>
  <c r="V22" i="2"/>
  <c r="N22" i="2"/>
  <c r="F22" i="2"/>
  <c r="Z17" i="2"/>
  <c r="R17" i="2"/>
  <c r="J17" i="2"/>
  <c r="Z18" i="2"/>
  <c r="R18" i="2"/>
  <c r="J18" i="2"/>
  <c r="AF17" i="2"/>
  <c r="X17" i="2"/>
  <c r="P17" i="2"/>
  <c r="H17" i="2"/>
  <c r="AF18" i="2"/>
  <c r="X18" i="2"/>
  <c r="P18" i="2"/>
  <c r="H18" i="2"/>
  <c r="V17" i="2"/>
  <c r="F17" i="2"/>
  <c r="V18" i="2"/>
  <c r="F18" i="2"/>
  <c r="AD17" i="2"/>
  <c r="N17" i="2"/>
  <c r="AD18" i="2"/>
  <c r="N18" i="2"/>
  <c r="AC17" i="2"/>
  <c r="U17" i="2"/>
  <c r="M17" i="2"/>
  <c r="E17" i="2"/>
  <c r="AC18" i="2"/>
  <c r="U18" i="2"/>
  <c r="M18" i="2"/>
  <c r="E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8" i="11" l="1"/>
  <c r="D108" i="11" s="1"/>
  <c r="C120" i="11"/>
  <c r="D120" i="11" s="1"/>
  <c r="C116" i="11"/>
  <c r="D116" i="11" s="1"/>
  <c r="C119" i="11"/>
  <c r="D119" i="11" s="1"/>
  <c r="C115" i="11"/>
  <c r="D115" i="11" s="1"/>
  <c r="C94" i="11"/>
  <c r="D94" i="11" s="1"/>
  <c r="C105" i="11"/>
  <c r="D105" i="11" s="1"/>
  <c r="C121" i="11"/>
  <c r="D121" i="11" s="1"/>
  <c r="C112" i="11"/>
  <c r="D112" i="11" s="1"/>
  <c r="C109" i="11"/>
  <c r="D109" i="11" s="1"/>
  <c r="C106" i="11"/>
  <c r="D106" i="11" s="1"/>
  <c r="C118" i="11"/>
  <c r="D118" i="11" s="1"/>
  <c r="C103" i="11"/>
  <c r="D103" i="11" s="1"/>
  <c r="C111" i="11"/>
  <c r="D111" i="11" s="1"/>
  <c r="C104" i="11"/>
  <c r="D104" i="11" s="1"/>
  <c r="C100" i="11"/>
  <c r="D100" i="11" s="1"/>
  <c r="C98" i="11"/>
  <c r="D98" i="11" s="1"/>
  <c r="C114" i="11"/>
  <c r="D114" i="11" s="1"/>
  <c r="C95" i="11"/>
  <c r="D95" i="11" s="1"/>
  <c r="C110" i="11"/>
  <c r="D110" i="11" s="1"/>
  <c r="C93" i="11"/>
  <c r="D93" i="11" s="1"/>
  <c r="C96" i="11"/>
  <c r="D96" i="11" s="1"/>
  <c r="C101" i="11"/>
  <c r="D101" i="11" s="1"/>
  <c r="C5" i="2"/>
  <c r="AA5" i="2"/>
  <c r="S5" i="2"/>
  <c r="K5" i="2"/>
  <c r="AA3" i="2"/>
  <c r="K3" i="2"/>
  <c r="C3" i="2"/>
  <c r="S3" i="2"/>
  <c r="J5" i="2"/>
  <c r="Y3" i="2"/>
  <c r="I5" i="2"/>
  <c r="Z3" i="2"/>
  <c r="R5" i="2"/>
  <c r="AG3" i="2"/>
  <c r="AF3" i="2"/>
  <c r="X3" i="2"/>
  <c r="P3" i="2"/>
  <c r="H3" i="2"/>
  <c r="AF5" i="2"/>
  <c r="X5" i="2"/>
  <c r="P5" i="2"/>
  <c r="H5" i="2"/>
  <c r="Z5" i="2"/>
  <c r="I3" i="2"/>
  <c r="Q5" i="2"/>
  <c r="AE3" i="2"/>
  <c r="W3" i="2"/>
  <c r="O3" i="2"/>
  <c r="G3" i="2"/>
  <c r="AE5" i="2"/>
  <c r="W5" i="2"/>
  <c r="O5" i="2"/>
  <c r="G5" i="2"/>
  <c r="Y5" i="2"/>
  <c r="AD3" i="2"/>
  <c r="V3" i="2"/>
  <c r="N3" i="2"/>
  <c r="F3" i="2"/>
  <c r="AD5" i="2"/>
  <c r="V5" i="2"/>
  <c r="N5" i="2"/>
  <c r="F5" i="2"/>
  <c r="J3" i="2"/>
  <c r="AC3" i="2"/>
  <c r="U3" i="2"/>
  <c r="M3" i="2"/>
  <c r="E3" i="2"/>
  <c r="AC5" i="2"/>
  <c r="U5" i="2"/>
  <c r="M5" i="2"/>
  <c r="E5" i="2"/>
  <c r="R3" i="2"/>
  <c r="Q3" i="2"/>
  <c r="AG5" i="2"/>
  <c r="AB3" i="2"/>
  <c r="T3" i="2"/>
  <c r="L3" i="2"/>
  <c r="D3" i="2"/>
  <c r="AB5" i="2"/>
  <c r="T5" i="2"/>
  <c r="L5" i="2"/>
  <c r="D5" i="2"/>
  <c r="C4" i="2" l="1" a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<sst xmlns="http://schemas.openxmlformats.org/spreadsheetml/2006/main" count="2389" uniqueCount="1728">
  <si>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</si>
  <si>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</si>
  <si>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</si>
  <si>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</si>
  <si>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</si>
  <si>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</si>
  <si>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</si>
  <si>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</si>
  <si>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</si>
  <si>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</si>
  <si>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</si>
  <si>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</si>
  <si>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</si>
  <si>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</si>
  <si>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</si>
  <si>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</si>
  <si>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</si>
  <si>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</si>
  <si>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</si>
  <si>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</si>
  <si>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</si>
  <si>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</si>
  <si>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</si>
  <si>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</si>
  <si>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</si>
  <si>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</si>
  <si>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</si>
  <si>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</si>
  <si>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</si>
  <si>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</si>
  <si>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</si>
  <si>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</si>
  <si>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</si>
  <si>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</si>
  <si>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</si>
  <si>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</si>
  <si>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</si>
  <si>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</si>
  <si>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</si>
  <si>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</si>
  <si>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</si>
  <si>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</si>
  <si>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</si>
  <si>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</si>
  <si>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</si>
  <si>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</si>
  <si>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</si>
  <si>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</si>
  <si>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</si>
  <si>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</si>
  <si>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</si>
  <si>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</si>
  <si>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</si>
  <si>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</si>
  <si>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</si>
  <si>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</si>
  <si>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</si>
  <si>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</si>
  <si>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</si>
  <si>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</si>
  <si>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</si>
  <si>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</si>
  <si>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</si>
  <si>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</si>
  <si>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</si>
  <si>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</si>
  <si>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</si>
  <si>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</si>
  <si>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</si>
  <si>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</si>
  <si>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</si>
  <si>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</si>
  <si>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</si>
  <si>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</si>
  <si>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</si>
  <si>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</si>
  <si>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</si>
  <si>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</si>
  <si>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</si>
  <si>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</si>
  <si>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</si>
  <si>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</si>
  <si>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</si>
  <si>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</si>
  <si>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</si>
  <si>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</si>
  <si>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</si>
  <si>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</si>
  <si>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</si>
  <si>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</si>
  <si>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</si>
  <si>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</si>
  <si>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</si>
  <si>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</si>
  <si>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</si>
  <si>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</si>
  <si>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</si>
  <si>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</si>
  <si>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</si>
  <si>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</si>
  <si>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</si>
  <si>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</si>
  <si>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</si>
  <si>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</si>
  <si>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</si>
  <si>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</si>
  <si>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</si>
  <si>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</si>
  <si>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</si>
  <si>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</si>
  <si>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</si>
  <si>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</si>
  <si>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</si>
  <si>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</si>
  <si>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</si>
  <si>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</si>
  <si>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</si>
  <si>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</si>
  <si>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</si>
  <si>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</si>
  <si>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</si>
  <si>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</si>
  <si>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</si>
  <si>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</si>
  <si>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</si>
  <si>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</si>
  <si>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</si>
  <si>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</si>
  <si>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</si>
  <si>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</si>
  <si>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</si>
  <si>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</si>
  <si>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</si>
  <si>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</si>
  <si>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</si>
  <si>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</si>
  <si>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</si>
  <si>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</si>
  <si>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</si>
  <si>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</si>
  <si>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</si>
  <si>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</si>
  <si>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</si>
  <si>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</si>
  <si>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</si>
  <si>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</si>
  <si>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</si>
  <si>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</si>
  <si>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</si>
  <si>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</si>
  <si>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</si>
  <si>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</si>
  <si>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</si>
  <si>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</si>
  <si>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</si>
  <si>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</si>
  <si>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</si>
  <si>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</si>
  <si>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</si>
  <si>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</si>
  <si>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</si>
  <si>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</si>
  <si>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</si>
  <si>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</si>
  <si>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</si>
  <si>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</si>
  <si>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</si>
  <si>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</si>
  <si>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</si>
  <si>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</si>
  <si>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</si>
  <si>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</si>
  <si>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</si>
  <si>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</si>
  <si>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</si>
  <si>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</si>
  <si>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</si>
  <si>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</si>
  <si>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</si>
  <si>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</si>
  <si>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</si>
  <si>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</si>
  <si>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</si>
  <si>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</si>
  <si>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</si>
  <si>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</si>
  <si>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</si>
  <si>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</si>
  <si>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</si>
  <si>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</si>
  <si>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</si>
  <si>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</si>
  <si>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</si>
  <si>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</si>
  <si>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</si>
  <si>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</si>
  <si>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</si>
  <si>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</si>
  <si>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</si>
  <si>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</si>
  <si>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</si>
  <si>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</si>
  <si>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</si>
  <si>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</si>
  <si>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</si>
  <si>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</si>
  <si>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</si>
  <si>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</si>
  <si>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</si>
  <si>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</si>
  <si>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</si>
  <si>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</si>
  <si>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</si>
  <si>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</si>
  <si>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</si>
  <si>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</si>
  <si>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</si>
  <si>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</si>
  <si>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</si>
  <si>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</si>
  <si>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</si>
  <si>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</si>
  <si>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</si>
  <si>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</si>
  <si>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</si>
  <si>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</si>
  <si>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</si>
  <si>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</si>
  <si>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</si>
  <si>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</si>
  <si>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</si>
  <si>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</si>
  <si>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</si>
  <si>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</si>
  <si>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</si>
  <si>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</si>
  <si>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</si>
  <si>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</si>
  <si>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</si>
  <si>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</si>
  <si>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</si>
  <si>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</si>
  <si>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</si>
  <si>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</si>
  <si>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</si>
  <si>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</si>
  <si>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</si>
  <si>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</si>
  <si>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</si>
  <si>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</si>
  <si>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</si>
  <si>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</si>
  <si>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</si>
  <si>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</si>
  <si>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</si>
  <si>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</si>
  <si>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</si>
  <si>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</si>
  <si>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</si>
  <si>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</si>
  <si>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</si>
  <si>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</si>
  <si>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</si>
  <si>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</si>
  <si>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</si>
  <si>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</si>
  <si>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</si>
  <si>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</si>
  <si>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</si>
  <si>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</si>
  <si>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</si>
  <si>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</si>
  <si>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</si>
  <si>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</si>
  <si>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</si>
  <si>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</si>
  <si>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</si>
  <si>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</si>
  <si>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</si>
  <si>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</si>
  <si>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</si>
  <si>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</si>
  <si>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</si>
  <si>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</si>
  <si>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</si>
  <si>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</si>
  <si>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</si>
  <si>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</si>
  <si>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</si>
  <si>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</si>
  <si>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</si>
  <si>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</si>
  <si>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</si>
  <si>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</si>
  <si>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</si>
  <si>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</si>
  <si>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</si>
  <si>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</si>
  <si>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</si>
  <si>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</si>
  <si>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</si>
  <si>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</si>
  <si>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</si>
  <si>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</si>
  <si>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</si>
  <si>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</si>
  <si>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</si>
  <si>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</si>
  <si>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</si>
  <si>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</si>
  <si>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</si>
  <si>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</si>
  <si>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</si>
  <si>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</si>
  <si>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</si>
  <si>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</si>
  <si>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</si>
  <si>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</si>
  <si>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</si>
  <si>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</si>
  <si>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</si>
  <si>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</si>
  <si>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</si>
  <si>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</si>
  <si>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</si>
  <si>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</si>
  <si>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</si>
  <si>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</si>
  <si>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</si>
  <si>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</si>
  <si>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</si>
  <si>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</si>
  <si>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</si>
  <si>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</si>
  <si>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</si>
  <si>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</si>
  <si>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</si>
  <si>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</si>
  <si>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</si>
  <si>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</si>
  <si>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</si>
  <si>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</si>
  <si>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</si>
  <si>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</si>
  <si>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</si>
  <si>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</si>
  <si>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</si>
  <si>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</si>
  <si>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</si>
  <si>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</si>
  <si>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</si>
  <si>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</si>
  <si>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</si>
  <si>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</si>
  <si>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</si>
  <si>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</si>
  <si>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</si>
  <si>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</si>
  <si>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</si>
  <si>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</si>
  <si>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</si>
  <si>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</si>
  <si>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</si>
  <si>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</si>
  <si>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</si>
  <si>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</si>
  <si>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</si>
  <si>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</si>
  <si>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</si>
  <si>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</si>
  <si>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</si>
  <si>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</si>
  <si>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</si>
  <si>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</si>
  <si>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</si>
  <si>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</si>
  <si>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</si>
  <si>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</si>
  <si>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</si>
  <si>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</si>
  <si>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</si>
  <si>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</si>
  <si>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</si>
  <si>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</si>
  <si>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</si>
  <si>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</si>
  <si>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</si>
  <si>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</si>
  <si>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</si>
  <si>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</si>
  <si>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</si>
  <si>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</si>
  <si>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</si>
  <si>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</si>
  <si>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</si>
  <si>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</si>
  <si>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</si>
  <si>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</si>
  <si>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</si>
  <si>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</si>
  <si>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</si>
  <si>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</si>
  <si>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</si>
  <si>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</si>
  <si>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</si>
  <si>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</si>
  <si>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</si>
  <si>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</si>
  <si>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</si>
  <si>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</si>
  <si>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</si>
  <si>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</si>
  <si>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</si>
  <si>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</si>
  <si>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</si>
  <si>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</si>
  <si>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</si>
  <si>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</si>
  <si>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</si>
  <si>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</si>
  <si>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</si>
  <si>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</si>
  <si>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</si>
  <si>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</si>
  <si>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</si>
  <si>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</si>
  <si>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</si>
  <si>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</si>
  <si>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</si>
  <si>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</si>
  <si>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</si>
  <si>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</si>
  <si>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</si>
  <si>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</si>
  <si>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</si>
  <si>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</si>
  <si>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</si>
  <si>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</si>
  <si>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</si>
  <si>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</si>
  <si>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</si>
  <si>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</si>
  <si>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</si>
  <si>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</si>
  <si>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</si>
  <si>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</si>
  <si>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</si>
  <si>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</si>
  <si>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</si>
  <si>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</si>
  <si>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</si>
  <si>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</si>
  <si>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</si>
  <si>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</si>
  <si>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</si>
  <si>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</si>
  <si>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</si>
  <si>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</si>
  <si>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</si>
  <si>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</si>
  <si>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</si>
  <si>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</si>
  <si>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</si>
  <si>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</si>
  <si>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</si>
  <si>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</si>
  <si>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</si>
  <si>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</si>
  <si>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</si>
  <si>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</si>
  <si>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</si>
  <si>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</si>
  <si>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</si>
  <si>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</si>
  <si>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</si>
  <si>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</si>
  <si>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</si>
  <si>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</si>
  <si>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</si>
  <si>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</si>
  <si>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</si>
  <si>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</si>
  <si>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</si>
  <si>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</si>
  <si>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</si>
  <si>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</si>
  <si>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</si>
  <si>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</si>
  <si>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</si>
  <si>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</si>
  <si>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</si>
  <si>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</si>
  <si>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</si>
  <si>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</si>
  <si>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</si>
  <si>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</si>
  <si>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</si>
  <si>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</si>
  <si>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</si>
  <si>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</si>
  <si>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</si>
  <si>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</si>
  <si>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</si>
  <si>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</si>
  <si>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</si>
  <si>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</si>
  <si>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</si>
  <si>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</si>
  <si>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</si>
  <si>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</si>
  <si>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</si>
  <si>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</si>
  <si>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</si>
  <si>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</si>
  <si>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</si>
  <si>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</si>
  <si>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</si>
  <si>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</si>
  <si>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</si>
  <si>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</si>
  <si>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</si>
  <si>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</si>
  <si>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</si>
  <si>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</si>
  <si>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</si>
  <si>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</si>
  <si>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</si>
  <si>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</si>
  <si>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</si>
  <si>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</si>
  <si>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</si>
  <si>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</si>
  <si>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</si>
  <si>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</si>
  <si>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</si>
  <si>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</si>
  <si>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</si>
  <si>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</si>
  <si>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</si>
  <si>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</si>
  <si>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</si>
  <si>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</si>
  <si>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</si>
  <si>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</si>
  <si>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</si>
  <si>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</si>
  <si>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</si>
  <si>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</si>
  <si>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</si>
  <si>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</si>
  <si>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</si>
  <si>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</si>
  <si>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</si>
  <si>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</si>
  <si>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</si>
  <si>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</si>
  <si>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</si>
  <si>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</si>
  <si>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</si>
  <si>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</si>
  <si>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</si>
  <si>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</si>
  <si>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</si>
  <si>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</si>
  <si>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</si>
  <si>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</si>
  <si>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</si>
  <si>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</si>
  <si>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</si>
  <si>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</si>
  <si>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</si>
  <si>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</si>
  <si>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</si>
  <si>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</si>
  <si>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</si>
  <si>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</si>
  <si>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</si>
  <si>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</si>
  <si>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</si>
  <si>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</si>
  <si>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</si>
  <si>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</si>
  <si>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</si>
  <si>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</si>
  <si>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</si>
  <si>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</si>
  <si>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</si>
  <si>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</si>
  <si>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</si>
  <si>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</si>
  <si>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</si>
  <si>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</si>
  <si>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</si>
  <si>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</si>
  <si>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</si>
  <si>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</si>
  <si>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</si>
  <si>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</si>
  <si>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</si>
  <si>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</si>
  <si>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</si>
  <si>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</si>
  <si>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</si>
  <si>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</si>
  <si>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</si>
  <si>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</si>
  <si>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</si>
  <si>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</si>
  <si>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</si>
  <si>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</si>
  <si>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</si>
  <si>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</si>
  <si>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</si>
  <si>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</si>
  <si>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</si>
  <si>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</si>
  <si>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</si>
  <si>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</si>
  <si>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</si>
  <si>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</si>
  <si>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</si>
  <si>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</si>
  <si>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</si>
  <si>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</si>
  <si>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</si>
  <si>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</si>
  <si>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</si>
  <si>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</si>
  <si>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</si>
  <si>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</si>
  <si>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</si>
  <si>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</si>
  <si>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</si>
  <si>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</si>
  <si>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</si>
  <si>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</si>
  <si>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</si>
  <si>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</si>
  <si>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</si>
  <si>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</si>
  <si>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</si>
  <si>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</si>
  <si>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</si>
  <si>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</si>
  <si>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</si>
  <si>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</si>
  <si>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</si>
  <si>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</si>
  <si>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</si>
  <si>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</si>
  <si>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</si>
  <si>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</si>
  <si>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</si>
  <si>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</si>
  <si>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</si>
  <si>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</si>
  <si>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</si>
  <si>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</si>
  <si>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</si>
  <si>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</si>
  <si>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</si>
  <si>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</si>
  <si>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</si>
  <si>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</si>
  <si>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</si>
  <si>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</si>
  <si>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</si>
  <si>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</si>
  <si>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</si>
  <si>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</si>
  <si>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</si>
  <si>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</si>
  <si>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</si>
  <si>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</si>
  <si>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</si>
  <si>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</si>
  <si>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</si>
  <si>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</si>
  <si>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</si>
  <si>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</si>
  <si>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</si>
  <si>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</si>
  <si>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</si>
  <si>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</si>
  <si>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</si>
  <si>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</si>
  <si>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</si>
  <si>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</si>
  <si>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</si>
  <si>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</si>
  <si>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</si>
  <si>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</si>
  <si>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</si>
  <si>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</si>
  <si>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</si>
  <si>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</si>
  <si>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</si>
  <si>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</si>
  <si>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</si>
  <si>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</si>
  <si>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</si>
  <si>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</si>
  <si>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</si>
  <si>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</si>
  <si>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</si>
  <si>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</si>
  <si>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</si>
  <si>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</si>
  <si>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</si>
  <si>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</si>
  <si>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</si>
  <si>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</si>
  <si>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</si>
  <si>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</si>
  <si>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</si>
  <si>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</si>
  <si>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</si>
  <si>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</si>
  <si>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</si>
  <si>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</si>
  <si>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</si>
  <si>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</si>
  <si>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</si>
  <si>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</si>
  <si>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</si>
  <si>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</si>
  <si>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</si>
  <si>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</si>
  <si>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</si>
  <si>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</si>
  <si>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</si>
  <si>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</si>
  <si>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</si>
  <si>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</si>
  <si>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</si>
  <si>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</si>
  <si>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</si>
  <si>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</si>
  <si>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</si>
  <si>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</si>
  <si>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</si>
  <si>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</si>
  <si>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</si>
  <si>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</si>
  <si>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</si>
  <si>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</si>
  <si>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</si>
  <si>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</si>
  <si>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</si>
  <si>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</si>
  <si>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</si>
  <si>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</si>
  <si>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</si>
  <si>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</si>
  <si>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</si>
  <si>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</si>
  <si>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</si>
  <si>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</si>
  <si>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</si>
  <si>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</si>
  <si>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</si>
  <si>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</si>
  <si>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</si>
  <si>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</si>
  <si>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</si>
  <si>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</si>
  <si>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</si>
  <si>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</si>
  <si>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</si>
  <si>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</si>
  <si>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</si>
  <si>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</si>
  <si>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</si>
  <si>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</si>
  <si>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</si>
  <si>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</si>
  <si>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</si>
  <si>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</si>
  <si>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</si>
  <si>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</si>
  <si>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</si>
  <si>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</si>
  <si>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</si>
  <si>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</si>
  <si>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</si>
  <si>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</si>
  <si>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</si>
  <si>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</si>
  <si>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</si>
  <si>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</si>
  <si>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</si>
  <si>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</si>
  <si>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</si>
  <si>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</si>
  <si>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</si>
  <si>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</si>
  <si>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</si>
  <si>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</si>
  <si>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</si>
  <si>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</si>
  <si>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</si>
  <si>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</si>
  <si>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</si>
  <si>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</si>
  <si>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</si>
  <si>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</si>
  <si>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</si>
  <si>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</si>
  <si>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</si>
  <si>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</si>
  <si>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</si>
  <si>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</si>
  <si>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</si>
  <si>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</si>
  <si>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</si>
  <si>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</si>
  <si>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</si>
  <si>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</si>
  <si>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</si>
  <si>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</si>
  <si>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</si>
  <si>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</si>
  <si>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</si>
  <si>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</si>
  <si>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</si>
  <si>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</si>
  <si>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</si>
  <si>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</si>
  <si>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</si>
  <si>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</si>
  <si>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</si>
  <si>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</si>
  <si>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</si>
  <si>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</si>
  <si>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</si>
  <si>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</si>
  <si>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</si>
  <si>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</si>
  <si>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</si>
  <si>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</si>
  <si>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</si>
  <si>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</si>
  <si>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</si>
  <si>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</si>
  <si>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</si>
  <si>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</si>
  <si>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</si>
  <si>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</si>
  <si>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</si>
  <si>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</si>
  <si>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</si>
  <si>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</si>
  <si>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</si>
  <si>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</si>
  <si>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</si>
  <si>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</si>
  <si>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</si>
  <si>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</si>
  <si>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</si>
  <si>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</si>
  <si>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</si>
  <si>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</si>
  <si>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</si>
  <si>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</si>
  <si>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</si>
  <si>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</si>
  <si>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</si>
  <si>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</si>
  <si>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</si>
  <si>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</si>
  <si>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</si>
  <si>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</si>
  <si>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</si>
  <si>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</si>
  <si>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</si>
  <si>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</si>
  <si>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</si>
  <si>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</si>
  <si>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</si>
  <si>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</si>
  <si>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</si>
  <si>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</si>
  <si>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</si>
  <si>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</si>
  <si>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</si>
  <si>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</si>
  <si>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</si>
  <si>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</si>
  <si>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</si>
  <si>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</si>
  <si>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</si>
  <si>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</si>
  <si>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</si>
  <si>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</si>
  <si>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</si>
  <si>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</si>
  <si>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</si>
  <si>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</si>
  <si>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</si>
  <si>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</si>
  <si>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</si>
  <si>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</si>
  <si>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</si>
  <si>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</si>
  <si>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</si>
  <si>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</si>
  <si>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</si>
  <si>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</si>
  <si>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</si>
  <si>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</si>
  <si>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</si>
  <si>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</si>
  <si>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</si>
  <si>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</si>
  <si>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</si>
  <si>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</si>
  <si>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</si>
  <si>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</si>
  <si>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</si>
  <si>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</si>
  <si>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</si>
  <si>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</si>
  <si>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</si>
  <si>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</si>
  <si>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</si>
  <si>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</si>
  <si>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</si>
  <si>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</si>
  <si>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</si>
  <si>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</si>
  <si>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</si>
  <si>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</si>
  <si>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</si>
  <si>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</si>
  <si>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</si>
  <si>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</si>
  <si>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</si>
  <si>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</si>
  <si>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</si>
  <si>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</si>
  <si>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</si>
  <si>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</si>
  <si>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</si>
  <si>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</si>
  <si>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</si>
  <si>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</si>
  <si>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</si>
  <si>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</si>
  <si>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</si>
  <si>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</si>
  <si>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</si>
  <si>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</si>
  <si>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</si>
  <si>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</si>
  <si>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</si>
  <si>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</si>
  <si>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</si>
  <si>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</si>
  <si>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</si>
  <si>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</si>
  <si>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</si>
  <si>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</si>
  <si>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</si>
  <si>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</si>
  <si>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</si>
  <si>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</si>
  <si>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</si>
  <si>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</si>
  <si>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</si>
  <si>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</si>
  <si>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</si>
  <si>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</si>
  <si>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</si>
  <si>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</si>
  <si>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</si>
  <si>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</si>
  <si>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</si>
  <si>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</si>
  <si>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</si>
  <si>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</si>
  <si>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</si>
  <si>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</si>
  <si>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</si>
  <si>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</si>
  <si>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</si>
  <si>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</si>
  <si>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</si>
  <si>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</si>
  <si>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</si>
  <si>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</si>
  <si>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</si>
  <si>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</si>
  <si>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</si>
  <si>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</si>
  <si>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</si>
  <si>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</si>
  <si>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</si>
  <si>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</si>
  <si>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</si>
  <si>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</si>
  <si>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</si>
  <si>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</si>
  <si>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</si>
  <si>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</si>
  <si>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</si>
  <si>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</si>
  <si>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</si>
  <si>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</si>
  <si>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</si>
  <si>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</si>
  <si>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</si>
  <si>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</si>
  <si>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</si>
  <si>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</si>
  <si>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</si>
  <si>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</si>
  <si>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</si>
  <si>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</si>
  <si>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</si>
  <si>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</si>
  <si>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</si>
  <si>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</si>
  <si>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</si>
  <si>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</si>
  <si>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</si>
  <si>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</si>
  <si>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</si>
  <si>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</si>
  <si>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</si>
  <si>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</si>
  <si>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</si>
  <si>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</si>
  <si>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</si>
  <si>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</si>
  <si>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</si>
  <si>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</si>
  <si>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</si>
  <si>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</si>
  <si>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</si>
  <si>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</si>
  <si>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</si>
  <si>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</si>
  <si>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</si>
  <si>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</si>
  <si>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</si>
  <si>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</si>
  <si>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</si>
  <si>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</si>
  <si>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</si>
  <si>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</si>
  <si>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</si>
  <si>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</si>
  <si>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</si>
  <si>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</si>
  <si>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</si>
  <si>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</si>
  <si>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</si>
  <si>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</si>
  <si>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</si>
  <si>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</si>
  <si>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</si>
  <si>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</si>
  <si>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</si>
  <si>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</si>
  <si>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</si>
  <si>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</si>
  <si>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</si>
  <si>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</si>
  <si>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</si>
  <si>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</si>
  <si>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</si>
  <si>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</si>
  <si>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</si>
  <si>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</si>
  <si>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</si>
  <si>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</si>
  <si>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</si>
  <si>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</si>
  <si>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</si>
  <si>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</si>
  <si>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</si>
  <si>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</si>
  <si>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</si>
  <si>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</si>
  <si>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</si>
  <si>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</si>
  <si>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</si>
  <si>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</si>
  <si>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</si>
  <si>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</si>
  <si>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</si>
  <si>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</si>
  <si>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</si>
  <si>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</si>
  <si>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</si>
  <si>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</si>
  <si>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</si>
  <si>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</si>
  <si>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</si>
  <si>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</si>
  <si>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</si>
  <si>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</si>
  <si>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</si>
  <si>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</si>
  <si>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</si>
  <si>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</si>
  <si>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</si>
  <si>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</si>
  <si>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</si>
  <si>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</si>
  <si>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</si>
  <si>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</si>
  <si>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</si>
  <si>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</si>
  <si>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</si>
  <si>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</si>
  <si>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</si>
  <si>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</si>
  <si>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</si>
  <si>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</si>
  <si>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</si>
  <si>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</si>
  <si>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</si>
  <si>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</si>
  <si>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</si>
  <si>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</si>
  <si>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</si>
  <si>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</si>
  <si>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</si>
  <si>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</si>
  <si>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</si>
  <si>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</si>
  <si>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</si>
  <si>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</si>
  <si>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</si>
  <si>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</si>
  <si>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</si>
  <si>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</si>
  <si>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</si>
  <si>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</si>
  <si>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</si>
  <si>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</si>
  <si>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</si>
  <si>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</si>
  <si>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</si>
  <si>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</si>
  <si>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</si>
  <si>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</si>
  <si>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</si>
  <si>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</si>
  <si>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</si>
  <si>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</si>
  <si>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</si>
  <si>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</si>
  <si>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</si>
  <si>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</si>
  <si>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</si>
  <si>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</si>
  <si>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</si>
  <si>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</si>
  <si>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</si>
  <si>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</si>
  <si>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</si>
  <si>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</si>
  <si>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</si>
  <si>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</si>
  <si>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</si>
  <si>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</si>
  <si>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</si>
  <si>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</si>
  <si>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</si>
  <si>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</si>
  <si>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</si>
  <si>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</si>
  <si>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</si>
  <si>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</si>
  <si>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</si>
  <si>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</si>
  <si>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</si>
  <si>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</si>
  <si>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</si>
  <si>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</si>
  <si>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</si>
  <si>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</si>
  <si>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</si>
  <si>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</si>
  <si>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</si>
  <si>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</si>
  <si>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</si>
  <si>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</si>
  <si>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</si>
  <si>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</si>
  <si>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</si>
  <si>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</si>
  <si>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</si>
  <si>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</si>
  <si>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</si>
  <si>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</si>
  <si>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</si>
  <si>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</si>
  <si>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</si>
  <si>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</si>
  <si>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</si>
  <si>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</si>
  <si>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</si>
  <si>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</si>
  <si>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</si>
  <si>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</si>
  <si>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</si>
  <si>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</si>
  <si>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</si>
  <si>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</si>
  <si>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</si>
  <si>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</si>
  <si>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</si>
  <si>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</si>
  <si>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</si>
  <si>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</si>
  <si>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</si>
  <si>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</si>
  <si>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</si>
  <si>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</si>
  <si>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</si>
  <si>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</si>
  <si>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</si>
  <si>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</si>
  <si>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</si>
  <si>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</si>
  <si>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</si>
  <si>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</si>
  <si>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</si>
  <si>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</si>
  <si>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</si>
  <si>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</si>
  <si>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</si>
  <si>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</si>
  <si>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</si>
  <si>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</si>
  <si>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</si>
  <si>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</si>
  <si>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</si>
  <si>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</si>
  <si>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</si>
  <si>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</si>
  <si>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</si>
  <si>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</si>
  <si>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</si>
  <si>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</si>
  <si>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</si>
  <si>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</si>
  <si>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</si>
  <si>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</si>
  <si>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</si>
  <si>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</si>
  <si>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</si>
  <si>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</si>
  <si>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</si>
  <si>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</si>
  <si>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</si>
  <si>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</si>
  <si>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</si>
  <si>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</si>
  <si>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</si>
  <si>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</si>
  <si>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</si>
  <si>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</si>
  <si>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</si>
  <si>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</si>
  <si>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</si>
  <si>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</si>
  <si>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</si>
  <si>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</si>
  <si>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</si>
  <si>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</si>
  <si>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</si>
  <si>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</si>
  <si>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</si>
  <si>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</si>
  <si>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</si>
  <si>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</si>
  <si>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</si>
  <si>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</si>
  <si>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</si>
  <si>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</si>
  <si>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</si>
  <si>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</si>
  <si>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</si>
  <si>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</si>
  <si>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</si>
  <si>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</si>
  <si>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</si>
  <si>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</si>
  <si>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</si>
  <si>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</si>
  <si>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</si>
  <si>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</si>
  <si>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</si>
  <si>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</si>
  <si>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</si>
  <si>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</si>
  <si>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</si>
  <si>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</si>
  <si>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</si>
  <si>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</si>
  <si>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</si>
  <si>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</si>
  <si>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</si>
  <si>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</si>
  <si>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</si>
  <si>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</si>
  <si>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</si>
  <si>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</si>
  <si>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</si>
  <si>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</si>
  <si>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</si>
  <si>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</si>
  <si>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</si>
  <si>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</si>
  <si>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</si>
  <si>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</si>
  <si>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</si>
  <si>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</si>
  <si>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</si>
  <si>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</si>
  <si>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</si>
  <si>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</si>
  <si>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</si>
  <si>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</si>
  <si>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</si>
  <si>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</si>
  <si>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</si>
  <si>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</si>
  <si>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</si>
  <si>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</si>
  <si>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</si>
  <si>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</si>
  <si>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</si>
  <si>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</si>
  <si>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</si>
  <si>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</si>
  <si>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</si>
  <si>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</si>
  <si>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</si>
  <si>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</si>
  <si>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</si>
  <si>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</si>
  <si>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</si>
  <si>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</si>
  <si>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</si>
  <si>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</si>
  <si>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</si>
  <si>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</si>
  <si>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</si>
  <si>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</si>
  <si>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</si>
  <si>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</si>
  <si>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</si>
  <si>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</si>
  <si>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</si>
  <si>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</si>
  <si>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</si>
  <si>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</si>
  <si>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</si>
  <si>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</si>
  <si>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</si>
  <si>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</si>
  <si>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</si>
  <si>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</si>
  <si>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</si>
  <si>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</si>
  <si>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</si>
  <si>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</si>
  <si>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</si>
  <si>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</si>
  <si>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</si>
  <si>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</si>
  <si>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</si>
  <si>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</si>
  <si>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</si>
  <si>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</si>
  <si>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</si>
  <si>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</si>
  <si>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</si>
  <si>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</si>
  <si>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</si>
  <si>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</si>
  <si>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</si>
  <si>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</si>
  <si>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</si>
  <si>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</si>
  <si>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</si>
  <si>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Fri Mar 19 2021 13:31:12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</si>
  <si>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</si>
  <si>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</si>
  <si>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</si>
  <si>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</si>
  <si>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</si>
  <si>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Volumes (trillion cubic feet)</t>
  </si>
  <si>
    <t>76-AEO2021.2.</t>
  </si>
  <si>
    <t>Imports</t>
  </si>
  <si>
    <t>Natural Gas: Volumes: Imports: High oil and gas supply</t>
  </si>
  <si>
    <t>76-AEO2021.3.highogs-d120120a</t>
  </si>
  <si>
    <t>Tcf</t>
  </si>
  <si>
    <t>Pipeline Imports from Canada</t>
  </si>
  <si>
    <t>Natural Gas: Volumes: Imports: Pipeline Imports from Canada: High oil and gas supply</t>
  </si>
  <si>
    <t>76-AEO2021.4.highogs-d120120a</t>
  </si>
  <si>
    <t>Pipeline Imports from Mexico</t>
  </si>
  <si>
    <t>Natural Gas: Volumes: Imports: Pipeline Imports from Mexico: High oil and gas supply</t>
  </si>
  <si>
    <t>76-AEO2021.5.highogs-d120120a</t>
  </si>
  <si>
    <t>- -</t>
  </si>
  <si>
    <t>Liquefied Natural Gas Imports</t>
  </si>
  <si>
    <t>Natural Gas: Volumes: Imports: Liquefied Natural Gas Imports: High oil and gas supply</t>
  </si>
  <si>
    <t>76-AEO2021.6.highogs-d120120a</t>
  </si>
  <si>
    <t>Exports</t>
  </si>
  <si>
    <t>Natural Gas: Volumes: Exports: High oil and gas supply</t>
  </si>
  <si>
    <t>76-AEO2021.7.highogs-d120120a</t>
  </si>
  <si>
    <t>Pipeline Exports to Canada</t>
  </si>
  <si>
    <t>Natural Gas: Volumes: Exports: Pipeline Exports to Canada: High oil and gas supply</t>
  </si>
  <si>
    <t>76-AEO2021.8.highogs-d120120a</t>
  </si>
  <si>
    <t>Pipeline Exports to Mexico</t>
  </si>
  <si>
    <t>Natural Gas: Volumes: Exports: Pipeline Exports to Mexico: High oil and gas supply</t>
  </si>
  <si>
    <t>76-AEO2021.9.highogs-d120120a</t>
  </si>
  <si>
    <t>Liquefied Natural Gas Exports</t>
  </si>
  <si>
    <t>Natural Gas: Volumes: Exports: Liquefied Natural Gas Exports: High oil and gas supply</t>
  </si>
  <si>
    <t>76-AEO2021.10.highogs-d120120a</t>
  </si>
  <si>
    <t>Net Imports</t>
  </si>
  <si>
    <t>Natural Gas: Volumes: Net Imports: High oil and gas supply</t>
  </si>
  <si>
    <t>76-AEO2021.11.highogs-d120120a</t>
  </si>
  <si>
    <t>Canada</t>
  </si>
  <si>
    <t>Natural Gas: Volumes: Net Imports: Canada: High oil and gas supply</t>
  </si>
  <si>
    <t>76-AEO2021.12.highogs-d120120a</t>
  </si>
  <si>
    <t>Mexico</t>
  </si>
  <si>
    <t>Natural Gas: Volumes: Net Imports: Mexico: High oil and gas supply</t>
  </si>
  <si>
    <t>76-AEO2021.13.highogs-d120120a</t>
  </si>
  <si>
    <t>Liquefied Natural Gas</t>
  </si>
  <si>
    <t>Natural Gas: Volumes: Net Imports: Liquefied Natural Gas: High oil and gas supply</t>
  </si>
  <si>
    <t>76-AEO2021.14.highogs-d120120a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</si>
  <si>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</si>
  <si>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</si>
  <si>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</si>
  <si>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</si>
  <si>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</si>
  <si>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</si>
  <si>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</si>
  <si>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</si>
  <si>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</si>
  <si>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</si>
  <si>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</si>
  <si>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</si>
  <si>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</si>
  <si>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</si>
  <si>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</si>
  <si>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</si>
  <si>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</si>
  <si>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</si>
  <si>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</si>
  <si>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</si>
  <si>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</si>
  <si>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</si>
  <si>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</si>
  <si>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</si>
  <si>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</si>
  <si>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</si>
  <si>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</si>
  <si>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</si>
  <si>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</si>
  <si>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</si>
  <si>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</si>
  <si>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</si>
  <si>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</si>
  <si>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</si>
  <si>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</si>
  <si>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13-AEO2021.73.ref2021-d113020a</t>
  </si>
  <si>
    <t>Natural Gas: Delivered Prices: Average: Reference case</t>
  </si>
  <si>
    <t>Average</t>
  </si>
  <si>
    <t>13-AEO2021.72.ref2021-d113020a</t>
  </si>
  <si>
    <t>Natural Gas: Delivered Prices: Electric Power: Reference case</t>
  </si>
  <si>
    <t>Electric Power</t>
  </si>
  <si>
    <t>13-AEO2021.71.ref2021-d113020a</t>
  </si>
  <si>
    <t>Natural Gas: Delivered Prices: Transportation: Reference case</t>
  </si>
  <si>
    <t>13-AEO2021.70.ref2021-d113020a</t>
  </si>
  <si>
    <t>Natural Gas: Delivered Prices: Industrial: Reference case</t>
  </si>
  <si>
    <t>Industrial</t>
  </si>
  <si>
    <t>13-AEO2021.69.ref2021-d113020a</t>
  </si>
  <si>
    <t>Natural Gas: Delivered Prices: Commercial: Reference case</t>
  </si>
  <si>
    <t>Commercial</t>
  </si>
  <si>
    <t>13-AEO2021.68.ref2021-d113020a</t>
  </si>
  <si>
    <t>Natural Gas: Delivered Prices: Residential: Reference case</t>
  </si>
  <si>
    <t>Residential</t>
  </si>
  <si>
    <t>13-AEO2021.67.</t>
  </si>
  <si>
    <t>(nominal dollars per thousand cubic feet)</t>
  </si>
  <si>
    <t>13-AEO2021.66.</t>
  </si>
  <si>
    <t>Delivered Prices</t>
  </si>
  <si>
    <t>nom $/MMBtu</t>
  </si>
  <si>
    <t>13-AEO2021.60.ref2021-d113020a</t>
  </si>
  <si>
    <t>Natural Gas: Henry Hub Spot Price: Reference case</t>
  </si>
  <si>
    <t>(nominal dollars per million Btu)</t>
  </si>
  <si>
    <t>13-AEO2021.59.</t>
  </si>
  <si>
    <t>Natural Gas Spot Price at Henry Hub</t>
  </si>
  <si>
    <t>2020 $/Mcf</t>
  </si>
  <si>
    <t>13-AEO2021.40.ref2021-d113020a</t>
  </si>
  <si>
    <t>13-AEO2021.39.ref2021-d113020a</t>
  </si>
  <si>
    <t>13-AEO2021.38.ref2021-d113020a</t>
  </si>
  <si>
    <t>13-AEO2021.37.ref2021-d113020a</t>
  </si>
  <si>
    <t>13-AEO2021.36.ref2021-d113020a</t>
  </si>
  <si>
    <t>13-AEO2021.35.ref2021-d113020a</t>
  </si>
  <si>
    <t>13-AEO2021.34.</t>
  </si>
  <si>
    <t>(2020 dollars per thousand cubic feet)</t>
  </si>
  <si>
    <t>13-AEO2021.33.</t>
  </si>
  <si>
    <t>2020 $/MMBtu</t>
  </si>
  <si>
    <t>13-AEO2021.31.ref2021-d113020a</t>
  </si>
  <si>
    <t>(2020 dollars per million Btu)</t>
  </si>
  <si>
    <t>13-AEO2021.30.</t>
  </si>
  <si>
    <t>13-AEO2021.28.</t>
  </si>
  <si>
    <t>Natural Gas Prices</t>
  </si>
  <si>
    <t>13-AEO2021.26.ref2021-d113020a</t>
  </si>
  <si>
    <t>Natural Gas: Discrepancy: Reference case</t>
  </si>
  <si>
    <t>Discrepancy</t>
  </si>
  <si>
    <t>13-AEO2021.24.ref2021-d113020a</t>
  </si>
  <si>
    <t>Natural Gas: Use by Sector: Electric Power: Reference case</t>
  </si>
  <si>
    <t>13-AEO2021.23.ref2021-d113020a</t>
  </si>
  <si>
    <t>Natural Gas: Use by Sector: Transportation: Pipeline Fuel: Reference case</t>
  </si>
  <si>
    <t>Pipeline and Distribution Fuel</t>
  </si>
  <si>
    <t>13-AEO2021.22.ref2021-d113020a</t>
  </si>
  <si>
    <t>Natural Gas: Use by Sector: Transportation: Vehicles: Reference case</t>
  </si>
  <si>
    <t xml:space="preserve"> and Ships</t>
  </si>
  <si>
    <t xml:space="preserve"> Trains</t>
  </si>
  <si>
    <t>Motor Vehicles</t>
  </si>
  <si>
    <t>13-AEO2021.21.ref2021-d113020a</t>
  </si>
  <si>
    <t>Natural Gas: Use by Sector: Transportation: Reference case</t>
  </si>
  <si>
    <t>13-AEO2021.20.ref2021-d113020a</t>
  </si>
  <si>
    <t>Natural Gas: Use by Sector: Industrial: GTL Liquids: Reference case</t>
  </si>
  <si>
    <t>Natural Gas to Liquids Production</t>
  </si>
  <si>
    <t>13-AEO2021.19.ref2021-d113020a</t>
  </si>
  <si>
    <t>Natural Gas: Use by Sector: Industrial: GTL Heat and Power: Reference case</t>
  </si>
  <si>
    <t>Natural Gas-to-Liquids Heat and Power</t>
  </si>
  <si>
    <t>13-AEO2021.18.ref2021-d113020a</t>
  </si>
  <si>
    <t>Natural Gas: Use by Sector: Industrial: Liquefaction for Export: Reference case</t>
  </si>
  <si>
    <t>Fuel Used to Liquefy Gas for Export</t>
  </si>
  <si>
    <t>13-AEO2021.17.ref2021-d113020a</t>
  </si>
  <si>
    <t>Natural Gas: Use by Sector: Industrial: Lease and Plant Fuel: Reference case</t>
  </si>
  <si>
    <t>Lease and Plant Fuel</t>
  </si>
  <si>
    <t>13-AEO2021.16.ref2021-d113020a</t>
  </si>
  <si>
    <t>Natural Gas: Use by Sector: Industrial: Other: Reference case</t>
  </si>
  <si>
    <t>Other Industrial</t>
  </si>
  <si>
    <t>13-AEO2021.15.ref2021-d113020a</t>
  </si>
  <si>
    <t>Natural Gas: Use by Sector: Industrial: Reference case</t>
  </si>
  <si>
    <t>13-AEO2021.14.ref2021-d113020a</t>
  </si>
  <si>
    <t>Natural Gas: Use by Sector: Commercial: Reference case</t>
  </si>
  <si>
    <t>13-AEO2021.13.ref2021-d113020a</t>
  </si>
  <si>
    <t>Natural Gas: Use by Sector: Residential: Reference case</t>
  </si>
  <si>
    <t>13-AEO2021.12.ref2021-d113020a</t>
  </si>
  <si>
    <t>Natural Gas: Use by Sector: Total: Reference case</t>
  </si>
  <si>
    <t>Consumption by Sector</t>
  </si>
  <si>
    <t>13-AEO2021.10.ref2021-d113020a</t>
  </si>
  <si>
    <t>Natural Gas: Total Supply: Reference case</t>
  </si>
  <si>
    <t>Total Supply</t>
  </si>
  <si>
    <t>13-AEO2021.8.ref2021-d113020a</t>
  </si>
  <si>
    <t>Natural Gas: Net Imports: Liquefied Natural Gas: Reference case</t>
  </si>
  <si>
    <t>13-AEO2021.7.ref2021-d113020a</t>
  </si>
  <si>
    <t>Natural Gas: Net Imports: Pipeline: Reference case</t>
  </si>
  <si>
    <t>Pipeline</t>
  </si>
  <si>
    <t>13-AEO2021.6.ref2021-d113020a</t>
  </si>
  <si>
    <t>Natural Gas: Net Imports: Reference case</t>
  </si>
  <si>
    <t>13-AEO2021.4.ref2021-d113020a</t>
  </si>
  <si>
    <t>Natural Gas: Production: Supplemental Natural Gas: Reference case</t>
  </si>
  <si>
    <t>Supplemental Natural Gas</t>
  </si>
  <si>
    <t>13-AEO2021.3.ref2021-d113020a</t>
  </si>
  <si>
    <t>Natural Gas: Production: Dry Gas Production: Reference case</t>
  </si>
  <si>
    <t>Dry Gas Production</t>
  </si>
  <si>
    <t>13-AEO2021.2.</t>
  </si>
  <si>
    <t>Production</t>
  </si>
  <si>
    <t>Fri Mar 19 2021 13:32:00 GMT-0700 (Pacific Daylight Time)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</si>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</sst>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0" fontId="8" fillId="5" borderId="0" xfId="6" applyFill="1"/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0" fontId="12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</cellXfs>
  <cellStyles count="9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7.9294874251945107</c:v>
                </c:pt>
                <c:pt idx="21" formatCode="0.00">
                  <c:v>6.8283675287139509</c:v>
                </c:pt>
                <c:pt idx="22" formatCode="0.00">
                  <c:v>5.1587271515172555</c:v>
                </c:pt>
                <c:pt idx="23" formatCode="0.00">
                  <c:v>4.7967205895809988</c:v>
                </c:pt>
                <c:pt idx="24" formatCode="0.00">
                  <c:v>4.5857183463161908</c:v>
                </c:pt>
                <c:pt idx="25" formatCode="0.00">
                  <c:v>4.3747161030513828</c:v>
                </c:pt>
                <c:pt idx="26" formatCode="0.00">
                  <c:v>4.1637138597865739</c:v>
                </c:pt>
                <c:pt idx="27" formatCode="0.00">
                  <c:v>3.9527116165217664</c:v>
                </c:pt>
                <c:pt idx="28" formatCode="0.00">
                  <c:v>3.7417093732569575</c:v>
                </c:pt>
                <c:pt idx="29" formatCode="0.00">
                  <c:v>3.8140014951525849</c:v>
                </c:pt>
                <c:pt idx="30" formatCode="0.00">
                  <c:v>3.8553052854929399</c:v>
                </c:pt>
                <c:pt idx="31" formatCode="0.00">
                  <c:v>3.9672947552016504</c:v>
                </c:pt>
                <c:pt idx="32" formatCode="0.00">
                  <c:v>3.9682475798759014</c:v>
                </c:pt>
                <c:pt idx="33" formatCode="0.00">
                  <c:v>3.8911946468616532</c:v>
                </c:pt>
                <c:pt idx="34" formatCode="0.00">
                  <c:v>3.8480702216570575</c:v>
                </c:pt>
                <c:pt idx="35" formatCode="0.00">
                  <c:v>3.8498643585002301</c:v>
                </c:pt>
                <c:pt idx="36" formatCode="0.00">
                  <c:v>3.8844663576787037</c:v>
                </c:pt>
                <c:pt idx="37" formatCode="0.00">
                  <c:v>3.9146553322650801</c:v>
                </c:pt>
                <c:pt idx="38" formatCode="0.00">
                  <c:v>3.9500357108124384</c:v>
                </c:pt>
                <c:pt idx="39" formatCode="0.00">
                  <c:v>4.0129596781761787</c:v>
                </c:pt>
                <c:pt idx="40" formatCode="0.00">
                  <c:v>4.0321475576823271</c:v>
                </c:pt>
                <c:pt idx="41" formatCode="0.00">
                  <c:v>3.9631787292623604</c:v>
                </c:pt>
                <c:pt idx="42" formatCode="0.00">
                  <c:v>3.9317829906331614</c:v>
                </c:pt>
                <c:pt idx="43" formatCode="0.00">
                  <c:v>3.8308144895204794</c:v>
                </c:pt>
                <c:pt idx="44" formatCode="0.00">
                  <c:v>3.7818925181229615</c:v>
                </c:pt>
                <c:pt idx="45" formatCode="0.00">
                  <c:v>3.7542341045486172</c:v>
                </c:pt>
                <c:pt idx="46" formatCode="0.00">
                  <c:v>3.7455306087118618</c:v>
                </c:pt>
                <c:pt idx="47" formatCode="0.00">
                  <c:v>3.7578256904875951</c:v>
                </c:pt>
                <c:pt idx="48" formatCode="0.00">
                  <c:v>3.7643883670388667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14.932133624361477</c:v>
                </c:pt>
                <c:pt idx="21" formatCode="0.00">
                  <c:v>12.858598659358682</c:v>
                </c:pt>
                <c:pt idx="22" formatCode="0.00">
                  <c:v>9.7144744707363913</c:v>
                </c:pt>
                <c:pt idx="23" formatCode="0.00">
                  <c:v>9.0327746248481464</c:v>
                </c:pt>
                <c:pt idx="24" formatCode="0.00">
                  <c:v>8.6354332177025448</c:v>
                </c:pt>
                <c:pt idx="25" formatCode="0.00">
                  <c:v>8.2380918105569432</c:v>
                </c:pt>
                <c:pt idx="26" formatCode="0.00">
                  <c:v>7.8407504034113407</c:v>
                </c:pt>
                <c:pt idx="27" formatCode="0.00">
                  <c:v>7.443408996265739</c:v>
                </c:pt>
                <c:pt idx="28" formatCode="0.00">
                  <c:v>7.0460675891201365</c:v>
                </c:pt>
                <c:pt idx="29" formatCode="0.00">
                  <c:v>7.182201940087678</c:v>
                </c:pt>
                <c:pt idx="30" formatCode="0.00">
                  <c:v>7.2599817111476792</c:v>
                </c:pt>
                <c:pt idx="31" formatCode="0.00">
                  <c:v>7.470870717781148</c:v>
                </c:pt>
                <c:pt idx="32" formatCode="0.00">
                  <c:v>7.4726649958464986</c:v>
                </c:pt>
                <c:pt idx="33" formatCode="0.00">
                  <c:v>7.3275654919035302</c:v>
                </c:pt>
                <c:pt idx="34" formatCode="0.00">
                  <c:v>7.2463572567302448</c:v>
                </c:pt>
                <c:pt idx="35" formatCode="0.00">
                  <c:v>7.2497358220329051</c:v>
                </c:pt>
                <c:pt idx="36" formatCode="0.00">
                  <c:v>7.3148953522392786</c:v>
                </c:pt>
                <c:pt idx="37" formatCode="0.00">
                  <c:v>7.3717446513596645</c:v>
                </c:pt>
                <c:pt idx="38" formatCode="0.00">
                  <c:v>7.4383699591281154</c:v>
                </c:pt>
                <c:pt idx="39" formatCode="0.00">
                  <c:v>7.5568630014229994</c:v>
                </c:pt>
                <c:pt idx="40" formatCode="0.00">
                  <c:v>7.5929959776660301</c:v>
                </c:pt>
                <c:pt idx="41" formatCode="0.00">
                  <c:v>7.4631197691975686</c:v>
                </c:pt>
                <c:pt idx="42" formatCode="0.00">
                  <c:v>7.4039979950766863</c:v>
                </c:pt>
                <c:pt idx="43" formatCode="0.00">
                  <c:v>7.213862735428541</c:v>
                </c:pt>
                <c:pt idx="44" formatCode="0.00">
                  <c:v>7.121737056314168</c:v>
                </c:pt>
                <c:pt idx="45" formatCode="0.00">
                  <c:v>7.0696530936083652</c:v>
                </c:pt>
                <c:pt idx="46" formatCode="0.00">
                  <c:v>7.0532634134355243</c:v>
                </c:pt>
                <c:pt idx="47" formatCode="0.00">
                  <c:v>7.0764164615650129</c:v>
                </c:pt>
                <c:pt idx="48" formatCode="0.00">
                  <c:v>7.0887747336628646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7.1819588984960454</c:v>
                </c:pt>
                <c:pt idx="21" formatCode="0.00">
                  <c:v>6.1846437613646419</c:v>
                </c:pt>
                <c:pt idx="22" formatCode="0.00">
                  <c:v>4.672403698255903</c:v>
                </c:pt>
                <c:pt idx="23" formatCode="0.00">
                  <c:v>4.3445242138202138</c:v>
                </c:pt>
                <c:pt idx="24" formatCode="0.00">
                  <c:v>4.1534135710561708</c:v>
                </c:pt>
                <c:pt idx="25" formatCode="0.00">
                  <c:v>3.9623029282921283</c:v>
                </c:pt>
                <c:pt idx="26" formatCode="0.00">
                  <c:v>3.7711922855280857</c:v>
                </c:pt>
                <c:pt idx="27" formatCode="0.00">
                  <c:v>3.5800816427640432</c:v>
                </c:pt>
                <c:pt idx="28" formatCode="0.00">
                  <c:v>3.3889710000000002</c:v>
                </c:pt>
                <c:pt idx="29" formatCode="0.00">
                  <c:v>3.4544480000000002</c:v>
                </c:pt>
                <c:pt idx="30" formatCode="0.00">
                  <c:v>3.4918580000000001</c:v>
                </c:pt>
                <c:pt idx="31" formatCode="0.00">
                  <c:v>3.5932900000000001</c:v>
                </c:pt>
                <c:pt idx="32" formatCode="0.00">
                  <c:v>3.5941529999999999</c:v>
                </c:pt>
                <c:pt idx="33" formatCode="0.00">
                  <c:v>3.5243639999999998</c:v>
                </c:pt>
                <c:pt idx="34" formatCode="0.00">
                  <c:v>3.4853049999999999</c:v>
                </c:pt>
                <c:pt idx="35" formatCode="0.00">
                  <c:v>3.4869300000000001</c:v>
                </c:pt>
                <c:pt idx="36" formatCode="0.00">
                  <c:v>3.5182699999999998</c:v>
                </c:pt>
                <c:pt idx="37" formatCode="0.00">
                  <c:v>3.5456129999999999</c:v>
                </c:pt>
                <c:pt idx="38" formatCode="0.00">
                  <c:v>3.577658</c:v>
                </c:pt>
                <c:pt idx="39" formatCode="0.00">
                  <c:v>3.6346500000000002</c:v>
                </c:pt>
                <c:pt idx="40" formatCode="0.00">
                  <c:v>3.6520290000000002</c:v>
                </c:pt>
                <c:pt idx="41" formatCode="0.00">
                  <c:v>3.5895619999999999</c:v>
                </c:pt>
                <c:pt idx="42" formatCode="0.00">
                  <c:v>3.5611259999999998</c:v>
                </c:pt>
                <c:pt idx="43" formatCode="0.00">
                  <c:v>3.4696760000000002</c:v>
                </c:pt>
                <c:pt idx="44" formatCode="0.00">
                  <c:v>3.4253659999999999</c:v>
                </c:pt>
                <c:pt idx="45" formatCode="0.00">
                  <c:v>3.400315</c:v>
                </c:pt>
                <c:pt idx="46" formatCode="0.00">
                  <c:v>3.3924319999999999</c:v>
                </c:pt>
                <c:pt idx="47" formatCode="0.00">
                  <c:v>3.4035679999999999</c:v>
                </c:pt>
                <c:pt idx="48" formatCode="0.00">
                  <c:v>3.4095119999999999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" sqref="F1"/>
    </sheetView>
  </sheetViews>
  <sheetFormatPr defaultRowHeight="15" x14ac:dyDescent="0.25"/>
  <cols>
    <col min="1" max="1" width="47.140625" customWidth="1"/>
    <col min="2" max="2" width="34.85546875" customWidth="1"/>
  </cols>
  <sheetData>
    <row r="1" spans="1:3" x14ac:dyDescent="0.25">
      <c r="A1" s="1" t="s">
        <v>40</v>
      </c>
    </row>
    <row r="3" spans="1:3" x14ac:dyDescent="0.25">
      <c r="A3" s="1" t="s">
        <v>0</v>
      </c>
      <c r="B3" s="7" t="s">
        <v>69</v>
      </c>
    </row>
    <row r="4" spans="1:3" x14ac:dyDescent="0.25">
      <c r="A4" s="1" t="s">
        <v>1575</v>
      </c>
      <c r="B4" s="7"/>
    </row>
    <row r="5" spans="1:3" x14ac:dyDescent="0.25">
      <c r="A5" s="1"/>
      <c r="B5" s="7" t="s">
        <v>1576</v>
      </c>
      <c r="C5" t="s">
        <v>1390</v>
      </c>
    </row>
    <row r="6" spans="1:3" x14ac:dyDescent="0.25">
      <c r="A6" s="1"/>
      <c r="B6" s="7" t="s">
        <v>1577</v>
      </c>
      <c r="C6" t="s">
        <v>1573</v>
      </c>
    </row>
    <row r="7" spans="1:3" x14ac:dyDescent="0.25">
      <c r="A7" s="1"/>
      <c r="B7" s="7" t="s">
        <v>1579</v>
      </c>
      <c r="C7" t="s">
        <v>1578</v>
      </c>
    </row>
    <row r="8" spans="1:3" x14ac:dyDescent="0.25">
      <c r="B8" s="2" t="s">
        <v>1582</v>
      </c>
      <c r="C8" t="s">
        <v>1586</v>
      </c>
    </row>
    <row r="9" spans="1:3" x14ac:dyDescent="0.25">
      <c r="A9" s="1" t="s">
        <v>1</v>
      </c>
    </row>
    <row r="10" spans="1:3" x14ac:dyDescent="0.25">
      <c r="A10" t="s">
        <v>16</v>
      </c>
    </row>
    <row r="11" spans="1:3" x14ac:dyDescent="0.25">
      <c r="A11" t="s">
        <v>17</v>
      </c>
    </row>
    <row r="13" spans="1:3" x14ac:dyDescent="0.25">
      <c r="A13" t="s">
        <v>19</v>
      </c>
    </row>
    <row r="15" spans="1:3" x14ac:dyDescent="0.25">
      <c r="A15" t="s">
        <v>18</v>
      </c>
    </row>
    <row r="17" spans="1:2" x14ac:dyDescent="0.25">
      <c r="A17" s="1" t="s">
        <v>68</v>
      </c>
    </row>
    <row r="18" spans="1:2" x14ac:dyDescent="0.25">
      <c r="A18" t="s">
        <v>66</v>
      </c>
    </row>
    <row r="20" spans="1:2" x14ac:dyDescent="0.25">
      <c r="A20" s="1" t="s">
        <v>1607</v>
      </c>
    </row>
    <row r="21" spans="1:2" x14ac:dyDescent="0.25">
      <c r="A21" t="s">
        <v>1608</v>
      </c>
    </row>
    <row r="22" spans="1:2" x14ac:dyDescent="0.25">
      <c r="A22" t="s">
        <v>1640</v>
      </c>
    </row>
    <row r="23" spans="1:2" x14ac:dyDescent="0.25">
      <c r="A23" t="s">
        <v>1641</v>
      </c>
    </row>
    <row r="24" spans="1:2" x14ac:dyDescent="0.25">
      <c r="A24" t="s">
        <v>1642</v>
      </c>
    </row>
    <row r="25" spans="1:2" x14ac:dyDescent="0.25">
      <c r="A25" t="s">
        <v>1609</v>
      </c>
    </row>
    <row r="27" spans="1:2" x14ac:dyDescent="0.25">
      <c r="A27" t="s">
        <v>1597</v>
      </c>
      <c r="B27">
        <v>1.0369999999999999</v>
      </c>
    </row>
    <row r="28" spans="1:2" x14ac:dyDescent="0.25">
      <c r="A28" t="s">
        <v>1605</v>
      </c>
      <c r="B28">
        <v>0.88700000000000001</v>
      </c>
    </row>
    <row r="29" spans="1:2" x14ac:dyDescent="0.25">
      <c r="A29" t="s">
        <v>1632</v>
      </c>
      <c r="B29">
        <f>0.847</f>
        <v>0.84699999999999998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M47"/>
  <sheetViews>
    <sheetView workbookViewId="0">
      <selection activeCell="A10" sqref="A10"/>
    </sheetView>
  </sheetViews>
  <sheetFormatPr defaultRowHeight="15" x14ac:dyDescent="0.25"/>
  <cols>
    <col min="1" max="1" width="44.28515625" customWidth="1"/>
  </cols>
  <sheetData>
    <row r="1" spans="1:37" x14ac:dyDescent="0.25">
      <c r="A1" t="s">
        <v>1574</v>
      </c>
    </row>
    <row r="2" spans="1:37" x14ac:dyDescent="0.25">
      <c r="A2" t="s">
        <v>1573</v>
      </c>
    </row>
    <row r="3" spans="1:37" x14ac:dyDescent="0.25">
      <c r="A3" t="s">
        <v>1572</v>
      </c>
    </row>
    <row r="4" spans="1:37" x14ac:dyDescent="0.25">
      <c r="A4" t="s">
        <v>1392</v>
      </c>
    </row>
    <row r="5" spans="1:37" x14ac:dyDescent="0.2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5">
      <c r="A6" t="s">
        <v>1571</v>
      </c>
      <c r="C6" t="s">
        <v>1570</v>
      </c>
    </row>
    <row r="7" spans="1:37" x14ac:dyDescent="0.25">
      <c r="A7" t="s">
        <v>1569</v>
      </c>
      <c r="B7" t="s">
        <v>1568</v>
      </c>
      <c r="C7" t="s">
        <v>1567</v>
      </c>
      <c r="D7" t="s">
        <v>1402</v>
      </c>
      <c r="F7">
        <v>33.890735999999997</v>
      </c>
      <c r="G7">
        <v>32.309691999999998</v>
      </c>
      <c r="H7">
        <v>32.780650999999999</v>
      </c>
      <c r="I7">
        <v>34.022060000000003</v>
      </c>
      <c r="J7">
        <v>34.964745000000001</v>
      </c>
      <c r="K7">
        <v>36.261744999999998</v>
      </c>
      <c r="L7">
        <v>36.885249999999999</v>
      </c>
      <c r="M7">
        <v>37.021377999999999</v>
      </c>
      <c r="N7">
        <v>37.196350000000002</v>
      </c>
      <c r="O7">
        <v>37.544429999999998</v>
      </c>
      <c r="P7">
        <v>37.881168000000002</v>
      </c>
      <c r="Q7">
        <v>38.134372999999997</v>
      </c>
      <c r="R7">
        <v>38.298533999999997</v>
      </c>
      <c r="S7">
        <v>38.468994000000002</v>
      </c>
      <c r="T7">
        <v>38.611877</v>
      </c>
      <c r="U7">
        <v>38.613323000000001</v>
      </c>
      <c r="V7">
        <v>38.774208000000002</v>
      </c>
      <c r="W7">
        <v>38.983142999999998</v>
      </c>
      <c r="X7">
        <v>39.289341</v>
      </c>
      <c r="Y7">
        <v>39.585915</v>
      </c>
      <c r="Z7">
        <v>39.916763000000003</v>
      </c>
      <c r="AA7">
        <v>40.111533999999999</v>
      </c>
      <c r="AB7">
        <v>40.487704999999998</v>
      </c>
      <c r="AC7">
        <v>40.920616000000003</v>
      </c>
      <c r="AD7">
        <v>41.286839000000001</v>
      </c>
      <c r="AE7">
        <v>41.538970999999997</v>
      </c>
      <c r="AF7">
        <v>41.804253000000003</v>
      </c>
      <c r="AG7">
        <v>42.065693000000003</v>
      </c>
      <c r="AH7">
        <v>42.392257999999998</v>
      </c>
      <c r="AI7">
        <v>42.658816999999999</v>
      </c>
      <c r="AJ7">
        <v>42.992820999999999</v>
      </c>
      <c r="AK7" s="9">
        <v>8.0000000000000002E-3</v>
      </c>
    </row>
    <row r="8" spans="1:37" x14ac:dyDescent="0.25">
      <c r="A8" t="s">
        <v>1566</v>
      </c>
      <c r="B8" t="s">
        <v>1565</v>
      </c>
      <c r="C8" t="s">
        <v>1564</v>
      </c>
      <c r="D8" t="s">
        <v>1402</v>
      </c>
      <c r="F8">
        <v>6.5350000000000005E-2</v>
      </c>
      <c r="G8">
        <v>6.0940000000000001E-2</v>
      </c>
      <c r="H8">
        <v>6.1171999999999997E-2</v>
      </c>
      <c r="I8">
        <v>6.1404E-2</v>
      </c>
      <c r="J8">
        <v>6.1636000000000003E-2</v>
      </c>
      <c r="K8">
        <v>6.1866999999999998E-2</v>
      </c>
      <c r="L8">
        <v>6.2099000000000001E-2</v>
      </c>
      <c r="M8">
        <v>6.2099000000000001E-2</v>
      </c>
      <c r="N8">
        <v>6.2099000000000001E-2</v>
      </c>
      <c r="O8">
        <v>6.2099000000000001E-2</v>
      </c>
      <c r="P8">
        <v>6.2099000000000001E-2</v>
      </c>
      <c r="Q8">
        <v>6.2099000000000001E-2</v>
      </c>
      <c r="R8">
        <v>6.2099000000000001E-2</v>
      </c>
      <c r="S8">
        <v>6.2099000000000001E-2</v>
      </c>
      <c r="T8">
        <v>6.2099000000000001E-2</v>
      </c>
      <c r="U8">
        <v>6.2099000000000001E-2</v>
      </c>
      <c r="V8">
        <v>6.2099000000000001E-2</v>
      </c>
      <c r="W8">
        <v>6.2099000000000001E-2</v>
      </c>
      <c r="X8">
        <v>6.2099000000000001E-2</v>
      </c>
      <c r="Y8">
        <v>6.2099000000000001E-2</v>
      </c>
      <c r="Z8">
        <v>6.2099000000000001E-2</v>
      </c>
      <c r="AA8">
        <v>6.2099000000000001E-2</v>
      </c>
      <c r="AB8">
        <v>6.2099000000000001E-2</v>
      </c>
      <c r="AC8">
        <v>6.2099000000000001E-2</v>
      </c>
      <c r="AD8">
        <v>6.2099000000000001E-2</v>
      </c>
      <c r="AE8">
        <v>6.2099000000000001E-2</v>
      </c>
      <c r="AF8">
        <v>6.2099000000000001E-2</v>
      </c>
      <c r="AG8">
        <v>6.2099000000000001E-2</v>
      </c>
      <c r="AH8">
        <v>6.2099000000000001E-2</v>
      </c>
      <c r="AI8">
        <v>6.2099000000000001E-2</v>
      </c>
      <c r="AJ8">
        <v>6.2099000000000001E-2</v>
      </c>
      <c r="AK8" s="9">
        <v>-2E-3</v>
      </c>
    </row>
    <row r="9" spans="1:37" x14ac:dyDescent="0.25">
      <c r="A9" t="s">
        <v>1425</v>
      </c>
      <c r="B9" t="s">
        <v>1563</v>
      </c>
      <c r="C9" t="s">
        <v>1562</v>
      </c>
      <c r="D9" t="s">
        <v>1402</v>
      </c>
      <c r="F9">
        <v>-2.6705510000000001</v>
      </c>
      <c r="G9">
        <v>-3.6498659999999998</v>
      </c>
      <c r="H9">
        <v>-3.8404180000000001</v>
      </c>
      <c r="I9">
        <v>-4.2436400000000001</v>
      </c>
      <c r="J9">
        <v>-4.8462230000000002</v>
      </c>
      <c r="K9">
        <v>-5.3206860000000002</v>
      </c>
      <c r="L9">
        <v>-5.5509170000000001</v>
      </c>
      <c r="M9">
        <v>-5.669797</v>
      </c>
      <c r="N9">
        <v>-5.930669</v>
      </c>
      <c r="O9">
        <v>-6.238175</v>
      </c>
      <c r="P9">
        <v>-6.6881560000000002</v>
      </c>
      <c r="Q9">
        <v>-6.812176</v>
      </c>
      <c r="R9">
        <v>-6.8923959999999997</v>
      </c>
      <c r="S9">
        <v>-7.0067969999999997</v>
      </c>
      <c r="T9">
        <v>-7.0293109999999999</v>
      </c>
      <c r="U9">
        <v>-7.0278879999999999</v>
      </c>
      <c r="V9">
        <v>-7.0642670000000001</v>
      </c>
      <c r="W9">
        <v>-7.0534689999999998</v>
      </c>
      <c r="X9">
        <v>-7.0463360000000002</v>
      </c>
      <c r="Y9">
        <v>-7.0602029999999996</v>
      </c>
      <c r="Z9">
        <v>-7.0926559999999998</v>
      </c>
      <c r="AA9">
        <v>-7.0837260000000004</v>
      </c>
      <c r="AB9">
        <v>-7.1271880000000003</v>
      </c>
      <c r="AC9">
        <v>-7.1652610000000001</v>
      </c>
      <c r="AD9">
        <v>-7.2373159999999999</v>
      </c>
      <c r="AE9">
        <v>-7.2476380000000002</v>
      </c>
      <c r="AF9">
        <v>-7.2954629999999998</v>
      </c>
      <c r="AG9">
        <v>-7.3286949999999997</v>
      </c>
      <c r="AH9">
        <v>-7.3930709999999999</v>
      </c>
      <c r="AI9">
        <v>-7.3881079999999999</v>
      </c>
      <c r="AJ9">
        <v>-7.4032249999999999</v>
      </c>
      <c r="AK9" s="9">
        <v>3.5000000000000003E-2</v>
      </c>
    </row>
    <row r="10" spans="1:37" x14ac:dyDescent="0.25">
      <c r="A10" t="s">
        <v>1561</v>
      </c>
      <c r="B10" t="s">
        <v>1560</v>
      </c>
      <c r="C10" t="s">
        <v>1559</v>
      </c>
      <c r="D10" t="s">
        <v>1402</v>
      </c>
      <c r="F10">
        <v>-0.42102899999999999</v>
      </c>
      <c r="G10">
        <v>-0.54625699999999999</v>
      </c>
      <c r="H10">
        <v>-0.79140699999999997</v>
      </c>
      <c r="I10">
        <v>-1.1554990000000001</v>
      </c>
      <c r="J10">
        <v>-1.383807</v>
      </c>
      <c r="K10">
        <v>-1.301577</v>
      </c>
      <c r="L10">
        <v>-1.202922</v>
      </c>
      <c r="M10">
        <v>-1.321801</v>
      </c>
      <c r="N10">
        <v>-1.4705509999999999</v>
      </c>
      <c r="O10">
        <v>-1.590179</v>
      </c>
      <c r="P10">
        <v>-1.84016</v>
      </c>
      <c r="Q10">
        <v>-1.8641810000000001</v>
      </c>
      <c r="R10">
        <v>-1.932277</v>
      </c>
      <c r="S10">
        <v>-2.0588009999999999</v>
      </c>
      <c r="T10">
        <v>-2.081315</v>
      </c>
      <c r="U10">
        <v>-2.0798930000000002</v>
      </c>
      <c r="V10">
        <v>-2.1041479999999999</v>
      </c>
      <c r="W10">
        <v>-2.1054740000000001</v>
      </c>
      <c r="X10">
        <v>-2.0983399999999999</v>
      </c>
      <c r="Y10">
        <v>-2.1122070000000002</v>
      </c>
      <c r="Z10">
        <v>-2.132536</v>
      </c>
      <c r="AA10">
        <v>-2.1357300000000001</v>
      </c>
      <c r="AB10">
        <v>-2.179192</v>
      </c>
      <c r="AC10">
        <v>-2.2172649999999998</v>
      </c>
      <c r="AD10">
        <v>-2.2771970000000001</v>
      </c>
      <c r="AE10">
        <v>-2.299642</v>
      </c>
      <c r="AF10">
        <v>-2.347467</v>
      </c>
      <c r="AG10">
        <v>-2.3806989999999999</v>
      </c>
      <c r="AH10">
        <v>-2.4329519999999998</v>
      </c>
      <c r="AI10">
        <v>-2.4401120000000001</v>
      </c>
      <c r="AJ10">
        <v>-2.4552290000000001</v>
      </c>
      <c r="AK10" s="9">
        <v>6.0999999999999999E-2</v>
      </c>
    </row>
    <row r="11" spans="1:37" x14ac:dyDescent="0.25">
      <c r="A11" t="s">
        <v>1434</v>
      </c>
      <c r="B11" t="s">
        <v>1558</v>
      </c>
      <c r="C11" t="s">
        <v>1557</v>
      </c>
      <c r="D11" t="s">
        <v>1402</v>
      </c>
      <c r="F11">
        <v>-2.2495210000000001</v>
      </c>
      <c r="G11">
        <v>-3.1036100000000002</v>
      </c>
      <c r="H11">
        <v>-3.0490119999999998</v>
      </c>
      <c r="I11">
        <v>-3.0881400000000001</v>
      </c>
      <c r="J11">
        <v>-3.4624169999999999</v>
      </c>
      <c r="K11">
        <v>-4.0191090000000003</v>
      </c>
      <c r="L11">
        <v>-4.3479960000000002</v>
      </c>
      <c r="M11">
        <v>-4.3479960000000002</v>
      </c>
      <c r="N11">
        <v>-4.4601189999999997</v>
      </c>
      <c r="O11">
        <v>-4.647996</v>
      </c>
      <c r="P11">
        <v>-4.8479960000000002</v>
      </c>
      <c r="Q11">
        <v>-4.9479959999999998</v>
      </c>
      <c r="R11">
        <v>-4.9601189999999997</v>
      </c>
      <c r="S11">
        <v>-4.9479959999999998</v>
      </c>
      <c r="T11">
        <v>-4.9479959999999998</v>
      </c>
      <c r="U11">
        <v>-4.9479959999999998</v>
      </c>
      <c r="V11">
        <v>-4.9601189999999997</v>
      </c>
      <c r="W11">
        <v>-4.9479959999999998</v>
      </c>
      <c r="X11">
        <v>-4.9479959999999998</v>
      </c>
      <c r="Y11">
        <v>-4.9479959999999998</v>
      </c>
      <c r="Z11">
        <v>-4.9601189999999997</v>
      </c>
      <c r="AA11">
        <v>-4.9479959999999998</v>
      </c>
      <c r="AB11">
        <v>-4.9479959999999998</v>
      </c>
      <c r="AC11">
        <v>-4.9479959999999998</v>
      </c>
      <c r="AD11">
        <v>-4.9601189999999997</v>
      </c>
      <c r="AE11">
        <v>-4.9479959999999998</v>
      </c>
      <c r="AF11">
        <v>-4.9479959999999998</v>
      </c>
      <c r="AG11">
        <v>-4.9479959999999998</v>
      </c>
      <c r="AH11">
        <v>-4.9601189999999997</v>
      </c>
      <c r="AI11">
        <v>-4.9479959999999998</v>
      </c>
      <c r="AJ11">
        <v>-4.9479959999999998</v>
      </c>
      <c r="AK11" s="9">
        <v>2.7E-2</v>
      </c>
    </row>
    <row r="12" spans="1:37" x14ac:dyDescent="0.25">
      <c r="A12" t="s">
        <v>1556</v>
      </c>
      <c r="B12" t="s">
        <v>1555</v>
      </c>
      <c r="C12" t="s">
        <v>1554</v>
      </c>
      <c r="D12" t="s">
        <v>1402</v>
      </c>
      <c r="F12">
        <v>31.285533999999998</v>
      </c>
      <c r="G12">
        <v>28.720766000000001</v>
      </c>
      <c r="H12">
        <v>29.001405999999999</v>
      </c>
      <c r="I12">
        <v>29.839825000000001</v>
      </c>
      <c r="J12">
        <v>30.180154999999999</v>
      </c>
      <c r="K12">
        <v>31.002925999999999</v>
      </c>
      <c r="L12">
        <v>31.396432999999998</v>
      </c>
      <c r="M12">
        <v>31.413681</v>
      </c>
      <c r="N12">
        <v>31.327780000000001</v>
      </c>
      <c r="O12">
        <v>31.368355000000001</v>
      </c>
      <c r="P12">
        <v>31.255112</v>
      </c>
      <c r="Q12">
        <v>31.384295999999999</v>
      </c>
      <c r="R12">
        <v>31.468239000000001</v>
      </c>
      <c r="S12">
        <v>31.524296</v>
      </c>
      <c r="T12">
        <v>31.644665</v>
      </c>
      <c r="U12">
        <v>31.647532999999999</v>
      </c>
      <c r="V12">
        <v>31.772041000000002</v>
      </c>
      <c r="W12">
        <v>31.991773999999999</v>
      </c>
      <c r="X12">
        <v>32.305103000000003</v>
      </c>
      <c r="Y12">
        <v>32.587811000000002</v>
      </c>
      <c r="Z12">
        <v>32.886208000000003</v>
      </c>
      <c r="AA12">
        <v>33.089908999999999</v>
      </c>
      <c r="AB12">
        <v>33.422615</v>
      </c>
      <c r="AC12">
        <v>33.817455000000002</v>
      </c>
      <c r="AD12">
        <v>34.111621999999997</v>
      </c>
      <c r="AE12">
        <v>34.353431999999998</v>
      </c>
      <c r="AF12">
        <v>34.570889000000001</v>
      </c>
      <c r="AG12">
        <v>34.799098999999998</v>
      </c>
      <c r="AH12">
        <v>35.061287</v>
      </c>
      <c r="AI12">
        <v>35.332808999999997</v>
      </c>
      <c r="AJ12">
        <v>35.651694999999997</v>
      </c>
      <c r="AK12" s="9">
        <v>4.0000000000000001E-3</v>
      </c>
    </row>
    <row r="13" spans="1:37" x14ac:dyDescent="0.25">
      <c r="A13" t="s">
        <v>1553</v>
      </c>
      <c r="B13" t="s">
        <v>1552</v>
      </c>
      <c r="C13" t="s">
        <v>1551</v>
      </c>
      <c r="D13" t="s">
        <v>1402</v>
      </c>
      <c r="F13">
        <v>30.759627999999999</v>
      </c>
      <c r="G13">
        <v>28.969814</v>
      </c>
      <c r="H13">
        <v>29.133206999999999</v>
      </c>
      <c r="I13">
        <v>29.864118999999999</v>
      </c>
      <c r="J13">
        <v>30.095409</v>
      </c>
      <c r="K13">
        <v>30.814250999999999</v>
      </c>
      <c r="L13">
        <v>31.112348999999998</v>
      </c>
      <c r="M13">
        <v>31.129002</v>
      </c>
      <c r="N13">
        <v>31.027622000000001</v>
      </c>
      <c r="O13">
        <v>31.079346000000001</v>
      </c>
      <c r="P13">
        <v>30.969501000000001</v>
      </c>
      <c r="Q13">
        <v>31.118366000000002</v>
      </c>
      <c r="R13">
        <v>31.182736999999999</v>
      </c>
      <c r="S13">
        <v>31.255699</v>
      </c>
      <c r="T13">
        <v>31.386862000000001</v>
      </c>
      <c r="U13">
        <v>31.384893000000002</v>
      </c>
      <c r="V13">
        <v>31.516622999999999</v>
      </c>
      <c r="W13">
        <v>31.740518999999999</v>
      </c>
      <c r="X13">
        <v>32.048031000000002</v>
      </c>
      <c r="Y13">
        <v>32.346977000000003</v>
      </c>
      <c r="Z13">
        <v>32.653407999999999</v>
      </c>
      <c r="AA13">
        <v>32.848422999999997</v>
      </c>
      <c r="AB13">
        <v>33.185111999999997</v>
      </c>
      <c r="AC13">
        <v>33.583419999999997</v>
      </c>
      <c r="AD13">
        <v>33.875362000000003</v>
      </c>
      <c r="AE13">
        <v>34.116329</v>
      </c>
      <c r="AF13">
        <v>34.339633999999997</v>
      </c>
      <c r="AG13">
        <v>34.553958999999999</v>
      </c>
      <c r="AH13">
        <v>34.812854999999999</v>
      </c>
      <c r="AI13">
        <v>35.075023999999999</v>
      </c>
      <c r="AJ13">
        <v>35.391342000000002</v>
      </c>
      <c r="AK13" s="9">
        <v>5.0000000000000001E-3</v>
      </c>
    </row>
    <row r="14" spans="1:37" x14ac:dyDescent="0.25">
      <c r="A14" t="s">
        <v>1488</v>
      </c>
      <c r="B14" t="s">
        <v>1550</v>
      </c>
      <c r="C14" t="s">
        <v>1549</v>
      </c>
      <c r="D14" t="s">
        <v>1402</v>
      </c>
      <c r="F14">
        <v>4.7828200000000001</v>
      </c>
      <c r="G14">
        <v>4.6596570000000002</v>
      </c>
      <c r="H14">
        <v>4.7915460000000003</v>
      </c>
      <c r="I14">
        <v>4.7841259999999997</v>
      </c>
      <c r="J14">
        <v>4.785736</v>
      </c>
      <c r="K14">
        <v>4.781549</v>
      </c>
      <c r="L14">
        <v>4.7701289999999998</v>
      </c>
      <c r="M14">
        <v>4.757244</v>
      </c>
      <c r="N14">
        <v>4.7461719999999996</v>
      </c>
      <c r="O14">
        <v>4.7354560000000001</v>
      </c>
      <c r="P14">
        <v>4.7196879999999997</v>
      </c>
      <c r="Q14">
        <v>4.7082889999999997</v>
      </c>
      <c r="R14">
        <v>4.6997609999999996</v>
      </c>
      <c r="S14">
        <v>4.6915529999999999</v>
      </c>
      <c r="T14">
        <v>4.683408</v>
      </c>
      <c r="U14">
        <v>4.6777740000000003</v>
      </c>
      <c r="V14">
        <v>4.6733390000000004</v>
      </c>
      <c r="W14">
        <v>4.6689809999999996</v>
      </c>
      <c r="X14">
        <v>4.6649589999999996</v>
      </c>
      <c r="Y14">
        <v>4.6612280000000004</v>
      </c>
      <c r="Z14">
        <v>4.6592630000000002</v>
      </c>
      <c r="AA14">
        <v>4.6572339999999999</v>
      </c>
      <c r="AB14">
        <v>4.6556470000000001</v>
      </c>
      <c r="AC14">
        <v>4.6542440000000003</v>
      </c>
      <c r="AD14">
        <v>4.6538490000000001</v>
      </c>
      <c r="AE14">
        <v>4.6528790000000004</v>
      </c>
      <c r="AF14">
        <v>4.6522269999999999</v>
      </c>
      <c r="AG14">
        <v>4.6506920000000003</v>
      </c>
      <c r="AH14">
        <v>4.64872</v>
      </c>
      <c r="AI14">
        <v>4.6455820000000001</v>
      </c>
      <c r="AJ14">
        <v>4.6423579999999998</v>
      </c>
      <c r="AK14" s="9">
        <v>-1E-3</v>
      </c>
    </row>
    <row r="15" spans="1:37" x14ac:dyDescent="0.25">
      <c r="A15" t="s">
        <v>1485</v>
      </c>
      <c r="B15" t="s">
        <v>1548</v>
      </c>
      <c r="C15" t="s">
        <v>1547</v>
      </c>
      <c r="D15" t="s">
        <v>1402</v>
      </c>
      <c r="F15">
        <v>3.1886800000000002</v>
      </c>
      <c r="G15">
        <v>3.2936350000000001</v>
      </c>
      <c r="H15">
        <v>3.2661410000000002</v>
      </c>
      <c r="I15">
        <v>3.3721369999999999</v>
      </c>
      <c r="J15">
        <v>3.4352849999999999</v>
      </c>
      <c r="K15">
        <v>3.4919349999999998</v>
      </c>
      <c r="L15">
        <v>3.4982850000000001</v>
      </c>
      <c r="M15">
        <v>3.5002629999999999</v>
      </c>
      <c r="N15">
        <v>3.5014189999999998</v>
      </c>
      <c r="O15">
        <v>3.50007</v>
      </c>
      <c r="P15">
        <v>3.491981</v>
      </c>
      <c r="Q15">
        <v>3.4930289999999999</v>
      </c>
      <c r="R15">
        <v>3.4980329999999999</v>
      </c>
      <c r="S15">
        <v>3.502732</v>
      </c>
      <c r="T15">
        <v>3.5068510000000002</v>
      </c>
      <c r="U15">
        <v>3.513099</v>
      </c>
      <c r="V15">
        <v>3.520664</v>
      </c>
      <c r="W15">
        <v>3.5274679999999998</v>
      </c>
      <c r="X15">
        <v>3.5332309999999998</v>
      </c>
      <c r="Y15">
        <v>3.5384099999999998</v>
      </c>
      <c r="Z15">
        <v>3.5444360000000001</v>
      </c>
      <c r="AA15">
        <v>3.5514359999999998</v>
      </c>
      <c r="AB15">
        <v>3.5586980000000001</v>
      </c>
      <c r="AC15">
        <v>3.56541</v>
      </c>
      <c r="AD15">
        <v>3.5726580000000001</v>
      </c>
      <c r="AE15">
        <v>3.5780470000000002</v>
      </c>
      <c r="AF15">
        <v>3.5831460000000002</v>
      </c>
      <c r="AG15">
        <v>3.5866889999999998</v>
      </c>
      <c r="AH15">
        <v>3.5889899999999999</v>
      </c>
      <c r="AI15">
        <v>3.5895890000000001</v>
      </c>
      <c r="AJ15">
        <v>3.5891899999999999</v>
      </c>
      <c r="AK15" s="9">
        <v>4.0000000000000001E-3</v>
      </c>
    </row>
    <row r="16" spans="1:37" x14ac:dyDescent="0.25">
      <c r="A16" t="s">
        <v>1482</v>
      </c>
      <c r="B16" t="s">
        <v>1546</v>
      </c>
      <c r="C16" t="s">
        <v>1545</v>
      </c>
      <c r="D16" t="s">
        <v>1402</v>
      </c>
      <c r="F16">
        <v>10.307473999999999</v>
      </c>
      <c r="G16">
        <v>10.324541999999999</v>
      </c>
      <c r="H16">
        <v>10.423318999999999</v>
      </c>
      <c r="I16">
        <v>10.710521</v>
      </c>
      <c r="J16">
        <v>11.029292</v>
      </c>
      <c r="K16">
        <v>11.326619000000001</v>
      </c>
      <c r="L16">
        <v>11.520507</v>
      </c>
      <c r="M16">
        <v>11.549958</v>
      </c>
      <c r="N16">
        <v>11.634205</v>
      </c>
      <c r="O16">
        <v>11.729107000000001</v>
      </c>
      <c r="P16">
        <v>11.808909999999999</v>
      </c>
      <c r="Q16">
        <v>11.905671999999999</v>
      </c>
      <c r="R16">
        <v>11.966723</v>
      </c>
      <c r="S16">
        <v>12.03717</v>
      </c>
      <c r="T16">
        <v>12.138468</v>
      </c>
      <c r="U16">
        <v>12.221152999999999</v>
      </c>
      <c r="V16">
        <v>12.301403000000001</v>
      </c>
      <c r="W16">
        <v>12.389917000000001</v>
      </c>
      <c r="X16">
        <v>12.489611999999999</v>
      </c>
      <c r="Y16">
        <v>12.605134</v>
      </c>
      <c r="Z16">
        <v>12.706348999999999</v>
      </c>
      <c r="AA16">
        <v>12.799595</v>
      </c>
      <c r="AB16">
        <v>12.950118</v>
      </c>
      <c r="AC16">
        <v>13.115741999999999</v>
      </c>
      <c r="AD16">
        <v>13.225972000000001</v>
      </c>
      <c r="AE16">
        <v>13.295372</v>
      </c>
      <c r="AF16">
        <v>13.432309999999999</v>
      </c>
      <c r="AG16">
        <v>13.543573</v>
      </c>
      <c r="AH16">
        <v>13.651255000000001</v>
      </c>
      <c r="AI16">
        <v>13.769857</v>
      </c>
      <c r="AJ16">
        <v>13.904431000000001</v>
      </c>
      <c r="AK16" s="9">
        <v>0.01</v>
      </c>
    </row>
    <row r="17" spans="1:39" x14ac:dyDescent="0.25">
      <c r="A17" t="s">
        <v>1544</v>
      </c>
      <c r="B17" t="s">
        <v>1543</v>
      </c>
      <c r="C17" t="s">
        <v>1542</v>
      </c>
      <c r="D17" t="s">
        <v>1402</v>
      </c>
      <c r="F17">
        <v>8.1618849999999998</v>
      </c>
      <c r="G17">
        <v>8.1039750000000002</v>
      </c>
      <c r="H17">
        <v>8.1403680000000005</v>
      </c>
      <c r="I17">
        <v>8.3639980000000005</v>
      </c>
      <c r="J17">
        <v>8.6115490000000001</v>
      </c>
      <c r="K17">
        <v>8.7746980000000008</v>
      </c>
      <c r="L17">
        <v>8.8861930000000005</v>
      </c>
      <c r="M17">
        <v>8.9008660000000006</v>
      </c>
      <c r="N17">
        <v>8.9501279999999994</v>
      </c>
      <c r="O17">
        <v>8.9996840000000002</v>
      </c>
      <c r="P17">
        <v>9.019031</v>
      </c>
      <c r="Q17">
        <v>9.0754999999999999</v>
      </c>
      <c r="R17">
        <v>9.1153150000000007</v>
      </c>
      <c r="S17">
        <v>9.1527189999999994</v>
      </c>
      <c r="T17">
        <v>9.2304589999999997</v>
      </c>
      <c r="U17">
        <v>9.3119289999999992</v>
      </c>
      <c r="V17">
        <v>9.3895350000000004</v>
      </c>
      <c r="W17">
        <v>9.4713440000000002</v>
      </c>
      <c r="X17">
        <v>9.5639219999999998</v>
      </c>
      <c r="Y17">
        <v>9.6614810000000002</v>
      </c>
      <c r="Z17">
        <v>9.7406179999999996</v>
      </c>
      <c r="AA17">
        <v>9.8215620000000001</v>
      </c>
      <c r="AB17">
        <v>9.945354</v>
      </c>
      <c r="AC17">
        <v>10.071958</v>
      </c>
      <c r="AD17">
        <v>10.160589</v>
      </c>
      <c r="AE17">
        <v>10.231680000000001</v>
      </c>
      <c r="AF17">
        <v>10.348585</v>
      </c>
      <c r="AG17">
        <v>10.451378999999999</v>
      </c>
      <c r="AH17">
        <v>10.545999999999999</v>
      </c>
      <c r="AI17">
        <v>10.665246</v>
      </c>
      <c r="AJ17">
        <v>10.796975</v>
      </c>
      <c r="AK17" s="9">
        <v>8.9999999999999993E-3</v>
      </c>
    </row>
    <row r="18" spans="1:39" x14ac:dyDescent="0.25">
      <c r="A18" t="s">
        <v>1541</v>
      </c>
      <c r="B18" t="s">
        <v>1540</v>
      </c>
      <c r="C18" t="s">
        <v>1539</v>
      </c>
      <c r="D18" t="s">
        <v>1402</v>
      </c>
      <c r="F18">
        <v>1.798462</v>
      </c>
      <c r="G18">
        <v>1.7432259999999999</v>
      </c>
      <c r="H18">
        <v>1.813852</v>
      </c>
      <c r="I18">
        <v>1.871607</v>
      </c>
      <c r="J18">
        <v>1.8867400000000001</v>
      </c>
      <c r="K18">
        <v>1.9374670000000001</v>
      </c>
      <c r="L18">
        <v>1.9705790000000001</v>
      </c>
      <c r="M18">
        <v>1.985358</v>
      </c>
      <c r="N18">
        <v>2.0035249999999998</v>
      </c>
      <c r="O18">
        <v>2.0206879999999998</v>
      </c>
      <c r="P18">
        <v>2.0511460000000001</v>
      </c>
      <c r="Q18">
        <v>2.076438</v>
      </c>
      <c r="R18">
        <v>2.0958549999999998</v>
      </c>
      <c r="S18">
        <v>2.1307170000000002</v>
      </c>
      <c r="T18">
        <v>2.154274</v>
      </c>
      <c r="U18">
        <v>2.1554899999999999</v>
      </c>
      <c r="V18">
        <v>2.1563159999999999</v>
      </c>
      <c r="W18">
        <v>2.1648390000000002</v>
      </c>
      <c r="X18">
        <v>2.1719550000000001</v>
      </c>
      <c r="Y18">
        <v>2.189918</v>
      </c>
      <c r="Z18">
        <v>2.2101799999999998</v>
      </c>
      <c r="AA18">
        <v>2.2242980000000001</v>
      </c>
      <c r="AB18">
        <v>2.2510300000000001</v>
      </c>
      <c r="AC18">
        <v>2.2900489999999998</v>
      </c>
      <c r="AD18">
        <v>2.3098299999999998</v>
      </c>
      <c r="AE18">
        <v>2.309958</v>
      </c>
      <c r="AF18">
        <v>2.3299910000000001</v>
      </c>
      <c r="AG18">
        <v>2.3384589999999998</v>
      </c>
      <c r="AH18">
        <v>2.3497020000000002</v>
      </c>
      <c r="AI18">
        <v>2.3508770000000001</v>
      </c>
      <c r="AJ18">
        <v>2.3537210000000002</v>
      </c>
      <c r="AK18" s="9">
        <v>8.9999999999999993E-3</v>
      </c>
    </row>
    <row r="19" spans="1:39" x14ac:dyDescent="0.25">
      <c r="A19" t="s">
        <v>1538</v>
      </c>
      <c r="B19" t="s">
        <v>1537</v>
      </c>
      <c r="C19" t="s">
        <v>1536</v>
      </c>
      <c r="D19" t="s">
        <v>1402</v>
      </c>
      <c r="F19">
        <v>0.34712700000000002</v>
      </c>
      <c r="G19">
        <v>0.47734100000000002</v>
      </c>
      <c r="H19">
        <v>0.46909800000000001</v>
      </c>
      <c r="I19">
        <v>0.474914</v>
      </c>
      <c r="J19">
        <v>0.531003</v>
      </c>
      <c r="K19">
        <v>0.61445399999999994</v>
      </c>
      <c r="L19">
        <v>0.66373400000000005</v>
      </c>
      <c r="M19">
        <v>0.66373400000000005</v>
      </c>
      <c r="N19">
        <v>0.68055299999999996</v>
      </c>
      <c r="O19">
        <v>0.70873399999999998</v>
      </c>
      <c r="P19">
        <v>0.738734</v>
      </c>
      <c r="Q19">
        <v>0.75373400000000002</v>
      </c>
      <c r="R19">
        <v>0.75555300000000003</v>
      </c>
      <c r="S19">
        <v>0.75373400000000002</v>
      </c>
      <c r="T19">
        <v>0.75373400000000002</v>
      </c>
      <c r="U19">
        <v>0.75373400000000002</v>
      </c>
      <c r="V19">
        <v>0.75555300000000003</v>
      </c>
      <c r="W19">
        <v>0.75373400000000002</v>
      </c>
      <c r="X19">
        <v>0.75373400000000002</v>
      </c>
      <c r="Y19">
        <v>0.75373400000000002</v>
      </c>
      <c r="Z19">
        <v>0.75555300000000003</v>
      </c>
      <c r="AA19">
        <v>0.75373400000000002</v>
      </c>
      <c r="AB19">
        <v>0.75373400000000002</v>
      </c>
      <c r="AC19">
        <v>0.75373400000000002</v>
      </c>
      <c r="AD19">
        <v>0.75555300000000003</v>
      </c>
      <c r="AE19">
        <v>0.75373400000000002</v>
      </c>
      <c r="AF19">
        <v>0.75373400000000002</v>
      </c>
      <c r="AG19">
        <v>0.75373400000000002</v>
      </c>
      <c r="AH19">
        <v>0.75555300000000003</v>
      </c>
      <c r="AI19">
        <v>0.75373400000000002</v>
      </c>
      <c r="AJ19">
        <v>0.75373400000000002</v>
      </c>
      <c r="AK19" s="9">
        <v>2.5999999999999999E-2</v>
      </c>
    </row>
    <row r="20" spans="1:39" x14ac:dyDescent="0.25">
      <c r="A20" t="s">
        <v>1535</v>
      </c>
      <c r="B20" t="s">
        <v>1534</v>
      </c>
      <c r="C20" t="s">
        <v>1533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1409</v>
      </c>
    </row>
    <row r="21" spans="1:39" x14ac:dyDescent="0.25">
      <c r="A21" t="s">
        <v>1532</v>
      </c>
      <c r="B21" t="s">
        <v>1531</v>
      </c>
      <c r="C21" t="s">
        <v>1530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1409</v>
      </c>
    </row>
    <row r="22" spans="1:39" x14ac:dyDescent="0.25">
      <c r="A22" t="s">
        <v>65</v>
      </c>
      <c r="B22" t="s">
        <v>1529</v>
      </c>
      <c r="C22" t="s">
        <v>1528</v>
      </c>
      <c r="D22" t="s">
        <v>1402</v>
      </c>
      <c r="F22">
        <v>0.76573500000000005</v>
      </c>
      <c r="G22">
        <v>0.84382599999999996</v>
      </c>
      <c r="H22">
        <v>0.82471700000000003</v>
      </c>
      <c r="I22">
        <v>0.79586000000000001</v>
      </c>
      <c r="J22">
        <v>0.76708799999999999</v>
      </c>
      <c r="K22">
        <v>0.765038</v>
      </c>
      <c r="L22">
        <v>0.73088399999999998</v>
      </c>
      <c r="M22">
        <v>0.73413499999999998</v>
      </c>
      <c r="N22">
        <v>0.74223300000000003</v>
      </c>
      <c r="O22">
        <v>0.75042900000000001</v>
      </c>
      <c r="P22">
        <v>0.747803</v>
      </c>
      <c r="Q22">
        <v>0.763764</v>
      </c>
      <c r="R22">
        <v>0.77973899999999996</v>
      </c>
      <c r="S22">
        <v>0.79238399999999998</v>
      </c>
      <c r="T22">
        <v>0.80547199999999997</v>
      </c>
      <c r="U22">
        <v>0.82133400000000001</v>
      </c>
      <c r="V22">
        <v>0.83460100000000004</v>
      </c>
      <c r="W22">
        <v>0.84880500000000003</v>
      </c>
      <c r="X22">
        <v>0.86659399999999998</v>
      </c>
      <c r="Y22">
        <v>0.88106499999999999</v>
      </c>
      <c r="Z22">
        <v>0.90939300000000001</v>
      </c>
      <c r="AA22">
        <v>0.92513000000000001</v>
      </c>
      <c r="AB22">
        <v>0.94975399999999999</v>
      </c>
      <c r="AC22">
        <v>0.97280999999999995</v>
      </c>
      <c r="AD22">
        <v>0.996973</v>
      </c>
      <c r="AE22">
        <v>1.013085</v>
      </c>
      <c r="AF22">
        <v>1.0396270000000001</v>
      </c>
      <c r="AG22">
        <v>1.060481</v>
      </c>
      <c r="AH22">
        <v>1.0802970000000001</v>
      </c>
      <c r="AI22">
        <v>1.1021570000000001</v>
      </c>
      <c r="AJ22">
        <v>1.126101</v>
      </c>
      <c r="AK22" s="9">
        <v>1.2999999999999999E-2</v>
      </c>
    </row>
    <row r="23" spans="1:39" x14ac:dyDescent="0.25">
      <c r="A23" t="s">
        <v>1527</v>
      </c>
      <c r="B23" t="s">
        <v>1526</v>
      </c>
      <c r="C23" t="s">
        <v>1525</v>
      </c>
      <c r="D23" t="s">
        <v>1524</v>
      </c>
      <c r="E23" t="s">
        <v>1523</v>
      </c>
      <c r="F23" t="s">
        <v>1402</v>
      </c>
      <c r="H23">
        <v>8.4655999999999995E-2</v>
      </c>
      <c r="I23">
        <v>0.10911700000000001</v>
      </c>
      <c r="J23">
        <v>9.5128000000000004E-2</v>
      </c>
      <c r="K23">
        <v>0.103537</v>
      </c>
      <c r="L23">
        <v>0.11100500000000001</v>
      </c>
      <c r="M23">
        <v>0.12385699999999999</v>
      </c>
      <c r="N23">
        <v>0.129723</v>
      </c>
      <c r="O23">
        <v>0.13825100000000001</v>
      </c>
      <c r="P23">
        <v>0.14740500000000001</v>
      </c>
      <c r="Q23">
        <v>0.15612899999999999</v>
      </c>
      <c r="R23">
        <v>0.158139</v>
      </c>
      <c r="S23">
        <v>0.17291799999999999</v>
      </c>
      <c r="T23">
        <v>0.18391399999999999</v>
      </c>
      <c r="U23">
        <v>0.194109</v>
      </c>
      <c r="V23">
        <v>0.20510900000000001</v>
      </c>
      <c r="W23">
        <v>0.216278</v>
      </c>
      <c r="X23">
        <v>0.226467</v>
      </c>
      <c r="Y23">
        <v>0.23658199999999999</v>
      </c>
      <c r="Z23">
        <v>0.24970899999999999</v>
      </c>
      <c r="AA23">
        <v>0.26006699999999999</v>
      </c>
      <c r="AB23">
        <v>0.28187600000000002</v>
      </c>
      <c r="AC23">
        <v>0.29385099999999997</v>
      </c>
      <c r="AD23">
        <v>0.31305300000000003</v>
      </c>
      <c r="AE23">
        <v>0.32849600000000001</v>
      </c>
      <c r="AF23">
        <v>0.34504200000000002</v>
      </c>
      <c r="AG23">
        <v>0.356012</v>
      </c>
      <c r="AH23">
        <v>0.37489600000000001</v>
      </c>
      <c r="AI23">
        <v>0.39149600000000001</v>
      </c>
      <c r="AJ23">
        <v>0.40564299999999998</v>
      </c>
      <c r="AK23">
        <v>0.42072300000000001</v>
      </c>
      <c r="AL23">
        <v>0.43700800000000001</v>
      </c>
      <c r="AM23" s="9">
        <v>5.6000000000000001E-2</v>
      </c>
    </row>
    <row r="24" spans="1:39" x14ac:dyDescent="0.25">
      <c r="A24" t="s">
        <v>1522</v>
      </c>
      <c r="B24" t="s">
        <v>1521</v>
      </c>
      <c r="C24" t="s">
        <v>1520</v>
      </c>
      <c r="D24" t="s">
        <v>1402</v>
      </c>
      <c r="F24">
        <v>0.68107899999999999</v>
      </c>
      <c r="G24">
        <v>0.73470899999999995</v>
      </c>
      <c r="H24">
        <v>0.72958900000000004</v>
      </c>
      <c r="I24">
        <v>0.69232300000000002</v>
      </c>
      <c r="J24">
        <v>0.65608299999999997</v>
      </c>
      <c r="K24">
        <v>0.64117999999999997</v>
      </c>
      <c r="L24">
        <v>0.60116099999999995</v>
      </c>
      <c r="M24">
        <v>0.59588399999999997</v>
      </c>
      <c r="N24">
        <v>0.59482800000000002</v>
      </c>
      <c r="O24">
        <v>0.59430099999999997</v>
      </c>
      <c r="P24">
        <v>0.58966399999999997</v>
      </c>
      <c r="Q24">
        <v>0.59084599999999998</v>
      </c>
      <c r="R24">
        <v>0.59582500000000005</v>
      </c>
      <c r="S24">
        <v>0.59827600000000003</v>
      </c>
      <c r="T24">
        <v>0.60036299999999998</v>
      </c>
      <c r="U24">
        <v>0.60505600000000004</v>
      </c>
      <c r="V24">
        <v>0.60813499999999998</v>
      </c>
      <c r="W24">
        <v>0.61222299999999996</v>
      </c>
      <c r="X24">
        <v>0.61688500000000002</v>
      </c>
      <c r="Y24">
        <v>0.62099800000000005</v>
      </c>
      <c r="Z24">
        <v>0.62751800000000002</v>
      </c>
      <c r="AA24">
        <v>0.63127900000000003</v>
      </c>
      <c r="AB24">
        <v>0.63670099999999996</v>
      </c>
      <c r="AC24">
        <v>0.64431400000000005</v>
      </c>
      <c r="AD24">
        <v>0.65193100000000004</v>
      </c>
      <c r="AE24">
        <v>0.65707400000000005</v>
      </c>
      <c r="AF24">
        <v>0.66473099999999996</v>
      </c>
      <c r="AG24">
        <v>0.66898400000000002</v>
      </c>
      <c r="AH24">
        <v>0.67465399999999998</v>
      </c>
      <c r="AI24">
        <v>0.68143399999999998</v>
      </c>
      <c r="AJ24">
        <v>0.68909299999999996</v>
      </c>
      <c r="AK24" s="9">
        <v>0</v>
      </c>
    </row>
    <row r="25" spans="1:39" x14ac:dyDescent="0.25">
      <c r="A25" t="s">
        <v>1477</v>
      </c>
      <c r="B25" t="s">
        <v>1519</v>
      </c>
      <c r="C25" t="s">
        <v>1518</v>
      </c>
      <c r="D25" t="s">
        <v>1402</v>
      </c>
      <c r="F25">
        <v>11.714919999999999</v>
      </c>
      <c r="G25">
        <v>9.8481550000000002</v>
      </c>
      <c r="H25">
        <v>9.8274830000000009</v>
      </c>
      <c r="I25">
        <v>10.201473999999999</v>
      </c>
      <c r="J25">
        <v>10.078011999999999</v>
      </c>
      <c r="K25">
        <v>10.449108000000001</v>
      </c>
      <c r="L25">
        <v>10.592544</v>
      </c>
      <c r="M25">
        <v>10.587401</v>
      </c>
      <c r="N25">
        <v>10.403589999999999</v>
      </c>
      <c r="O25">
        <v>10.364284</v>
      </c>
      <c r="P25">
        <v>10.201119</v>
      </c>
      <c r="Q25">
        <v>10.247612999999999</v>
      </c>
      <c r="R25">
        <v>10.238481</v>
      </c>
      <c r="S25">
        <v>10.231859</v>
      </c>
      <c r="T25">
        <v>10.252663</v>
      </c>
      <c r="U25">
        <v>10.151533000000001</v>
      </c>
      <c r="V25">
        <v>10.186614000000001</v>
      </c>
      <c r="W25">
        <v>10.305348</v>
      </c>
      <c r="X25">
        <v>10.493639</v>
      </c>
      <c r="Y25">
        <v>10.661141000000001</v>
      </c>
      <c r="Z25">
        <v>10.833966</v>
      </c>
      <c r="AA25">
        <v>10.915029000000001</v>
      </c>
      <c r="AB25">
        <v>11.070893999999999</v>
      </c>
      <c r="AC25">
        <v>11.275214999999999</v>
      </c>
      <c r="AD25">
        <v>11.425905999999999</v>
      </c>
      <c r="AE25">
        <v>11.576945</v>
      </c>
      <c r="AF25">
        <v>11.632323</v>
      </c>
      <c r="AG25">
        <v>11.712527</v>
      </c>
      <c r="AH25">
        <v>11.843591999999999</v>
      </c>
      <c r="AI25">
        <v>11.967836</v>
      </c>
      <c r="AJ25">
        <v>12.12926</v>
      </c>
      <c r="AK25" s="9">
        <v>1E-3</v>
      </c>
    </row>
    <row r="26" spans="1:39" x14ac:dyDescent="0.25">
      <c r="A26" t="s">
        <v>1517</v>
      </c>
      <c r="B26" t="s">
        <v>1516</v>
      </c>
      <c r="C26" t="s">
        <v>1515</v>
      </c>
      <c r="D26" t="s">
        <v>1402</v>
      </c>
      <c r="F26">
        <v>0.52590599999999998</v>
      </c>
      <c r="G26">
        <v>-0.24904799999999999</v>
      </c>
      <c r="H26">
        <v>-0.131802</v>
      </c>
      <c r="I26">
        <v>-2.4294E-2</v>
      </c>
      <c r="J26">
        <v>8.4745000000000001E-2</v>
      </c>
      <c r="K26">
        <v>0.18867500000000001</v>
      </c>
      <c r="L26">
        <v>0.284084</v>
      </c>
      <c r="M26">
        <v>0.28467900000000002</v>
      </c>
      <c r="N26">
        <v>0.30015799999999998</v>
      </c>
      <c r="O26">
        <v>0.28900900000000002</v>
      </c>
      <c r="P26">
        <v>0.28560999999999998</v>
      </c>
      <c r="Q26">
        <v>0.26593</v>
      </c>
      <c r="R26">
        <v>0.285501</v>
      </c>
      <c r="S26">
        <v>0.26859699999999997</v>
      </c>
      <c r="T26">
        <v>0.257803</v>
      </c>
      <c r="U26">
        <v>0.26263999999999998</v>
      </c>
      <c r="V26">
        <v>0.25541900000000001</v>
      </c>
      <c r="W26">
        <v>0.25125500000000001</v>
      </c>
      <c r="X26">
        <v>0.25707200000000002</v>
      </c>
      <c r="Y26">
        <v>0.24083299999999999</v>
      </c>
      <c r="Z26">
        <v>0.23280000000000001</v>
      </c>
      <c r="AA26">
        <v>0.24148600000000001</v>
      </c>
      <c r="AB26">
        <v>0.23750299999999999</v>
      </c>
      <c r="AC26">
        <v>0.23403499999999999</v>
      </c>
      <c r="AD26">
        <v>0.236259</v>
      </c>
      <c r="AE26">
        <v>0.23710300000000001</v>
      </c>
      <c r="AF26">
        <v>0.23125499999999999</v>
      </c>
      <c r="AG26">
        <v>0.24514</v>
      </c>
      <c r="AH26">
        <v>0.24843199999999999</v>
      </c>
      <c r="AI26">
        <v>0.25778600000000002</v>
      </c>
      <c r="AJ26">
        <v>0.260353</v>
      </c>
      <c r="AK26" t="s">
        <v>1409</v>
      </c>
    </row>
    <row r="27" spans="1:39" x14ac:dyDescent="0.25">
      <c r="A27" t="s">
        <v>1514</v>
      </c>
      <c r="C27" t="s">
        <v>1513</v>
      </c>
    </row>
    <row r="28" spans="1:39" s="10" customFormat="1" x14ac:dyDescent="0.25">
      <c r="A28" s="10" t="s">
        <v>1498</v>
      </c>
      <c r="C28" s="10" t="s">
        <v>1512</v>
      </c>
    </row>
    <row r="29" spans="1:39" s="10" customFormat="1" x14ac:dyDescent="0.25">
      <c r="A29" s="10" t="s">
        <v>1511</v>
      </c>
      <c r="B29" s="10" t="s">
        <v>1495</v>
      </c>
      <c r="C29" s="10" t="s">
        <v>1510</v>
      </c>
      <c r="D29" s="10" t="s">
        <v>1509</v>
      </c>
      <c r="F29" s="10">
        <v>2.0664720000000001</v>
      </c>
      <c r="G29" s="10">
        <v>3.10073</v>
      </c>
      <c r="H29" s="10">
        <v>3.2256840000000002</v>
      </c>
      <c r="I29" s="10">
        <v>2.992324</v>
      </c>
      <c r="J29" s="10">
        <v>2.8017919999999998</v>
      </c>
      <c r="K29" s="10">
        <v>2.8803239999999999</v>
      </c>
      <c r="L29" s="10">
        <v>2.9843310000000001</v>
      </c>
      <c r="M29" s="10">
        <v>3.042141</v>
      </c>
      <c r="N29" s="10">
        <v>3.1755100000000001</v>
      </c>
      <c r="O29" s="10">
        <v>3.2906309999999999</v>
      </c>
      <c r="P29" s="10">
        <v>3.3439549999999998</v>
      </c>
      <c r="Q29" s="10">
        <v>3.3584839999999998</v>
      </c>
      <c r="R29" s="10">
        <v>3.4230429999999998</v>
      </c>
      <c r="S29" s="10">
        <v>3.4872100000000001</v>
      </c>
      <c r="T29" s="10">
        <v>3.5170400000000002</v>
      </c>
      <c r="U29" s="10">
        <v>3.5326979999999999</v>
      </c>
      <c r="V29" s="10">
        <v>3.5373169999999998</v>
      </c>
      <c r="W29" s="10">
        <v>3.5283199999999999</v>
      </c>
      <c r="X29" s="10">
        <v>3.5497399999999999</v>
      </c>
      <c r="Y29" s="10">
        <v>3.5503559999999998</v>
      </c>
      <c r="Z29" s="10">
        <v>3.5492530000000002</v>
      </c>
      <c r="AA29" s="10">
        <v>3.549023</v>
      </c>
      <c r="AB29" s="10">
        <v>3.5287259999999998</v>
      </c>
      <c r="AC29" s="10">
        <v>3.5056509999999999</v>
      </c>
      <c r="AD29" s="10">
        <v>3.5018690000000001</v>
      </c>
      <c r="AE29" s="10">
        <v>3.5076990000000001</v>
      </c>
      <c r="AF29" s="10">
        <v>3.521007</v>
      </c>
      <c r="AG29" s="10">
        <v>3.547183</v>
      </c>
      <c r="AH29" s="10">
        <v>3.5962100000000001</v>
      </c>
      <c r="AI29" s="10">
        <v>3.6540050000000002</v>
      </c>
      <c r="AJ29" s="10">
        <v>3.6939389999999999</v>
      </c>
      <c r="AK29" s="11">
        <v>0.02</v>
      </c>
    </row>
    <row r="30" spans="1:39" x14ac:dyDescent="0.25">
      <c r="A30" t="s">
        <v>1492</v>
      </c>
      <c r="C30" t="s">
        <v>1508</v>
      </c>
    </row>
    <row r="31" spans="1:39" x14ac:dyDescent="0.25">
      <c r="A31" t="s">
        <v>1507</v>
      </c>
      <c r="C31" t="s">
        <v>1506</v>
      </c>
    </row>
    <row r="32" spans="1:39" x14ac:dyDescent="0.25">
      <c r="A32" t="s">
        <v>1488</v>
      </c>
      <c r="B32" t="s">
        <v>1487</v>
      </c>
      <c r="C32" t="s">
        <v>1505</v>
      </c>
      <c r="D32" t="s">
        <v>1499</v>
      </c>
      <c r="F32">
        <v>10.537243</v>
      </c>
      <c r="G32">
        <v>10.814795</v>
      </c>
      <c r="H32">
        <v>10.740482</v>
      </c>
      <c r="I32">
        <v>10.613196</v>
      </c>
      <c r="J32">
        <v>10.451302999999999</v>
      </c>
      <c r="K32">
        <v>10.547084</v>
      </c>
      <c r="L32">
        <v>10.694221000000001</v>
      </c>
      <c r="M32">
        <v>10.79739</v>
      </c>
      <c r="N32">
        <v>10.914479</v>
      </c>
      <c r="O32">
        <v>11.055099999999999</v>
      </c>
      <c r="P32">
        <v>11.419860999999999</v>
      </c>
      <c r="Q32">
        <v>11.468187</v>
      </c>
      <c r="R32">
        <v>11.564026</v>
      </c>
      <c r="S32">
        <v>11.677168999999999</v>
      </c>
      <c r="T32">
        <v>11.745335000000001</v>
      </c>
      <c r="U32">
        <v>11.781732</v>
      </c>
      <c r="V32">
        <v>11.798117</v>
      </c>
      <c r="W32">
        <v>11.826159000000001</v>
      </c>
      <c r="X32">
        <v>11.858226</v>
      </c>
      <c r="Y32">
        <v>11.879637000000001</v>
      </c>
      <c r="Z32">
        <v>11.886778</v>
      </c>
      <c r="AA32">
        <v>11.912520000000001</v>
      </c>
      <c r="AB32">
        <v>11.921177999999999</v>
      </c>
      <c r="AC32">
        <v>11.935447</v>
      </c>
      <c r="AD32">
        <v>11.940625000000001</v>
      </c>
      <c r="AE32">
        <v>11.975809</v>
      </c>
      <c r="AF32">
        <v>11.995084</v>
      </c>
      <c r="AG32">
        <v>12.039871</v>
      </c>
      <c r="AH32">
        <v>12.087629</v>
      </c>
      <c r="AI32">
        <v>12.154814999999999</v>
      </c>
      <c r="AJ32">
        <v>12.216571</v>
      </c>
      <c r="AK32" s="9">
        <v>5.0000000000000001E-3</v>
      </c>
    </row>
    <row r="33" spans="1:37" x14ac:dyDescent="0.25">
      <c r="A33" t="s">
        <v>1485</v>
      </c>
      <c r="B33" t="s">
        <v>1484</v>
      </c>
      <c r="C33" t="s">
        <v>1504</v>
      </c>
      <c r="D33" t="s">
        <v>1499</v>
      </c>
      <c r="F33">
        <v>7.5093370000000004</v>
      </c>
      <c r="G33">
        <v>7.9501090000000003</v>
      </c>
      <c r="H33">
        <v>8.1958029999999997</v>
      </c>
      <c r="I33">
        <v>8.0214400000000001</v>
      </c>
      <c r="J33">
        <v>7.8327049999999998</v>
      </c>
      <c r="K33">
        <v>7.89473</v>
      </c>
      <c r="L33">
        <v>8.0045040000000007</v>
      </c>
      <c r="M33">
        <v>8.0688379999999995</v>
      </c>
      <c r="N33">
        <v>8.1513819999999999</v>
      </c>
      <c r="O33">
        <v>8.2593589999999999</v>
      </c>
      <c r="P33">
        <v>8.5158529999999999</v>
      </c>
      <c r="Q33">
        <v>8.5267199999999992</v>
      </c>
      <c r="R33">
        <v>8.5830479999999998</v>
      </c>
      <c r="S33">
        <v>8.6709700000000005</v>
      </c>
      <c r="T33">
        <v>8.7190429999999992</v>
      </c>
      <c r="U33">
        <v>8.7387139999999999</v>
      </c>
      <c r="V33">
        <v>8.7404220000000006</v>
      </c>
      <c r="W33">
        <v>8.7539479999999994</v>
      </c>
      <c r="X33">
        <v>8.7719509999999996</v>
      </c>
      <c r="Y33">
        <v>8.7820269999999994</v>
      </c>
      <c r="Z33">
        <v>8.7799410000000009</v>
      </c>
      <c r="AA33">
        <v>8.7965230000000005</v>
      </c>
      <c r="AB33">
        <v>8.7956339999999997</v>
      </c>
      <c r="AC33">
        <v>8.8028099999999991</v>
      </c>
      <c r="AD33">
        <v>8.7995769999999993</v>
      </c>
      <c r="AE33">
        <v>8.826352</v>
      </c>
      <c r="AF33">
        <v>8.8384549999999997</v>
      </c>
      <c r="AG33">
        <v>8.8748339999999999</v>
      </c>
      <c r="AH33">
        <v>8.914612</v>
      </c>
      <c r="AI33">
        <v>8.9718979999999995</v>
      </c>
      <c r="AJ33">
        <v>9.0240930000000006</v>
      </c>
      <c r="AK33" s="9">
        <v>6.0000000000000001E-3</v>
      </c>
    </row>
    <row r="34" spans="1:37" x14ac:dyDescent="0.25">
      <c r="A34" t="s">
        <v>1482</v>
      </c>
      <c r="B34" t="s">
        <v>1481</v>
      </c>
      <c r="C34" t="s">
        <v>1503</v>
      </c>
      <c r="D34" t="s">
        <v>1499</v>
      </c>
      <c r="F34">
        <v>3.1803910000000002</v>
      </c>
      <c r="G34">
        <v>4.1628379999999998</v>
      </c>
      <c r="H34">
        <v>4.3145819999999997</v>
      </c>
      <c r="I34">
        <v>4.0836309999999996</v>
      </c>
      <c r="J34">
        <v>3.864322</v>
      </c>
      <c r="K34">
        <v>3.9276309999999999</v>
      </c>
      <c r="L34">
        <v>4.0262399999999996</v>
      </c>
      <c r="M34">
        <v>4.0895789999999996</v>
      </c>
      <c r="N34">
        <v>4.2145070000000002</v>
      </c>
      <c r="O34">
        <v>4.3296789999999996</v>
      </c>
      <c r="P34">
        <v>4.3615430000000002</v>
      </c>
      <c r="Q34">
        <v>4.3703729999999998</v>
      </c>
      <c r="R34">
        <v>4.4243309999999996</v>
      </c>
      <c r="S34">
        <v>4.4989980000000003</v>
      </c>
      <c r="T34">
        <v>4.5330599999999999</v>
      </c>
      <c r="U34">
        <v>4.5442790000000004</v>
      </c>
      <c r="V34">
        <v>4.544791</v>
      </c>
      <c r="W34">
        <v>4.5333449999999997</v>
      </c>
      <c r="X34">
        <v>4.5520339999999999</v>
      </c>
      <c r="Y34">
        <v>4.5447170000000003</v>
      </c>
      <c r="Z34">
        <v>4.5351119999999998</v>
      </c>
      <c r="AA34">
        <v>4.5316070000000002</v>
      </c>
      <c r="AB34">
        <v>4.5122200000000001</v>
      </c>
      <c r="AC34">
        <v>4.4946549999999998</v>
      </c>
      <c r="AD34">
        <v>4.4853909999999999</v>
      </c>
      <c r="AE34">
        <v>4.4928759999999999</v>
      </c>
      <c r="AF34">
        <v>4.4959610000000003</v>
      </c>
      <c r="AG34">
        <v>4.5189519999999996</v>
      </c>
      <c r="AH34">
        <v>4.5603069999999999</v>
      </c>
      <c r="AI34">
        <v>4.6158039999999998</v>
      </c>
      <c r="AJ34">
        <v>4.6554440000000001</v>
      </c>
      <c r="AK34" s="9">
        <v>1.2999999999999999E-2</v>
      </c>
    </row>
    <row r="35" spans="1:37" x14ac:dyDescent="0.25">
      <c r="A35" t="s">
        <v>65</v>
      </c>
      <c r="B35" t="s">
        <v>1479</v>
      </c>
      <c r="C35" t="s">
        <v>1502</v>
      </c>
      <c r="D35" t="s">
        <v>1499</v>
      </c>
      <c r="F35">
        <v>13.520962000000001</v>
      </c>
      <c r="G35">
        <v>14.078305</v>
      </c>
      <c r="H35">
        <v>14.653452</v>
      </c>
      <c r="I35">
        <v>14.196401</v>
      </c>
      <c r="J35">
        <v>13.728652</v>
      </c>
      <c r="K35">
        <v>13.486947000000001</v>
      </c>
      <c r="L35">
        <v>13.341523</v>
      </c>
      <c r="M35">
        <v>13.131707</v>
      </c>
      <c r="N35">
        <v>12.934259000000001</v>
      </c>
      <c r="O35">
        <v>12.743641</v>
      </c>
      <c r="P35">
        <v>13.253026</v>
      </c>
      <c r="Q35">
        <v>12.973546000000001</v>
      </c>
      <c r="R35">
        <v>12.892562</v>
      </c>
      <c r="S35">
        <v>12.762269999999999</v>
      </c>
      <c r="T35">
        <v>12.617708</v>
      </c>
      <c r="U35">
        <v>12.479836000000001</v>
      </c>
      <c r="V35">
        <v>12.351564</v>
      </c>
      <c r="W35">
        <v>12.229142</v>
      </c>
      <c r="X35">
        <v>12.174371000000001</v>
      </c>
      <c r="Y35">
        <v>12.077762999999999</v>
      </c>
      <c r="Z35">
        <v>12.032022</v>
      </c>
      <c r="AA35">
        <v>11.955648</v>
      </c>
      <c r="AB35">
        <v>11.891679999999999</v>
      </c>
      <c r="AC35">
        <v>11.826577</v>
      </c>
      <c r="AD35">
        <v>11.777018</v>
      </c>
      <c r="AE35">
        <v>11.745801</v>
      </c>
      <c r="AF35">
        <v>11.726257</v>
      </c>
      <c r="AG35">
        <v>11.724689</v>
      </c>
      <c r="AH35">
        <v>11.734484999999999</v>
      </c>
      <c r="AI35">
        <v>11.769066</v>
      </c>
      <c r="AJ35">
        <v>11.790224</v>
      </c>
      <c r="AK35" s="9">
        <v>-5.0000000000000001E-3</v>
      </c>
    </row>
    <row r="36" spans="1:37" x14ac:dyDescent="0.25">
      <c r="A36" t="s">
        <v>1477</v>
      </c>
      <c r="B36" t="s">
        <v>1476</v>
      </c>
      <c r="C36" t="s">
        <v>1501</v>
      </c>
      <c r="D36" t="s">
        <v>1499</v>
      </c>
      <c r="F36">
        <v>2.530745</v>
      </c>
      <c r="G36">
        <v>3.6192600000000001</v>
      </c>
      <c r="H36">
        <v>3.7269389999999998</v>
      </c>
      <c r="I36">
        <v>3.4879039999999999</v>
      </c>
      <c r="J36">
        <v>3.256875</v>
      </c>
      <c r="K36">
        <v>3.348767</v>
      </c>
      <c r="L36">
        <v>3.4396969999999998</v>
      </c>
      <c r="M36">
        <v>3.485474</v>
      </c>
      <c r="N36">
        <v>3.600854</v>
      </c>
      <c r="O36">
        <v>3.7083179999999998</v>
      </c>
      <c r="P36">
        <v>3.7326009999999998</v>
      </c>
      <c r="Q36">
        <v>3.7307839999999999</v>
      </c>
      <c r="R36">
        <v>3.78701</v>
      </c>
      <c r="S36">
        <v>3.8567580000000001</v>
      </c>
      <c r="T36">
        <v>3.8913760000000002</v>
      </c>
      <c r="U36">
        <v>3.8916210000000002</v>
      </c>
      <c r="V36">
        <v>3.8939499999999998</v>
      </c>
      <c r="W36">
        <v>3.8731439999999999</v>
      </c>
      <c r="X36">
        <v>3.9030930000000001</v>
      </c>
      <c r="Y36">
        <v>3.9013990000000001</v>
      </c>
      <c r="Z36">
        <v>3.900083</v>
      </c>
      <c r="AA36">
        <v>3.8898239999999999</v>
      </c>
      <c r="AB36">
        <v>3.8751120000000001</v>
      </c>
      <c r="AC36">
        <v>3.8588330000000002</v>
      </c>
      <c r="AD36">
        <v>3.8585120000000002</v>
      </c>
      <c r="AE36">
        <v>3.8660420000000002</v>
      </c>
      <c r="AF36">
        <v>3.8704269999999998</v>
      </c>
      <c r="AG36">
        <v>3.890644</v>
      </c>
      <c r="AH36">
        <v>3.9403090000000001</v>
      </c>
      <c r="AI36">
        <v>3.9919549999999999</v>
      </c>
      <c r="AJ36">
        <v>4.0341889999999996</v>
      </c>
      <c r="AK36" s="9">
        <v>1.6E-2</v>
      </c>
    </row>
    <row r="37" spans="1:37" x14ac:dyDescent="0.25">
      <c r="A37" t="s">
        <v>1474</v>
      </c>
      <c r="B37" t="s">
        <v>1473</v>
      </c>
      <c r="C37" t="s">
        <v>1500</v>
      </c>
      <c r="D37" t="s">
        <v>1499</v>
      </c>
      <c r="F37">
        <v>4.6935580000000003</v>
      </c>
      <c r="G37">
        <v>5.6690399999999999</v>
      </c>
      <c r="H37">
        <v>5.7945489999999999</v>
      </c>
      <c r="I37">
        <v>5.5551050000000002</v>
      </c>
      <c r="J37">
        <v>5.3487049999999998</v>
      </c>
      <c r="K37">
        <v>5.3983829999999999</v>
      </c>
      <c r="L37">
        <v>5.4864059999999997</v>
      </c>
      <c r="M37">
        <v>5.548413</v>
      </c>
      <c r="N37">
        <v>5.6728079999999999</v>
      </c>
      <c r="O37">
        <v>5.7872279999999998</v>
      </c>
      <c r="P37">
        <v>5.9123320000000001</v>
      </c>
      <c r="Q37">
        <v>5.9173239999999998</v>
      </c>
      <c r="R37">
        <v>5.9786479999999997</v>
      </c>
      <c r="S37">
        <v>6.057963</v>
      </c>
      <c r="T37">
        <v>6.0937789999999996</v>
      </c>
      <c r="U37">
        <v>6.110519</v>
      </c>
      <c r="V37">
        <v>6.1084420000000001</v>
      </c>
      <c r="W37">
        <v>6.0904819999999997</v>
      </c>
      <c r="X37">
        <v>6.0976999999999997</v>
      </c>
      <c r="Y37">
        <v>6.0824199999999999</v>
      </c>
      <c r="Z37">
        <v>6.0667299999999997</v>
      </c>
      <c r="AA37">
        <v>6.0595220000000003</v>
      </c>
      <c r="AB37">
        <v>6.0344410000000002</v>
      </c>
      <c r="AC37">
        <v>6.0069749999999997</v>
      </c>
      <c r="AD37">
        <v>5.992235</v>
      </c>
      <c r="AE37">
        <v>5.9941170000000001</v>
      </c>
      <c r="AF37">
        <v>5.9952199999999998</v>
      </c>
      <c r="AG37">
        <v>6.0142730000000002</v>
      </c>
      <c r="AH37">
        <v>6.0480970000000003</v>
      </c>
      <c r="AI37">
        <v>6.0919460000000001</v>
      </c>
      <c r="AJ37">
        <v>6.1224230000000004</v>
      </c>
      <c r="AK37" s="9">
        <v>8.9999999999999993E-3</v>
      </c>
    </row>
    <row r="38" spans="1:37" x14ac:dyDescent="0.25">
      <c r="A38" t="s">
        <v>1498</v>
      </c>
      <c r="C38" t="s">
        <v>1497</v>
      </c>
    </row>
    <row r="39" spans="1:37" x14ac:dyDescent="0.25">
      <c r="A39" t="s">
        <v>1496</v>
      </c>
      <c r="B39" t="s">
        <v>1495</v>
      </c>
      <c r="C39" t="s">
        <v>1494</v>
      </c>
      <c r="D39" t="s">
        <v>1493</v>
      </c>
      <c r="F39">
        <v>2.0664720000000001</v>
      </c>
      <c r="G39">
        <v>3.133435</v>
      </c>
      <c r="H39">
        <v>3.297882</v>
      </c>
      <c r="I39">
        <v>3.1008550000000001</v>
      </c>
      <c r="J39">
        <v>2.952188</v>
      </c>
      <c r="K39">
        <v>3.098166</v>
      </c>
      <c r="L39">
        <v>3.2864629999999999</v>
      </c>
      <c r="M39">
        <v>3.4352130000000001</v>
      </c>
      <c r="N39">
        <v>3.6802649999999999</v>
      </c>
      <c r="O39">
        <v>3.9141859999999999</v>
      </c>
      <c r="P39">
        <v>4.0805949999999998</v>
      </c>
      <c r="Q39">
        <v>4.2010319999999997</v>
      </c>
      <c r="R39">
        <v>4.3856289999999998</v>
      </c>
      <c r="S39">
        <v>4.5721340000000001</v>
      </c>
      <c r="T39">
        <v>4.714931</v>
      </c>
      <c r="U39">
        <v>4.8403960000000001</v>
      </c>
      <c r="V39">
        <v>4.9512609999999997</v>
      </c>
      <c r="W39">
        <v>5.042459</v>
      </c>
      <c r="X39">
        <v>5.1795080000000002</v>
      </c>
      <c r="Y39">
        <v>5.2875819999999996</v>
      </c>
      <c r="Z39">
        <v>5.3977729999999999</v>
      </c>
      <c r="AA39">
        <v>5.5133020000000004</v>
      </c>
      <c r="AB39">
        <v>5.6022740000000004</v>
      </c>
      <c r="AC39">
        <v>5.6932799999999997</v>
      </c>
      <c r="AD39">
        <v>5.8228669999999996</v>
      </c>
      <c r="AE39">
        <v>5.9762490000000001</v>
      </c>
      <c r="AF39">
        <v>6.154725</v>
      </c>
      <c r="AG39">
        <v>6.3671150000000001</v>
      </c>
      <c r="AH39">
        <v>6.6333799999999998</v>
      </c>
      <c r="AI39">
        <v>6.9317679999999999</v>
      </c>
      <c r="AJ39">
        <v>7.2131030000000003</v>
      </c>
      <c r="AK39" s="9">
        <v>4.2999999999999997E-2</v>
      </c>
    </row>
    <row r="40" spans="1:37" x14ac:dyDescent="0.25">
      <c r="A40" t="s">
        <v>1492</v>
      </c>
      <c r="C40" t="s">
        <v>1491</v>
      </c>
    </row>
    <row r="41" spans="1:37" x14ac:dyDescent="0.25">
      <c r="A41" t="s">
        <v>1490</v>
      </c>
      <c r="C41" t="s">
        <v>1489</v>
      </c>
    </row>
    <row r="42" spans="1:37" x14ac:dyDescent="0.25">
      <c r="A42" t="s">
        <v>1488</v>
      </c>
      <c r="B42" t="s">
        <v>1487</v>
      </c>
      <c r="C42" t="s">
        <v>1486</v>
      </c>
      <c r="D42" t="s">
        <v>1471</v>
      </c>
      <c r="F42">
        <v>10.537243</v>
      </c>
      <c r="G42">
        <v>10.928864000000001</v>
      </c>
      <c r="H42">
        <v>10.980878000000001</v>
      </c>
      <c r="I42">
        <v>10.998132999999999</v>
      </c>
      <c r="J42">
        <v>11.012316</v>
      </c>
      <c r="K42">
        <v>11.344768999999999</v>
      </c>
      <c r="L42">
        <v>11.776897999999999</v>
      </c>
      <c r="M42">
        <v>12.19251</v>
      </c>
      <c r="N42">
        <v>12.64936</v>
      </c>
      <c r="O42">
        <v>13.149979999999999</v>
      </c>
      <c r="P42">
        <v>13.935544</v>
      </c>
      <c r="Q42">
        <v>14.345226</v>
      </c>
      <c r="R42">
        <v>14.815917000000001</v>
      </c>
      <c r="S42">
        <v>15.310114</v>
      </c>
      <c r="T42">
        <v>15.745749</v>
      </c>
      <c r="U42">
        <v>16.142973000000001</v>
      </c>
      <c r="V42">
        <v>16.514085999999999</v>
      </c>
      <c r="W42">
        <v>16.901222000000001</v>
      </c>
      <c r="X42">
        <v>17.302613999999998</v>
      </c>
      <c r="Y42">
        <v>17.692468999999999</v>
      </c>
      <c r="Z42">
        <v>18.077641</v>
      </c>
      <c r="AA42">
        <v>18.505747</v>
      </c>
      <c r="AB42">
        <v>18.926293999999999</v>
      </c>
      <c r="AC42">
        <v>19.383517999999999</v>
      </c>
      <c r="AD42">
        <v>19.854734000000001</v>
      </c>
      <c r="AE42">
        <v>20.403804999999998</v>
      </c>
      <c r="AF42">
        <v>20.967421000000002</v>
      </c>
      <c r="AG42">
        <v>21.6113</v>
      </c>
      <c r="AH42">
        <v>22.296206000000002</v>
      </c>
      <c r="AI42">
        <v>23.058088000000001</v>
      </c>
      <c r="AJ42">
        <v>23.855129000000002</v>
      </c>
      <c r="AK42" s="9">
        <v>2.8000000000000001E-2</v>
      </c>
    </row>
    <row r="43" spans="1:37" x14ac:dyDescent="0.25">
      <c r="A43" t="s">
        <v>1485</v>
      </c>
      <c r="B43" t="s">
        <v>1484</v>
      </c>
      <c r="C43" t="s">
        <v>1483</v>
      </c>
      <c r="D43" t="s">
        <v>1471</v>
      </c>
      <c r="F43">
        <v>7.5093370000000004</v>
      </c>
      <c r="G43">
        <v>8.033963</v>
      </c>
      <c r="H43">
        <v>8.3792430000000007</v>
      </c>
      <c r="I43">
        <v>8.3123740000000002</v>
      </c>
      <c r="J43">
        <v>8.2531540000000003</v>
      </c>
      <c r="K43">
        <v>8.491816</v>
      </c>
      <c r="L43">
        <v>8.8148759999999999</v>
      </c>
      <c r="M43">
        <v>9.1114040000000003</v>
      </c>
      <c r="N43">
        <v>9.4470620000000007</v>
      </c>
      <c r="O43">
        <v>9.8244609999999994</v>
      </c>
      <c r="P43">
        <v>10.39181</v>
      </c>
      <c r="Q43">
        <v>10.66583</v>
      </c>
      <c r="R43">
        <v>10.996665</v>
      </c>
      <c r="S43">
        <v>11.368639999999999</v>
      </c>
      <c r="T43">
        <v>11.688713</v>
      </c>
      <c r="U43">
        <v>11.973523</v>
      </c>
      <c r="V43">
        <v>12.234162</v>
      </c>
      <c r="W43">
        <v>12.510605999999999</v>
      </c>
      <c r="X43">
        <v>12.799357000000001</v>
      </c>
      <c r="Y43">
        <v>13.079166000000001</v>
      </c>
      <c r="Z43">
        <v>13.352703</v>
      </c>
      <c r="AA43">
        <v>13.665138000000001</v>
      </c>
      <c r="AB43">
        <v>13.964121</v>
      </c>
      <c r="AC43">
        <v>14.296023</v>
      </c>
      <c r="AD43">
        <v>14.631834</v>
      </c>
      <c r="AE43">
        <v>15.037912</v>
      </c>
      <c r="AF43">
        <v>15.449629</v>
      </c>
      <c r="AG43">
        <v>15.930128</v>
      </c>
      <c r="AH43">
        <v>16.443424</v>
      </c>
      <c r="AI43">
        <v>17.019991000000001</v>
      </c>
      <c r="AJ43">
        <v>17.621220000000001</v>
      </c>
      <c r="AK43" s="9">
        <v>2.9000000000000001E-2</v>
      </c>
    </row>
    <row r="44" spans="1:37" x14ac:dyDescent="0.25">
      <c r="A44" t="s">
        <v>1482</v>
      </c>
      <c r="B44" t="s">
        <v>1481</v>
      </c>
      <c r="C44" t="s">
        <v>1480</v>
      </c>
      <c r="D44" t="s">
        <v>1471</v>
      </c>
      <c r="F44">
        <v>3.1803910000000002</v>
      </c>
      <c r="G44">
        <v>4.2067449999999997</v>
      </c>
      <c r="H44">
        <v>4.4111520000000004</v>
      </c>
      <c r="I44">
        <v>4.2317429999999998</v>
      </c>
      <c r="J44">
        <v>4.0717540000000003</v>
      </c>
      <c r="K44">
        <v>4.2246810000000004</v>
      </c>
      <c r="L44">
        <v>4.4338550000000003</v>
      </c>
      <c r="M44">
        <v>4.6179899999999998</v>
      </c>
      <c r="N44">
        <v>4.8844120000000002</v>
      </c>
      <c r="O44">
        <v>5.1501279999999996</v>
      </c>
      <c r="P44">
        <v>5.3223469999999997</v>
      </c>
      <c r="Q44">
        <v>5.466774</v>
      </c>
      <c r="R44">
        <v>5.6684869999999998</v>
      </c>
      <c r="S44">
        <v>5.8987049999999996</v>
      </c>
      <c r="T44">
        <v>6.0770020000000002</v>
      </c>
      <c r="U44">
        <v>6.2264340000000002</v>
      </c>
      <c r="V44">
        <v>6.3614449999999998</v>
      </c>
      <c r="W44">
        <v>6.4787790000000003</v>
      </c>
      <c r="X44">
        <v>6.6419790000000001</v>
      </c>
      <c r="Y44">
        <v>6.7684949999999997</v>
      </c>
      <c r="Z44">
        <v>6.8970859999999998</v>
      </c>
      <c r="AA44">
        <v>7.0397169999999996</v>
      </c>
      <c r="AB44">
        <v>7.1636899999999999</v>
      </c>
      <c r="AC44">
        <v>7.2994529999999997</v>
      </c>
      <c r="AD44">
        <v>7.4582560000000004</v>
      </c>
      <c r="AE44">
        <v>7.6547460000000003</v>
      </c>
      <c r="AF44">
        <v>7.8589440000000002</v>
      </c>
      <c r="AG44">
        <v>8.1114180000000005</v>
      </c>
      <c r="AH44">
        <v>8.4117029999999993</v>
      </c>
      <c r="AI44">
        <v>8.7563340000000007</v>
      </c>
      <c r="AJ44">
        <v>9.0906219999999998</v>
      </c>
      <c r="AK44" s="9">
        <v>3.5999999999999997E-2</v>
      </c>
    </row>
    <row r="45" spans="1:37" x14ac:dyDescent="0.25">
      <c r="A45" t="s">
        <v>65</v>
      </c>
      <c r="B45" t="s">
        <v>1479</v>
      </c>
      <c r="C45" t="s">
        <v>1478</v>
      </c>
      <c r="D45" t="s">
        <v>1471</v>
      </c>
      <c r="F45">
        <v>13.520962000000001</v>
      </c>
      <c r="G45">
        <v>14.226796999999999</v>
      </c>
      <c r="H45">
        <v>14.981429</v>
      </c>
      <c r="I45">
        <v>14.7113</v>
      </c>
      <c r="J45">
        <v>14.465588</v>
      </c>
      <c r="K45">
        <v>14.506976999999999</v>
      </c>
      <c r="L45">
        <v>14.692211</v>
      </c>
      <c r="M45">
        <v>14.828442000000001</v>
      </c>
      <c r="N45">
        <v>14.990189000000001</v>
      </c>
      <c r="O45">
        <v>15.158488</v>
      </c>
      <c r="P45">
        <v>16.172536999999998</v>
      </c>
      <c r="Q45">
        <v>16.228237</v>
      </c>
      <c r="R45">
        <v>16.518045000000001</v>
      </c>
      <c r="S45">
        <v>16.732807000000001</v>
      </c>
      <c r="T45">
        <v>16.915248999999999</v>
      </c>
      <c r="U45">
        <v>17.099495000000001</v>
      </c>
      <c r="V45">
        <v>17.288758999999999</v>
      </c>
      <c r="W45">
        <v>17.477139999999999</v>
      </c>
      <c r="X45">
        <v>17.763908000000001</v>
      </c>
      <c r="Y45">
        <v>17.987539000000002</v>
      </c>
      <c r="Z45">
        <v>18.298531000000001</v>
      </c>
      <c r="AA45">
        <v>18.572744</v>
      </c>
      <c r="AB45">
        <v>18.879465</v>
      </c>
      <c r="AC45">
        <v>19.206713000000001</v>
      </c>
      <c r="AD45">
        <v>19.582688999999998</v>
      </c>
      <c r="AE45">
        <v>20.011928999999999</v>
      </c>
      <c r="AF45">
        <v>20.497513000000001</v>
      </c>
      <c r="AG45">
        <v>21.045555</v>
      </c>
      <c r="AH45">
        <v>21.644814</v>
      </c>
      <c r="AI45">
        <v>22.326311</v>
      </c>
      <c r="AJ45">
        <v>23.022608000000002</v>
      </c>
      <c r="AK45" s="9">
        <v>1.7999999999999999E-2</v>
      </c>
    </row>
    <row r="46" spans="1:37" x14ac:dyDescent="0.25">
      <c r="A46" t="s">
        <v>1477</v>
      </c>
      <c r="B46" t="s">
        <v>1476</v>
      </c>
      <c r="C46" t="s">
        <v>1475</v>
      </c>
      <c r="D46" t="s">
        <v>1471</v>
      </c>
      <c r="F46">
        <v>2.530745</v>
      </c>
      <c r="G46">
        <v>3.6574339999999999</v>
      </c>
      <c r="H46">
        <v>3.8103560000000001</v>
      </c>
      <c r="I46">
        <v>3.6144090000000002</v>
      </c>
      <c r="J46">
        <v>3.4317000000000002</v>
      </c>
      <c r="K46">
        <v>3.6020379999999999</v>
      </c>
      <c r="L46">
        <v>3.7879299999999998</v>
      </c>
      <c r="M46">
        <v>3.935829</v>
      </c>
      <c r="N46">
        <v>4.1732180000000003</v>
      </c>
      <c r="O46">
        <v>4.4110230000000001</v>
      </c>
      <c r="P46">
        <v>4.5548570000000002</v>
      </c>
      <c r="Q46">
        <v>4.6667310000000004</v>
      </c>
      <c r="R46">
        <v>4.8519459999999999</v>
      </c>
      <c r="S46">
        <v>5.056654</v>
      </c>
      <c r="T46">
        <v>5.2167630000000003</v>
      </c>
      <c r="U46">
        <v>5.3321820000000004</v>
      </c>
      <c r="V46">
        <v>5.4504479999999997</v>
      </c>
      <c r="W46">
        <v>5.5352600000000001</v>
      </c>
      <c r="X46">
        <v>5.6950940000000001</v>
      </c>
      <c r="Y46">
        <v>5.8103949999999998</v>
      </c>
      <c r="Z46">
        <v>5.9313209999999996</v>
      </c>
      <c r="AA46">
        <v>6.042726</v>
      </c>
      <c r="AB46">
        <v>6.1522040000000002</v>
      </c>
      <c r="AC46">
        <v>6.2668590000000002</v>
      </c>
      <c r="AD46">
        <v>6.415889</v>
      </c>
      <c r="AE46">
        <v>6.5867760000000004</v>
      </c>
      <c r="AF46">
        <v>6.7655110000000001</v>
      </c>
      <c r="AG46">
        <v>6.9836179999999999</v>
      </c>
      <c r="AH46">
        <v>7.2680870000000004</v>
      </c>
      <c r="AI46">
        <v>7.5728710000000001</v>
      </c>
      <c r="AJ46">
        <v>7.8775050000000002</v>
      </c>
      <c r="AK46" s="9">
        <v>3.9E-2</v>
      </c>
    </row>
    <row r="47" spans="1:37" x14ac:dyDescent="0.25">
      <c r="A47" t="s">
        <v>1474</v>
      </c>
      <c r="B47" t="s">
        <v>1473</v>
      </c>
      <c r="C47" t="s">
        <v>1472</v>
      </c>
      <c r="D47" t="s">
        <v>1471</v>
      </c>
      <c r="F47">
        <v>4.6935580000000003</v>
      </c>
      <c r="G47">
        <v>5.7288350000000001</v>
      </c>
      <c r="H47">
        <v>5.9242439999999998</v>
      </c>
      <c r="I47">
        <v>5.7565869999999997</v>
      </c>
      <c r="J47">
        <v>5.6358160000000002</v>
      </c>
      <c r="K47">
        <v>5.8066680000000002</v>
      </c>
      <c r="L47">
        <v>6.0418469999999997</v>
      </c>
      <c r="M47">
        <v>6.2653169999999996</v>
      </c>
      <c r="N47">
        <v>6.5745129999999996</v>
      </c>
      <c r="O47">
        <v>6.8838739999999996</v>
      </c>
      <c r="P47">
        <v>7.2147589999999999</v>
      </c>
      <c r="Q47">
        <v>7.4018110000000004</v>
      </c>
      <c r="R47">
        <v>7.6598879999999996</v>
      </c>
      <c r="S47">
        <v>7.9426880000000004</v>
      </c>
      <c r="T47">
        <v>8.169295</v>
      </c>
      <c r="U47">
        <v>8.3724480000000003</v>
      </c>
      <c r="V47">
        <v>8.550122</v>
      </c>
      <c r="W47">
        <v>8.7041439999999994</v>
      </c>
      <c r="X47">
        <v>8.8972960000000008</v>
      </c>
      <c r="Y47">
        <v>9.0586120000000001</v>
      </c>
      <c r="Z47">
        <v>9.2263990000000007</v>
      </c>
      <c r="AA47">
        <v>9.4132879999999997</v>
      </c>
      <c r="AB47">
        <v>9.5803960000000004</v>
      </c>
      <c r="AC47">
        <v>9.7555049999999994</v>
      </c>
      <c r="AD47">
        <v>9.9638200000000001</v>
      </c>
      <c r="AE47">
        <v>10.212486999999999</v>
      </c>
      <c r="AF47">
        <v>10.479651</v>
      </c>
      <c r="AG47">
        <v>10.795484999999999</v>
      </c>
      <c r="AH47">
        <v>11.156001</v>
      </c>
      <c r="AI47">
        <v>11.556625</v>
      </c>
      <c r="AJ47">
        <v>11.955171999999999</v>
      </c>
      <c r="AK47" s="9">
        <v>3.2000000000000001E-2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L47"/>
  <sheetViews>
    <sheetView workbookViewId="0">
      <selection activeCell="A6" sqref="A6:AJ47"/>
    </sheetView>
  </sheetViews>
  <sheetFormatPr defaultRowHeight="15" x14ac:dyDescent="0.25"/>
  <cols>
    <col min="1" max="1" width="44.28515625" customWidth="1"/>
  </cols>
  <sheetData>
    <row r="1" spans="1:36" x14ac:dyDescent="0.25">
      <c r="A1" t="s">
        <v>1574</v>
      </c>
    </row>
    <row r="2" spans="1:36" x14ac:dyDescent="0.25">
      <c r="A2" t="s">
        <v>1624</v>
      </c>
    </row>
    <row r="3" spans="1:36" x14ac:dyDescent="0.25">
      <c r="A3" t="s">
        <v>1623</v>
      </c>
    </row>
    <row r="4" spans="1:36" x14ac:dyDescent="0.25">
      <c r="A4" t="s">
        <v>1392</v>
      </c>
    </row>
    <row r="5" spans="1:36" x14ac:dyDescent="0.2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1622</v>
      </c>
    </row>
    <row r="6" spans="1:36" x14ac:dyDescent="0.25">
      <c r="A6" t="s">
        <v>1571</v>
      </c>
      <c r="C6" t="s">
        <v>1621</v>
      </c>
    </row>
    <row r="7" spans="1:36" x14ac:dyDescent="0.25">
      <c r="A7" t="s">
        <v>1569</v>
      </c>
      <c r="B7" t="s">
        <v>1644</v>
      </c>
      <c r="C7" t="s">
        <v>1645</v>
      </c>
      <c r="D7" t="s">
        <v>1402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25">
      <c r="A8" t="s">
        <v>1566</v>
      </c>
      <c r="B8" t="s">
        <v>1646</v>
      </c>
      <c r="C8" t="s">
        <v>1647</v>
      </c>
      <c r="D8" t="s">
        <v>1402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25">
      <c r="A9" t="s">
        <v>1425</v>
      </c>
      <c r="B9" t="s">
        <v>1648</v>
      </c>
      <c r="C9" t="s">
        <v>1649</v>
      </c>
      <c r="D9" t="s">
        <v>1402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25">
      <c r="A10" t="s">
        <v>1561</v>
      </c>
      <c r="B10" t="s">
        <v>1650</v>
      </c>
      <c r="C10" t="s">
        <v>1651</v>
      </c>
      <c r="D10" t="s">
        <v>1402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25">
      <c r="A11" t="s">
        <v>1434</v>
      </c>
      <c r="B11" t="s">
        <v>1652</v>
      </c>
      <c r="C11" t="s">
        <v>1653</v>
      </c>
      <c r="D11" t="s">
        <v>1402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25">
      <c r="A12" t="s">
        <v>1556</v>
      </c>
      <c r="B12" t="s">
        <v>1654</v>
      </c>
      <c r="C12" t="s">
        <v>1643</v>
      </c>
      <c r="D12" t="s">
        <v>1402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25">
      <c r="A13" t="s">
        <v>1553</v>
      </c>
      <c r="B13" t="s">
        <v>1655</v>
      </c>
      <c r="C13" t="s">
        <v>1656</v>
      </c>
      <c r="D13" t="s">
        <v>1402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25">
      <c r="A14" t="s">
        <v>1488</v>
      </c>
      <c r="B14" t="s">
        <v>1657</v>
      </c>
      <c r="C14" t="s">
        <v>1658</v>
      </c>
      <c r="D14" t="s">
        <v>1402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25">
      <c r="A15" t="s">
        <v>1485</v>
      </c>
      <c r="B15" t="s">
        <v>1659</v>
      </c>
      <c r="C15" t="s">
        <v>1660</v>
      </c>
      <c r="D15" t="s">
        <v>1402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25">
      <c r="A16" t="s">
        <v>1482</v>
      </c>
      <c r="B16" t="s">
        <v>1661</v>
      </c>
      <c r="C16" t="s">
        <v>1662</v>
      </c>
      <c r="D16" t="s">
        <v>1402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25">
      <c r="A17" t="s">
        <v>1544</v>
      </c>
      <c r="B17" t="s">
        <v>1663</v>
      </c>
      <c r="C17" t="s">
        <v>1664</v>
      </c>
      <c r="D17" t="s">
        <v>1402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25">
      <c r="A18" t="s">
        <v>1541</v>
      </c>
      <c r="B18" t="s">
        <v>1665</v>
      </c>
      <c r="C18" t="s">
        <v>1666</v>
      </c>
      <c r="D18" t="s">
        <v>1402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25">
      <c r="A19" t="s">
        <v>1538</v>
      </c>
      <c r="B19" t="s">
        <v>1667</v>
      </c>
      <c r="C19" t="s">
        <v>1668</v>
      </c>
      <c r="D19" t="s">
        <v>1402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25">
      <c r="A20" t="s">
        <v>1535</v>
      </c>
      <c r="B20" t="s">
        <v>1669</v>
      </c>
      <c r="C20" t="s">
        <v>1670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1409</v>
      </c>
    </row>
    <row r="21" spans="1:38" x14ac:dyDescent="0.25">
      <c r="A21" t="s">
        <v>1532</v>
      </c>
      <c r="B21" t="s">
        <v>1671</v>
      </c>
      <c r="C21" t="s">
        <v>1672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1409</v>
      </c>
    </row>
    <row r="22" spans="1:38" x14ac:dyDescent="0.25">
      <c r="A22" t="s">
        <v>65</v>
      </c>
      <c r="B22" t="s">
        <v>1673</v>
      </c>
      <c r="C22" t="s">
        <v>1674</v>
      </c>
      <c r="D22" t="s">
        <v>1402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25">
      <c r="A23" t="s">
        <v>1527</v>
      </c>
      <c r="B23" t="s">
        <v>1526</v>
      </c>
      <c r="C23" t="s">
        <v>1525</v>
      </c>
      <c r="D23" t="s">
        <v>1675</v>
      </c>
      <c r="E23" t="s">
        <v>1676</v>
      </c>
      <c r="F23" t="s">
        <v>1402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25">
      <c r="A24" t="s">
        <v>1522</v>
      </c>
      <c r="B24" t="s">
        <v>1677</v>
      </c>
      <c r="C24" t="s">
        <v>1678</v>
      </c>
      <c r="D24" t="s">
        <v>1402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25">
      <c r="A25" t="s">
        <v>1477</v>
      </c>
      <c r="B25" t="s">
        <v>1679</v>
      </c>
      <c r="C25" t="s">
        <v>1680</v>
      </c>
      <c r="D25" t="s">
        <v>1402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25">
      <c r="A26" t="s">
        <v>1517</v>
      </c>
      <c r="B26" t="s">
        <v>1681</v>
      </c>
      <c r="C26" t="s">
        <v>1682</v>
      </c>
      <c r="D26" t="s">
        <v>1402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1409</v>
      </c>
    </row>
    <row r="27" spans="1:38" x14ac:dyDescent="0.25">
      <c r="A27" t="s">
        <v>1514</v>
      </c>
      <c r="C27" t="s">
        <v>1620</v>
      </c>
    </row>
    <row r="28" spans="1:38" s="10" customFormat="1" x14ac:dyDescent="0.25">
      <c r="A28" s="10" t="s">
        <v>1498</v>
      </c>
      <c r="C28" s="10" t="s">
        <v>1619</v>
      </c>
    </row>
    <row r="29" spans="1:38" s="10" customFormat="1" x14ac:dyDescent="0.25">
      <c r="A29" s="10" t="s">
        <v>1618</v>
      </c>
      <c r="B29" s="10" t="s">
        <v>1683</v>
      </c>
      <c r="C29" s="10" t="s">
        <v>1684</v>
      </c>
      <c r="D29" s="10" t="s">
        <v>1617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25">
      <c r="A30" t="s">
        <v>1492</v>
      </c>
      <c r="C30" t="s">
        <v>1616</v>
      </c>
    </row>
    <row r="31" spans="1:38" x14ac:dyDescent="0.25">
      <c r="A31" t="s">
        <v>1615</v>
      </c>
      <c r="C31" t="s">
        <v>1614</v>
      </c>
    </row>
    <row r="32" spans="1:38" x14ac:dyDescent="0.25">
      <c r="A32" t="s">
        <v>1488</v>
      </c>
      <c r="B32" t="s">
        <v>1685</v>
      </c>
      <c r="C32" t="s">
        <v>1686</v>
      </c>
      <c r="D32" t="s">
        <v>1613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25">
      <c r="A33" t="s">
        <v>1485</v>
      </c>
      <c r="B33" t="s">
        <v>1687</v>
      </c>
      <c r="C33" t="s">
        <v>1688</v>
      </c>
      <c r="D33" t="s">
        <v>1613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25">
      <c r="A34" t="s">
        <v>1482</v>
      </c>
      <c r="B34" t="s">
        <v>1689</v>
      </c>
      <c r="C34" t="s">
        <v>1690</v>
      </c>
      <c r="D34" t="s">
        <v>1613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25">
      <c r="A35" t="s">
        <v>65</v>
      </c>
      <c r="B35" t="s">
        <v>1691</v>
      </c>
      <c r="C35" t="s">
        <v>1692</v>
      </c>
      <c r="D35" t="s">
        <v>1613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25">
      <c r="A36" t="s">
        <v>1477</v>
      </c>
      <c r="B36" t="s">
        <v>1693</v>
      </c>
      <c r="C36" t="s">
        <v>1694</v>
      </c>
      <c r="D36" t="s">
        <v>1613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25">
      <c r="A37" t="s">
        <v>1474</v>
      </c>
      <c r="B37" t="s">
        <v>1695</v>
      </c>
      <c r="C37" t="s">
        <v>1696</v>
      </c>
      <c r="D37" t="s">
        <v>1613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25">
      <c r="A38" t="s">
        <v>1498</v>
      </c>
      <c r="C38" t="s">
        <v>1612</v>
      </c>
    </row>
    <row r="39" spans="1:36" x14ac:dyDescent="0.25">
      <c r="A39" t="s">
        <v>1496</v>
      </c>
      <c r="B39" t="s">
        <v>1683</v>
      </c>
      <c r="C39" t="s">
        <v>1697</v>
      </c>
      <c r="D39" t="s">
        <v>1493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25">
      <c r="A40" t="s">
        <v>1492</v>
      </c>
      <c r="C40" t="s">
        <v>1611</v>
      </c>
    </row>
    <row r="41" spans="1:36" x14ac:dyDescent="0.25">
      <c r="A41" t="s">
        <v>1490</v>
      </c>
      <c r="C41" t="s">
        <v>1610</v>
      </c>
    </row>
    <row r="42" spans="1:36" x14ac:dyDescent="0.25">
      <c r="A42" t="s">
        <v>1488</v>
      </c>
      <c r="B42" t="s">
        <v>1685</v>
      </c>
      <c r="C42" t="s">
        <v>1698</v>
      </c>
      <c r="D42" t="s">
        <v>1471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25">
      <c r="A43" t="s">
        <v>1485</v>
      </c>
      <c r="B43" t="s">
        <v>1687</v>
      </c>
      <c r="C43" t="s">
        <v>1699</v>
      </c>
      <c r="D43" t="s">
        <v>1471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25">
      <c r="A44" t="s">
        <v>1482</v>
      </c>
      <c r="B44" t="s">
        <v>1689</v>
      </c>
      <c r="C44" t="s">
        <v>1700</v>
      </c>
      <c r="D44" t="s">
        <v>1471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25">
      <c r="A45" t="s">
        <v>65</v>
      </c>
      <c r="B45" t="s">
        <v>1691</v>
      </c>
      <c r="C45" t="s">
        <v>1701</v>
      </c>
      <c r="D45" t="s">
        <v>1471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25">
      <c r="A46" t="s">
        <v>1477</v>
      </c>
      <c r="B46" t="s">
        <v>1693</v>
      </c>
      <c r="C46" t="s">
        <v>1702</v>
      </c>
      <c r="D46" t="s">
        <v>1471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25">
      <c r="A47" t="s">
        <v>1474</v>
      </c>
      <c r="B47" t="s">
        <v>1695</v>
      </c>
      <c r="C47" t="s">
        <v>1703</v>
      </c>
      <c r="D47" t="s">
        <v>1471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K54"/>
  <sheetViews>
    <sheetView topLeftCell="A10" workbookViewId="0">
      <selection activeCell="A23" sqref="A23:XFD23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7" x14ac:dyDescent="0.25">
      <c r="A1" t="s">
        <v>1389</v>
      </c>
    </row>
    <row r="2" spans="1:37" x14ac:dyDescent="0.25">
      <c r="A2" t="s">
        <v>1390</v>
      </c>
    </row>
    <row r="3" spans="1:37" x14ac:dyDescent="0.25">
      <c r="A3" t="s">
        <v>1391</v>
      </c>
    </row>
    <row r="4" spans="1:37" x14ac:dyDescent="0.25">
      <c r="A4" t="s">
        <v>1392</v>
      </c>
    </row>
    <row r="5" spans="1:37" x14ac:dyDescent="0.2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5">
      <c r="A6" t="s">
        <v>1397</v>
      </c>
      <c r="C6" t="s">
        <v>1398</v>
      </c>
    </row>
    <row r="7" spans="1:37" x14ac:dyDescent="0.25">
      <c r="A7" t="s">
        <v>1399</v>
      </c>
      <c r="B7" t="s">
        <v>1400</v>
      </c>
      <c r="C7" t="s">
        <v>1401</v>
      </c>
      <c r="D7" t="s">
        <v>1402</v>
      </c>
      <c r="F7">
        <v>2.5918450000000002</v>
      </c>
      <c r="G7">
        <v>2.6588880000000001</v>
      </c>
      <c r="H7">
        <v>2.5813350000000002</v>
      </c>
      <c r="I7">
        <v>2.2337400000000001</v>
      </c>
      <c r="J7">
        <v>2.0225580000000001</v>
      </c>
      <c r="K7">
        <v>2.1545269999999999</v>
      </c>
      <c r="L7">
        <v>2.254248</v>
      </c>
      <c r="M7">
        <v>2.1726299999999998</v>
      </c>
      <c r="N7">
        <v>2.0596580000000002</v>
      </c>
      <c r="O7">
        <v>1.9330339999999999</v>
      </c>
      <c r="P7">
        <v>1.705166</v>
      </c>
      <c r="Q7">
        <v>1.695373</v>
      </c>
      <c r="R7">
        <v>1.5883830000000001</v>
      </c>
      <c r="S7">
        <v>1.443764</v>
      </c>
      <c r="T7">
        <v>1.408442</v>
      </c>
      <c r="U7">
        <v>1.381659</v>
      </c>
      <c r="V7">
        <v>1.3726780000000001</v>
      </c>
      <c r="W7">
        <v>1.378547</v>
      </c>
      <c r="X7">
        <v>1.3728880000000001</v>
      </c>
      <c r="Y7">
        <v>1.3533390000000001</v>
      </c>
      <c r="Z7">
        <v>1.349054</v>
      </c>
      <c r="AA7">
        <v>1.3399080000000001</v>
      </c>
      <c r="AB7">
        <v>1.309852</v>
      </c>
      <c r="AC7">
        <v>1.2596620000000001</v>
      </c>
      <c r="AD7">
        <v>1.237417</v>
      </c>
      <c r="AE7">
        <v>1.1905650000000001</v>
      </c>
      <c r="AF7">
        <v>1.1523939999999999</v>
      </c>
      <c r="AG7">
        <v>1.128619</v>
      </c>
      <c r="AH7">
        <v>1.0658700000000001</v>
      </c>
      <c r="AI7">
        <v>1.032826</v>
      </c>
      <c r="AJ7">
        <v>1.02677</v>
      </c>
      <c r="AK7" s="9">
        <v>-0.03</v>
      </c>
    </row>
    <row r="8" spans="1:37" x14ac:dyDescent="0.25">
      <c r="A8" t="s">
        <v>1403</v>
      </c>
      <c r="B8" t="s">
        <v>1404</v>
      </c>
      <c r="C8" t="s">
        <v>1405</v>
      </c>
      <c r="D8" t="s">
        <v>1402</v>
      </c>
      <c r="F8">
        <v>2.5271859999999999</v>
      </c>
      <c r="G8">
        <v>2.5802269999999998</v>
      </c>
      <c r="H8">
        <v>2.5030260000000002</v>
      </c>
      <c r="I8">
        <v>2.1557840000000001</v>
      </c>
      <c r="J8">
        <v>1.9448920000000001</v>
      </c>
      <c r="K8">
        <v>2.076816</v>
      </c>
      <c r="L8">
        <v>2.1767699999999999</v>
      </c>
      <c r="M8">
        <v>2.0950630000000001</v>
      </c>
      <c r="N8">
        <v>1.982531</v>
      </c>
      <c r="O8">
        <v>1.855707</v>
      </c>
      <c r="P8">
        <v>1.628266</v>
      </c>
      <c r="Q8">
        <v>1.618474</v>
      </c>
      <c r="R8">
        <v>1.5114829999999999</v>
      </c>
      <c r="S8">
        <v>1.366865</v>
      </c>
      <c r="T8">
        <v>1.3315429999999999</v>
      </c>
      <c r="U8">
        <v>1.3047599999999999</v>
      </c>
      <c r="V8">
        <v>1.295779</v>
      </c>
      <c r="W8">
        <v>1.301647</v>
      </c>
      <c r="X8">
        <v>1.2959879999999999</v>
      </c>
      <c r="Y8">
        <v>1.27644</v>
      </c>
      <c r="Z8">
        <v>1.2721549999999999</v>
      </c>
      <c r="AA8">
        <v>1.263009</v>
      </c>
      <c r="AB8">
        <v>1.232953</v>
      </c>
      <c r="AC8">
        <v>1.182763</v>
      </c>
      <c r="AD8">
        <v>1.160517</v>
      </c>
      <c r="AE8">
        <v>1.1136649999999999</v>
      </c>
      <c r="AF8">
        <v>1.0754950000000001</v>
      </c>
      <c r="AG8">
        <v>1.05172</v>
      </c>
      <c r="AH8">
        <v>0.98897100000000004</v>
      </c>
      <c r="AI8">
        <v>0.95592699999999997</v>
      </c>
      <c r="AJ8">
        <v>0.94986999999999999</v>
      </c>
      <c r="AK8" s="9">
        <v>-3.2000000000000001E-2</v>
      </c>
    </row>
    <row r="9" spans="1:37" x14ac:dyDescent="0.25">
      <c r="A9" t="s">
        <v>1406</v>
      </c>
      <c r="B9" t="s">
        <v>1407</v>
      </c>
      <c r="C9" t="s">
        <v>1408</v>
      </c>
      <c r="D9" t="s">
        <v>1402</v>
      </c>
      <c r="F9">
        <v>0</v>
      </c>
      <c r="G9">
        <v>0</v>
      </c>
      <c r="H9">
        <v>0</v>
      </c>
      <c r="I9">
        <v>0</v>
      </c>
      <c r="J9">
        <v>6.2000000000000003E-5</v>
      </c>
      <c r="K9">
        <v>4.5899999999999999E-4</v>
      </c>
      <c r="L9">
        <v>5.7899999999999998E-4</v>
      </c>
      <c r="M9">
        <v>6.6799999999999997E-4</v>
      </c>
      <c r="N9">
        <v>2.2800000000000001E-4</v>
      </c>
      <c r="O9">
        <v>4.2700000000000002E-4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1409</v>
      </c>
    </row>
    <row r="10" spans="1:37" x14ac:dyDescent="0.25">
      <c r="A10" t="s">
        <v>1410</v>
      </c>
      <c r="B10" t="s">
        <v>1411</v>
      </c>
      <c r="C10" t="s">
        <v>1412</v>
      </c>
      <c r="D10" t="s">
        <v>1402</v>
      </c>
      <c r="F10">
        <v>6.4658999999999994E-2</v>
      </c>
      <c r="G10">
        <v>7.8660999999999995E-2</v>
      </c>
      <c r="H10">
        <v>7.8309000000000004E-2</v>
      </c>
      <c r="I10">
        <v>7.7955999999999998E-2</v>
      </c>
      <c r="J10">
        <v>7.7604000000000006E-2</v>
      </c>
      <c r="K10">
        <v>7.7252000000000001E-2</v>
      </c>
      <c r="L10">
        <v>7.6898999999999995E-2</v>
      </c>
      <c r="M10">
        <v>7.6898999999999995E-2</v>
      </c>
      <c r="N10">
        <v>7.6898999999999995E-2</v>
      </c>
      <c r="O10">
        <v>7.6898999999999995E-2</v>
      </c>
      <c r="P10">
        <v>7.6898999999999995E-2</v>
      </c>
      <c r="Q10">
        <v>7.6898999999999995E-2</v>
      </c>
      <c r="R10">
        <v>7.6898999999999995E-2</v>
      </c>
      <c r="S10">
        <v>7.6898999999999995E-2</v>
      </c>
      <c r="T10">
        <v>7.6898999999999995E-2</v>
      </c>
      <c r="U10">
        <v>7.6898999999999995E-2</v>
      </c>
      <c r="V10">
        <v>7.6898999999999995E-2</v>
      </c>
      <c r="W10">
        <v>7.6898999999999995E-2</v>
      </c>
      <c r="X10">
        <v>7.6898999999999995E-2</v>
      </c>
      <c r="Y10">
        <v>7.6898999999999995E-2</v>
      </c>
      <c r="Z10">
        <v>7.6898999999999995E-2</v>
      </c>
      <c r="AA10">
        <v>7.6898999999999995E-2</v>
      </c>
      <c r="AB10">
        <v>7.6898999999999995E-2</v>
      </c>
      <c r="AC10">
        <v>7.6898999999999995E-2</v>
      </c>
      <c r="AD10">
        <v>7.6898999999999995E-2</v>
      </c>
      <c r="AE10">
        <v>7.6898999999999995E-2</v>
      </c>
      <c r="AF10">
        <v>7.6898999999999995E-2</v>
      </c>
      <c r="AG10">
        <v>7.6898999999999995E-2</v>
      </c>
      <c r="AH10">
        <v>7.6898999999999995E-2</v>
      </c>
      <c r="AI10">
        <v>7.6898999999999995E-2</v>
      </c>
      <c r="AJ10">
        <v>7.6898999999999995E-2</v>
      </c>
      <c r="AK10" s="9">
        <v>6.0000000000000001E-3</v>
      </c>
    </row>
    <row r="11" spans="1:37" x14ac:dyDescent="0.25">
      <c r="A11" s="1" t="s">
        <v>1413</v>
      </c>
      <c r="B11" t="s">
        <v>1414</v>
      </c>
      <c r="C11" t="s">
        <v>1415</v>
      </c>
      <c r="D11" t="s">
        <v>1402</v>
      </c>
      <c r="F11">
        <v>5.2605529999999998</v>
      </c>
      <c r="G11">
        <v>6.2966530000000001</v>
      </c>
      <c r="H11">
        <v>6.521109</v>
      </c>
      <c r="I11">
        <v>6.7624659999999999</v>
      </c>
      <c r="J11">
        <v>7.2575200000000004</v>
      </c>
      <c r="K11">
        <v>7.86409</v>
      </c>
      <c r="L11">
        <v>8.3293900000000001</v>
      </c>
      <c r="M11">
        <v>8.5881810000000005</v>
      </c>
      <c r="N11">
        <v>8.9278890000000004</v>
      </c>
      <c r="O11">
        <v>9.3611160000000009</v>
      </c>
      <c r="P11">
        <v>9.8337780000000006</v>
      </c>
      <c r="Q11">
        <v>10.080954</v>
      </c>
      <c r="R11">
        <v>10.344863999999999</v>
      </c>
      <c r="S11">
        <v>10.563437</v>
      </c>
      <c r="T11">
        <v>10.789638999999999</v>
      </c>
      <c r="U11">
        <v>11.010730000000001</v>
      </c>
      <c r="V11">
        <v>11.253021</v>
      </c>
      <c r="W11">
        <v>11.458885</v>
      </c>
      <c r="X11">
        <v>11.687817000000001</v>
      </c>
      <c r="Y11">
        <v>11.909034999999999</v>
      </c>
      <c r="Z11">
        <v>12.158211</v>
      </c>
      <c r="AA11">
        <v>12.256627999999999</v>
      </c>
      <c r="AB11">
        <v>12.283306</v>
      </c>
      <c r="AC11">
        <v>12.311002999999999</v>
      </c>
      <c r="AD11">
        <v>12.357313</v>
      </c>
      <c r="AE11">
        <v>12.357868</v>
      </c>
      <c r="AF11">
        <v>12.383665000000001</v>
      </c>
      <c r="AG11">
        <v>12.409162999999999</v>
      </c>
      <c r="AH11">
        <v>12.465016</v>
      </c>
      <c r="AI11">
        <v>12.467362</v>
      </c>
      <c r="AJ11">
        <v>12.477143999999999</v>
      </c>
      <c r="AK11" s="9">
        <v>2.9000000000000001E-2</v>
      </c>
    </row>
    <row r="12" spans="1:37" x14ac:dyDescent="0.25">
      <c r="A12" s="10" t="s">
        <v>1416</v>
      </c>
      <c r="B12" s="10" t="s">
        <v>1417</v>
      </c>
      <c r="C12" s="10" t="s">
        <v>1418</v>
      </c>
      <c r="D12" s="10" t="s">
        <v>1402</v>
      </c>
      <c r="E12" s="10"/>
      <c r="F12" s="10">
        <v>0.881853</v>
      </c>
      <c r="G12" s="10">
        <v>0.93884199999999995</v>
      </c>
      <c r="H12" s="10">
        <v>0.90745100000000001</v>
      </c>
      <c r="I12" s="10">
        <v>0.96646900000000002</v>
      </c>
      <c r="J12" s="10">
        <v>0.98920799999999998</v>
      </c>
      <c r="K12" s="10">
        <v>0.98099099999999995</v>
      </c>
      <c r="L12" s="10">
        <v>0.97334399999999999</v>
      </c>
      <c r="M12" s="10">
        <v>0.98388500000000001</v>
      </c>
      <c r="N12" s="10">
        <v>1.0215129999999999</v>
      </c>
      <c r="O12" s="10">
        <v>1.03111</v>
      </c>
      <c r="P12" s="10">
        <v>1.068119</v>
      </c>
      <c r="Q12" s="10">
        <v>1.081704</v>
      </c>
      <c r="R12" s="10">
        <v>1.100447</v>
      </c>
      <c r="S12" s="10">
        <v>1.1113230000000001</v>
      </c>
      <c r="T12" s="10">
        <v>1.1110279999999999</v>
      </c>
      <c r="U12" s="10">
        <v>1.1215599999999999</v>
      </c>
      <c r="V12" s="10">
        <v>1.1344339999999999</v>
      </c>
      <c r="W12" s="10">
        <v>1.144015</v>
      </c>
      <c r="X12" s="10">
        <v>1.1574</v>
      </c>
      <c r="Y12" s="10">
        <v>1.163259</v>
      </c>
      <c r="Z12" s="10">
        <v>1.176172</v>
      </c>
      <c r="AA12" s="10">
        <v>1.177003</v>
      </c>
      <c r="AB12" s="10">
        <v>1.1867939999999999</v>
      </c>
      <c r="AC12" s="10">
        <v>1.196353</v>
      </c>
      <c r="AD12" s="10">
        <v>1.2082349999999999</v>
      </c>
      <c r="AE12" s="10">
        <v>1.208432</v>
      </c>
      <c r="AF12" s="10">
        <v>1.216575</v>
      </c>
      <c r="AG12" s="10">
        <v>1.2268539999999999</v>
      </c>
      <c r="AH12" s="10">
        <v>1.245973</v>
      </c>
      <c r="AI12" s="10">
        <v>1.2489159999999999</v>
      </c>
      <c r="AJ12" s="10">
        <v>1.2633730000000001</v>
      </c>
      <c r="AK12" s="11">
        <v>1.2E-2</v>
      </c>
    </row>
    <row r="13" spans="1:37" x14ac:dyDescent="0.25">
      <c r="A13" s="10" t="s">
        <v>1419</v>
      </c>
      <c r="B13" s="10" t="s">
        <v>1420</v>
      </c>
      <c r="C13" s="10" t="s">
        <v>1421</v>
      </c>
      <c r="D13" s="10" t="s">
        <v>1402</v>
      </c>
      <c r="E13" s="10"/>
      <c r="F13" s="10">
        <v>2.0645199999999999</v>
      </c>
      <c r="G13" s="10">
        <v>2.1902119999999998</v>
      </c>
      <c r="H13" s="10">
        <v>2.4863369999999998</v>
      </c>
      <c r="I13" s="10">
        <v>2.6299000000000001</v>
      </c>
      <c r="J13" s="10">
        <v>2.728291</v>
      </c>
      <c r="K13" s="10">
        <v>2.7867380000000002</v>
      </c>
      <c r="L13" s="10">
        <v>2.8311500000000001</v>
      </c>
      <c r="M13" s="10">
        <v>2.8793989999999998</v>
      </c>
      <c r="N13" s="10">
        <v>2.9693580000000002</v>
      </c>
      <c r="O13" s="10">
        <v>3.005112</v>
      </c>
      <c r="P13" s="10">
        <v>3.0407639999999998</v>
      </c>
      <c r="Q13" s="10">
        <v>3.074354</v>
      </c>
      <c r="R13" s="10">
        <v>3.107399</v>
      </c>
      <c r="S13" s="10">
        <v>3.1272190000000002</v>
      </c>
      <c r="T13" s="10">
        <v>3.153715</v>
      </c>
      <c r="U13" s="10">
        <v>3.1642749999999999</v>
      </c>
      <c r="V13" s="10">
        <v>3.1815690000000001</v>
      </c>
      <c r="W13" s="10">
        <v>3.189975</v>
      </c>
      <c r="X13" s="10">
        <v>3.2055220000000002</v>
      </c>
      <c r="Y13" s="10">
        <v>3.2208809999999999</v>
      </c>
      <c r="Z13" s="10">
        <v>3.2450199999999998</v>
      </c>
      <c r="AA13" s="10">
        <v>3.2547299999999999</v>
      </c>
      <c r="AB13" s="10">
        <v>3.271617</v>
      </c>
      <c r="AC13" s="10">
        <v>3.289755</v>
      </c>
      <c r="AD13" s="10">
        <v>3.3120599999999998</v>
      </c>
      <c r="AE13" s="10">
        <v>3.324541</v>
      </c>
      <c r="AF13" s="10">
        <v>3.3421949999999998</v>
      </c>
      <c r="AG13" s="10">
        <v>3.3574130000000002</v>
      </c>
      <c r="AH13" s="10">
        <v>3.3820250000000001</v>
      </c>
      <c r="AI13" s="10">
        <v>3.393551</v>
      </c>
      <c r="AJ13" s="10">
        <v>3.3888760000000002</v>
      </c>
      <c r="AK13" s="11">
        <v>1.7000000000000001E-2</v>
      </c>
    </row>
    <row r="14" spans="1:37" x14ac:dyDescent="0.25">
      <c r="A14" s="10" t="s">
        <v>1422</v>
      </c>
      <c r="B14" s="10" t="s">
        <v>1423</v>
      </c>
      <c r="C14" s="10" t="s">
        <v>1424</v>
      </c>
      <c r="D14" s="10" t="s">
        <v>1402</v>
      </c>
      <c r="E14" s="10"/>
      <c r="F14" s="10">
        <v>2.3141799999999999</v>
      </c>
      <c r="G14" s="10">
        <v>3.1675979999999999</v>
      </c>
      <c r="H14" s="10">
        <v>3.1273200000000001</v>
      </c>
      <c r="I14" s="10">
        <v>3.1660970000000002</v>
      </c>
      <c r="J14" s="10">
        <v>3.5400209999999999</v>
      </c>
      <c r="K14" s="10">
        <v>4.0963609999999999</v>
      </c>
      <c r="L14" s="10">
        <v>4.5248949999999999</v>
      </c>
      <c r="M14" s="10">
        <v>4.7248950000000001</v>
      </c>
      <c r="N14" s="10">
        <v>4.9370180000000001</v>
      </c>
      <c r="O14" s="10">
        <v>5.3248949999999997</v>
      </c>
      <c r="P14" s="10">
        <v>5.7248950000000001</v>
      </c>
      <c r="Q14" s="10">
        <v>5.9248950000000002</v>
      </c>
      <c r="R14" s="10">
        <v>6.1370180000000003</v>
      </c>
      <c r="S14" s="10">
        <v>6.3248949999999997</v>
      </c>
      <c r="T14" s="10">
        <v>6.5248949999999999</v>
      </c>
      <c r="U14" s="10">
        <v>6.7248950000000001</v>
      </c>
      <c r="V14" s="10">
        <v>6.9370180000000001</v>
      </c>
      <c r="W14" s="10">
        <v>7.1248959999999997</v>
      </c>
      <c r="X14" s="10">
        <v>7.3248949999999997</v>
      </c>
      <c r="Y14" s="10">
        <v>7.5248949999999999</v>
      </c>
      <c r="Z14" s="10">
        <v>7.7370190000000001</v>
      </c>
      <c r="AA14" s="10">
        <v>7.8248949999999997</v>
      </c>
      <c r="AB14" s="10">
        <v>7.8248949999999997</v>
      </c>
      <c r="AC14" s="10">
        <v>7.8248949999999997</v>
      </c>
      <c r="AD14" s="10">
        <v>7.8370179999999996</v>
      </c>
      <c r="AE14" s="10">
        <v>7.8248949999999997</v>
      </c>
      <c r="AF14" s="10">
        <v>7.8248949999999997</v>
      </c>
      <c r="AG14" s="10">
        <v>7.8248949999999997</v>
      </c>
      <c r="AH14" s="10">
        <v>7.8370179999999996</v>
      </c>
      <c r="AI14" s="10">
        <v>7.8248949999999997</v>
      </c>
      <c r="AJ14" s="10">
        <v>7.8248949999999997</v>
      </c>
      <c r="AK14" s="11">
        <v>4.1000000000000002E-2</v>
      </c>
    </row>
    <row r="15" spans="1:37" x14ac:dyDescent="0.25">
      <c r="A15" t="s">
        <v>1425</v>
      </c>
      <c r="B15" t="s">
        <v>1426</v>
      </c>
      <c r="C15" t="s">
        <v>1427</v>
      </c>
      <c r="D15" t="s">
        <v>1402</v>
      </c>
      <c r="F15">
        <v>-2.6687090000000002</v>
      </c>
      <c r="G15">
        <v>-3.6377649999999999</v>
      </c>
      <c r="H15">
        <v>-3.9397730000000002</v>
      </c>
      <c r="I15">
        <v>-4.5287269999999999</v>
      </c>
      <c r="J15">
        <v>-5.2349620000000003</v>
      </c>
      <c r="K15">
        <v>-5.709562</v>
      </c>
      <c r="L15">
        <v>-6.0751410000000003</v>
      </c>
      <c r="M15">
        <v>-6.4155499999999996</v>
      </c>
      <c r="N15">
        <v>-6.8682309999999998</v>
      </c>
      <c r="O15">
        <v>-7.428083</v>
      </c>
      <c r="P15">
        <v>-8.1286129999999996</v>
      </c>
      <c r="Q15">
        <v>-8.3855799999999991</v>
      </c>
      <c r="R15">
        <v>-8.7564810000000008</v>
      </c>
      <c r="S15">
        <v>-9.1196730000000006</v>
      </c>
      <c r="T15">
        <v>-9.3811959999999992</v>
      </c>
      <c r="U15">
        <v>-9.6290700000000005</v>
      </c>
      <c r="V15">
        <v>-9.8803420000000006</v>
      </c>
      <c r="W15">
        <v>-10.080339</v>
      </c>
      <c r="X15">
        <v>-10.31493</v>
      </c>
      <c r="Y15">
        <v>-10.555695999999999</v>
      </c>
      <c r="Z15">
        <v>-10.809156</v>
      </c>
      <c r="AA15">
        <v>-10.916719000000001</v>
      </c>
      <c r="AB15">
        <v>-10.973454</v>
      </c>
      <c r="AC15">
        <v>-11.051341000000001</v>
      </c>
      <c r="AD15">
        <v>-11.119896000000001</v>
      </c>
      <c r="AE15">
        <v>-11.167303</v>
      </c>
      <c r="AF15">
        <v>-11.231272000000001</v>
      </c>
      <c r="AG15">
        <v>-11.280543</v>
      </c>
      <c r="AH15">
        <v>-11.399146</v>
      </c>
      <c r="AI15">
        <v>-11.434536</v>
      </c>
      <c r="AJ15">
        <v>-11.450374999999999</v>
      </c>
      <c r="AK15" s="9">
        <v>0.05</v>
      </c>
    </row>
    <row r="16" spans="1:37" x14ac:dyDescent="0.25">
      <c r="A16" t="s">
        <v>1428</v>
      </c>
      <c r="B16" t="s">
        <v>1429</v>
      </c>
      <c r="C16" t="s">
        <v>1430</v>
      </c>
      <c r="D16" t="s">
        <v>1402</v>
      </c>
      <c r="F16">
        <v>1.6453329999999999</v>
      </c>
      <c r="G16">
        <v>1.6413850000000001</v>
      </c>
      <c r="H16">
        <v>1.595575</v>
      </c>
      <c r="I16">
        <v>1.189314</v>
      </c>
      <c r="J16">
        <v>0.95568399999999998</v>
      </c>
      <c r="K16">
        <v>1.095825</v>
      </c>
      <c r="L16">
        <v>1.2034260000000001</v>
      </c>
      <c r="M16">
        <v>1.1111770000000001</v>
      </c>
      <c r="N16">
        <v>0.96101899999999996</v>
      </c>
      <c r="O16">
        <v>0.82459700000000002</v>
      </c>
      <c r="P16">
        <v>0.56014699999999995</v>
      </c>
      <c r="Q16">
        <v>0.53676999999999997</v>
      </c>
      <c r="R16">
        <v>0.41103699999999999</v>
      </c>
      <c r="S16">
        <v>0.25554199999999999</v>
      </c>
      <c r="T16">
        <v>0.22051399999999999</v>
      </c>
      <c r="U16">
        <v>0.1832</v>
      </c>
      <c r="V16">
        <v>0.16134499999999999</v>
      </c>
      <c r="W16">
        <v>0.15763199999999999</v>
      </c>
      <c r="X16">
        <v>0.13858799999999999</v>
      </c>
      <c r="Y16">
        <v>0.113181</v>
      </c>
      <c r="Z16">
        <v>9.5982999999999999E-2</v>
      </c>
      <c r="AA16">
        <v>8.6005999999999999E-2</v>
      </c>
      <c r="AB16">
        <v>4.6157999999999998E-2</v>
      </c>
      <c r="AC16">
        <v>-1.3591000000000001E-2</v>
      </c>
      <c r="AD16">
        <v>-4.7718000000000003E-2</v>
      </c>
      <c r="AE16">
        <v>-9.4766000000000003E-2</v>
      </c>
      <c r="AF16">
        <v>-0.14108100000000001</v>
      </c>
      <c r="AG16">
        <v>-0.17513400000000001</v>
      </c>
      <c r="AH16">
        <v>-0.25700200000000001</v>
      </c>
      <c r="AI16">
        <v>-0.29298999999999997</v>
      </c>
      <c r="AJ16">
        <v>-0.313502</v>
      </c>
      <c r="AK16" t="s">
        <v>1409</v>
      </c>
    </row>
    <row r="17" spans="1:37" x14ac:dyDescent="0.25">
      <c r="A17" t="s">
        <v>1431</v>
      </c>
      <c r="B17" t="s">
        <v>1432</v>
      </c>
      <c r="C17" t="s">
        <v>1433</v>
      </c>
      <c r="D17" t="s">
        <v>1402</v>
      </c>
      <c r="F17">
        <v>-2.0645199999999999</v>
      </c>
      <c r="G17">
        <v>-2.1902119999999998</v>
      </c>
      <c r="H17">
        <v>-2.4863369999999998</v>
      </c>
      <c r="I17">
        <v>-2.6299000000000001</v>
      </c>
      <c r="J17">
        <v>-2.7282289999999998</v>
      </c>
      <c r="K17">
        <v>-2.786279</v>
      </c>
      <c r="L17">
        <v>-2.8305709999999999</v>
      </c>
      <c r="M17">
        <v>-2.8787319999999998</v>
      </c>
      <c r="N17">
        <v>-2.969131</v>
      </c>
      <c r="O17">
        <v>-3.0046840000000001</v>
      </c>
      <c r="P17">
        <v>-3.0407639999999998</v>
      </c>
      <c r="Q17">
        <v>-3.074354</v>
      </c>
      <c r="R17">
        <v>-3.107399</v>
      </c>
      <c r="S17">
        <v>-3.1272190000000002</v>
      </c>
      <c r="T17">
        <v>-3.153715</v>
      </c>
      <c r="U17">
        <v>-3.1642749999999999</v>
      </c>
      <c r="V17">
        <v>-3.1815690000000001</v>
      </c>
      <c r="W17">
        <v>-3.189975</v>
      </c>
      <c r="X17">
        <v>-3.2055220000000002</v>
      </c>
      <c r="Y17">
        <v>-3.2208809999999999</v>
      </c>
      <c r="Z17">
        <v>-3.2450199999999998</v>
      </c>
      <c r="AA17">
        <v>-3.2547299999999999</v>
      </c>
      <c r="AB17">
        <v>-3.271617</v>
      </c>
      <c r="AC17">
        <v>-3.289755</v>
      </c>
      <c r="AD17">
        <v>-3.3120599999999998</v>
      </c>
      <c r="AE17">
        <v>-3.324541</v>
      </c>
      <c r="AF17">
        <v>-3.3421949999999998</v>
      </c>
      <c r="AG17">
        <v>-3.3574130000000002</v>
      </c>
      <c r="AH17">
        <v>-3.3820250000000001</v>
      </c>
      <c r="AI17">
        <v>-3.393551</v>
      </c>
      <c r="AJ17">
        <v>-3.3888760000000002</v>
      </c>
      <c r="AK17" s="9">
        <v>1.7000000000000001E-2</v>
      </c>
    </row>
    <row r="18" spans="1:37" x14ac:dyDescent="0.25">
      <c r="A18" t="s">
        <v>1434</v>
      </c>
      <c r="B18" t="s">
        <v>1435</v>
      </c>
      <c r="C18" t="s">
        <v>1436</v>
      </c>
      <c r="D18" t="s">
        <v>1402</v>
      </c>
      <c r="F18">
        <v>-2.2495210000000001</v>
      </c>
      <c r="G18">
        <v>-3.0889380000000002</v>
      </c>
      <c r="H18">
        <v>-3.0490119999999998</v>
      </c>
      <c r="I18">
        <v>-3.0881400000000001</v>
      </c>
      <c r="J18">
        <v>-3.4624169999999999</v>
      </c>
      <c r="K18">
        <v>-4.0191090000000003</v>
      </c>
      <c r="L18">
        <v>-4.4479959999999998</v>
      </c>
      <c r="M18">
        <v>-4.647996</v>
      </c>
      <c r="N18">
        <v>-4.8601190000000001</v>
      </c>
      <c r="O18">
        <v>-5.2479959999999997</v>
      </c>
      <c r="P18">
        <v>-5.647996</v>
      </c>
      <c r="Q18">
        <v>-5.8479960000000002</v>
      </c>
      <c r="R18">
        <v>-6.0601190000000003</v>
      </c>
      <c r="S18">
        <v>-6.2479959999999997</v>
      </c>
      <c r="T18">
        <v>-6.4479959999999998</v>
      </c>
      <c r="U18">
        <v>-6.647996</v>
      </c>
      <c r="V18">
        <v>-6.8601190000000001</v>
      </c>
      <c r="W18">
        <v>-7.0479960000000004</v>
      </c>
      <c r="X18">
        <v>-7.2479959999999997</v>
      </c>
      <c r="Y18">
        <v>-7.4479959999999998</v>
      </c>
      <c r="Z18">
        <v>-7.6601189999999999</v>
      </c>
      <c r="AA18">
        <v>-7.7479959999999997</v>
      </c>
      <c r="AB18">
        <v>-7.7479959999999997</v>
      </c>
      <c r="AC18">
        <v>-7.7479959999999997</v>
      </c>
      <c r="AD18">
        <v>-7.7601190000000004</v>
      </c>
      <c r="AE18">
        <v>-7.7479959999999997</v>
      </c>
      <c r="AF18">
        <v>-7.7479959999999997</v>
      </c>
      <c r="AG18">
        <v>-7.7479959999999997</v>
      </c>
      <c r="AH18">
        <v>-7.7601190000000004</v>
      </c>
      <c r="AI18">
        <v>-7.7479959999999997</v>
      </c>
      <c r="AJ18">
        <v>-7.7479959999999997</v>
      </c>
      <c r="AK18" s="9">
        <v>4.2000000000000003E-2</v>
      </c>
    </row>
    <row r="21" spans="1:37" x14ac:dyDescent="0.25">
      <c r="B21" s="1" t="s">
        <v>1591</v>
      </c>
    </row>
    <row r="22" spans="1:37" x14ac:dyDescent="0.25">
      <c r="B22" s="1"/>
      <c r="C22" s="10" t="s">
        <v>1416</v>
      </c>
      <c r="D22" s="10" t="s">
        <v>1419</v>
      </c>
      <c r="E22" s="10" t="s">
        <v>1422</v>
      </c>
    </row>
    <row r="23" spans="1:37" x14ac:dyDescent="0.25">
      <c r="B23" cm="1">
        <f t="array" ref="B23:B54">TRANSPOSE(F5:AK5)</f>
        <v>2020</v>
      </c>
      <c r="C23">
        <f t="array" ref="C23:C54">TRANSPOSE(F12:AK12)</f>
        <v>0.881853</v>
      </c>
      <c r="D23">
        <f t="array" ref="D23:D54">TRANSPOSE(F13:AK13)</f>
        <v>2.0645199999999999</v>
      </c>
      <c r="E23">
        <f t="array" ref="E23:E54">TRANSPOSE(F14:AK14)</f>
        <v>2.3141799999999999</v>
      </c>
    </row>
    <row r="24" spans="1:37" x14ac:dyDescent="0.25">
      <c r="B24">
        <v>2021</v>
      </c>
      <c r="C24">
        <v>0.93884199999999995</v>
      </c>
      <c r="D24">
        <v>2.1902119999999998</v>
      </c>
      <c r="E24">
        <v>3.1675979999999999</v>
      </c>
    </row>
    <row r="25" spans="1:37" x14ac:dyDescent="0.25">
      <c r="B25">
        <v>2022</v>
      </c>
      <c r="C25">
        <v>0.90745100000000001</v>
      </c>
      <c r="D25">
        <v>2.4863369999999998</v>
      </c>
      <c r="E25">
        <v>3.1273200000000001</v>
      </c>
    </row>
    <row r="26" spans="1:37" x14ac:dyDescent="0.25">
      <c r="B26">
        <v>2023</v>
      </c>
      <c r="C26">
        <v>0.96646900000000002</v>
      </c>
      <c r="D26">
        <v>2.6299000000000001</v>
      </c>
      <c r="E26">
        <v>3.1660970000000002</v>
      </c>
    </row>
    <row r="27" spans="1:37" x14ac:dyDescent="0.25">
      <c r="B27">
        <v>2024</v>
      </c>
      <c r="C27">
        <v>0.98920799999999998</v>
      </c>
      <c r="D27">
        <v>2.728291</v>
      </c>
      <c r="E27">
        <v>3.5400209999999999</v>
      </c>
    </row>
    <row r="28" spans="1:37" x14ac:dyDescent="0.25">
      <c r="B28">
        <v>2025</v>
      </c>
      <c r="C28">
        <v>0.98099099999999995</v>
      </c>
      <c r="D28">
        <v>2.7867380000000002</v>
      </c>
      <c r="E28">
        <v>4.0963609999999999</v>
      </c>
    </row>
    <row r="29" spans="1:37" x14ac:dyDescent="0.25">
      <c r="B29">
        <v>2026</v>
      </c>
      <c r="C29">
        <v>0.97334399999999999</v>
      </c>
      <c r="D29">
        <v>2.8311500000000001</v>
      </c>
      <c r="E29">
        <v>4.5248949999999999</v>
      </c>
    </row>
    <row r="30" spans="1:37" x14ac:dyDescent="0.25">
      <c r="B30">
        <v>2027</v>
      </c>
      <c r="C30">
        <v>0.98388500000000001</v>
      </c>
      <c r="D30">
        <v>2.8793989999999998</v>
      </c>
      <c r="E30">
        <v>4.7248950000000001</v>
      </c>
    </row>
    <row r="31" spans="1:37" x14ac:dyDescent="0.25">
      <c r="B31">
        <v>2028</v>
      </c>
      <c r="C31">
        <v>1.0215129999999999</v>
      </c>
      <c r="D31">
        <v>2.9693580000000002</v>
      </c>
      <c r="E31">
        <v>4.9370180000000001</v>
      </c>
    </row>
    <row r="32" spans="1:37" x14ac:dyDescent="0.25">
      <c r="B32">
        <v>2029</v>
      </c>
      <c r="C32">
        <v>1.03111</v>
      </c>
      <c r="D32">
        <v>3.005112</v>
      </c>
      <c r="E32">
        <v>5.3248949999999997</v>
      </c>
    </row>
    <row r="33" spans="2:5" x14ac:dyDescent="0.25">
      <c r="B33">
        <v>2030</v>
      </c>
      <c r="C33">
        <v>1.068119</v>
      </c>
      <c r="D33">
        <v>3.0407639999999998</v>
      </c>
      <c r="E33">
        <v>5.7248950000000001</v>
      </c>
    </row>
    <row r="34" spans="2:5" x14ac:dyDescent="0.25">
      <c r="B34">
        <v>2031</v>
      </c>
      <c r="C34">
        <v>1.081704</v>
      </c>
      <c r="D34">
        <v>3.074354</v>
      </c>
      <c r="E34">
        <v>5.9248950000000002</v>
      </c>
    </row>
    <row r="35" spans="2:5" x14ac:dyDescent="0.25">
      <c r="B35">
        <v>2032</v>
      </c>
      <c r="C35">
        <v>1.100447</v>
      </c>
      <c r="D35">
        <v>3.107399</v>
      </c>
      <c r="E35">
        <v>6.1370180000000003</v>
      </c>
    </row>
    <row r="36" spans="2:5" x14ac:dyDescent="0.25">
      <c r="B36">
        <v>2033</v>
      </c>
      <c r="C36">
        <v>1.1113230000000001</v>
      </c>
      <c r="D36">
        <v>3.1272190000000002</v>
      </c>
      <c r="E36">
        <v>6.3248949999999997</v>
      </c>
    </row>
    <row r="37" spans="2:5" x14ac:dyDescent="0.25">
      <c r="B37">
        <v>2034</v>
      </c>
      <c r="C37">
        <v>1.1110279999999999</v>
      </c>
      <c r="D37">
        <v>3.153715</v>
      </c>
      <c r="E37">
        <v>6.5248949999999999</v>
      </c>
    </row>
    <row r="38" spans="2:5" x14ac:dyDescent="0.25">
      <c r="B38">
        <v>2035</v>
      </c>
      <c r="C38">
        <v>1.1215599999999999</v>
      </c>
      <c r="D38">
        <v>3.1642749999999999</v>
      </c>
      <c r="E38">
        <v>6.7248950000000001</v>
      </c>
    </row>
    <row r="39" spans="2:5" x14ac:dyDescent="0.25">
      <c r="B39">
        <v>2036</v>
      </c>
      <c r="C39">
        <v>1.1344339999999999</v>
      </c>
      <c r="D39">
        <v>3.1815690000000001</v>
      </c>
      <c r="E39">
        <v>6.9370180000000001</v>
      </c>
    </row>
    <row r="40" spans="2:5" x14ac:dyDescent="0.25">
      <c r="B40">
        <v>2037</v>
      </c>
      <c r="C40">
        <v>1.144015</v>
      </c>
      <c r="D40">
        <v>3.189975</v>
      </c>
      <c r="E40">
        <v>7.1248959999999997</v>
      </c>
    </row>
    <row r="41" spans="2:5" x14ac:dyDescent="0.25">
      <c r="B41">
        <v>2038</v>
      </c>
      <c r="C41">
        <v>1.1574</v>
      </c>
      <c r="D41">
        <v>3.2055220000000002</v>
      </c>
      <c r="E41">
        <v>7.3248949999999997</v>
      </c>
    </row>
    <row r="42" spans="2:5" x14ac:dyDescent="0.25">
      <c r="B42">
        <v>2039</v>
      </c>
      <c r="C42">
        <v>1.163259</v>
      </c>
      <c r="D42">
        <v>3.2208809999999999</v>
      </c>
      <c r="E42">
        <v>7.5248949999999999</v>
      </c>
    </row>
    <row r="43" spans="2:5" x14ac:dyDescent="0.25">
      <c r="B43">
        <v>2040</v>
      </c>
      <c r="C43">
        <v>1.176172</v>
      </c>
      <c r="D43">
        <v>3.2450199999999998</v>
      </c>
      <c r="E43">
        <v>7.7370190000000001</v>
      </c>
    </row>
    <row r="44" spans="2:5" x14ac:dyDescent="0.25">
      <c r="B44">
        <v>2041</v>
      </c>
      <c r="C44">
        <v>1.177003</v>
      </c>
      <c r="D44">
        <v>3.2547299999999999</v>
      </c>
      <c r="E44">
        <v>7.8248949999999997</v>
      </c>
    </row>
    <row r="45" spans="2:5" x14ac:dyDescent="0.25">
      <c r="B45">
        <v>2042</v>
      </c>
      <c r="C45">
        <v>1.1867939999999999</v>
      </c>
      <c r="D45">
        <v>3.271617</v>
      </c>
      <c r="E45">
        <v>7.8248949999999997</v>
      </c>
    </row>
    <row r="46" spans="2:5" x14ac:dyDescent="0.25">
      <c r="B46">
        <v>2043</v>
      </c>
      <c r="C46">
        <v>1.196353</v>
      </c>
      <c r="D46">
        <v>3.289755</v>
      </c>
      <c r="E46">
        <v>7.8248949999999997</v>
      </c>
    </row>
    <row r="47" spans="2:5" x14ac:dyDescent="0.25">
      <c r="B47">
        <v>2044</v>
      </c>
      <c r="C47">
        <v>1.2082349999999999</v>
      </c>
      <c r="D47">
        <v>3.3120599999999998</v>
      </c>
      <c r="E47">
        <v>7.8370179999999996</v>
      </c>
    </row>
    <row r="48" spans="2:5" x14ac:dyDescent="0.25">
      <c r="B48">
        <v>2045</v>
      </c>
      <c r="C48">
        <v>1.208432</v>
      </c>
      <c r="D48">
        <v>3.324541</v>
      </c>
      <c r="E48">
        <v>7.8248949999999997</v>
      </c>
    </row>
    <row r="49" spans="2:5" x14ac:dyDescent="0.25">
      <c r="B49">
        <v>2046</v>
      </c>
      <c r="C49">
        <v>1.216575</v>
      </c>
      <c r="D49">
        <v>3.3421949999999998</v>
      </c>
      <c r="E49">
        <v>7.8248949999999997</v>
      </c>
    </row>
    <row r="50" spans="2:5" x14ac:dyDescent="0.25">
      <c r="B50">
        <v>2047</v>
      </c>
      <c r="C50">
        <v>1.2268539999999999</v>
      </c>
      <c r="D50">
        <v>3.3574130000000002</v>
      </c>
      <c r="E50">
        <v>7.8248949999999997</v>
      </c>
    </row>
    <row r="51" spans="2:5" x14ac:dyDescent="0.25">
      <c r="B51">
        <v>2048</v>
      </c>
      <c r="C51">
        <v>1.245973</v>
      </c>
      <c r="D51">
        <v>3.3820250000000001</v>
      </c>
      <c r="E51">
        <v>7.8370179999999996</v>
      </c>
    </row>
    <row r="52" spans="2:5" x14ac:dyDescent="0.25">
      <c r="B52">
        <v>2049</v>
      </c>
      <c r="C52">
        <v>1.2489159999999999</v>
      </c>
      <c r="D52">
        <v>3.393551</v>
      </c>
      <c r="E52">
        <v>7.8248949999999997</v>
      </c>
    </row>
    <row r="53" spans="2:5" x14ac:dyDescent="0.25">
      <c r="B53">
        <v>2050</v>
      </c>
      <c r="C53">
        <v>1.2633730000000001</v>
      </c>
      <c r="D53">
        <v>3.3888760000000002</v>
      </c>
      <c r="E53">
        <v>7.8248949999999997</v>
      </c>
    </row>
    <row r="54" spans="2:5" x14ac:dyDescent="0.25">
      <c r="B54" t="str">
        <v>Growth (2020-2050)</v>
      </c>
      <c r="C54">
        <v>1.2E-2</v>
      </c>
      <c r="D54">
        <v>1.7000000000000001E-2</v>
      </c>
      <c r="E54">
        <v>4.1000000000000002E-2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J53"/>
  <sheetViews>
    <sheetView workbookViewId="0">
      <selection activeCell="A6" sqref="A6:AJ18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6" x14ac:dyDescent="0.25">
      <c r="A1" t="s">
        <v>1389</v>
      </c>
    </row>
    <row r="2" spans="1:36" x14ac:dyDescent="0.25">
      <c r="A2" t="s">
        <v>1627</v>
      </c>
    </row>
    <row r="3" spans="1:36" x14ac:dyDescent="0.25">
      <c r="A3" t="s">
        <v>1626</v>
      </c>
    </row>
    <row r="4" spans="1:36" x14ac:dyDescent="0.25">
      <c r="A4" t="s">
        <v>1392</v>
      </c>
    </row>
    <row r="5" spans="1:36" x14ac:dyDescent="0.2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1622</v>
      </c>
    </row>
    <row r="6" spans="1:36" x14ac:dyDescent="0.25">
      <c r="A6" t="s">
        <v>1397</v>
      </c>
      <c r="C6" t="s">
        <v>1625</v>
      </c>
    </row>
    <row r="7" spans="1:36" x14ac:dyDescent="0.25">
      <c r="A7" t="s">
        <v>1399</v>
      </c>
      <c r="B7" t="s">
        <v>1704</v>
      </c>
      <c r="C7" t="s">
        <v>1705</v>
      </c>
      <c r="D7" t="s">
        <v>1402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25">
      <c r="A8" t="s">
        <v>1403</v>
      </c>
      <c r="B8" t="s">
        <v>1706</v>
      </c>
      <c r="C8" t="s">
        <v>1707</v>
      </c>
      <c r="D8" t="s">
        <v>1402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25">
      <c r="A9" t="s">
        <v>1406</v>
      </c>
      <c r="B9" t="s">
        <v>1708</v>
      </c>
      <c r="C9" t="s">
        <v>1709</v>
      </c>
      <c r="D9" t="s">
        <v>1402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1409</v>
      </c>
    </row>
    <row r="10" spans="1:36" x14ac:dyDescent="0.25">
      <c r="A10" t="s">
        <v>1410</v>
      </c>
      <c r="B10" t="s">
        <v>1710</v>
      </c>
      <c r="C10" t="s">
        <v>1711</v>
      </c>
      <c r="D10" t="s">
        <v>1402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25">
      <c r="A11" s="1" t="s">
        <v>1413</v>
      </c>
      <c r="B11" t="s">
        <v>1712</v>
      </c>
      <c r="C11" t="s">
        <v>1713</v>
      </c>
      <c r="D11" t="s">
        <v>1402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25">
      <c r="A12" s="10" t="s">
        <v>1416</v>
      </c>
      <c r="B12" s="10" t="s">
        <v>1714</v>
      </c>
      <c r="C12" s="10" t="s">
        <v>1715</v>
      </c>
      <c r="D12" s="10" t="s">
        <v>1402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25">
      <c r="A13" s="10" t="s">
        <v>1419</v>
      </c>
      <c r="B13" s="10" t="s">
        <v>1716</v>
      </c>
      <c r="C13" s="10" t="s">
        <v>1717</v>
      </c>
      <c r="D13" s="10" t="s">
        <v>1402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25">
      <c r="A14" s="10" t="s">
        <v>1422</v>
      </c>
      <c r="B14" s="10" t="s">
        <v>1718</v>
      </c>
      <c r="C14" s="10" t="s">
        <v>1719</v>
      </c>
      <c r="D14" s="10" t="s">
        <v>1402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25">
      <c r="A15" t="s">
        <v>1425</v>
      </c>
      <c r="B15" t="s">
        <v>1720</v>
      </c>
      <c r="C15" t="s">
        <v>1721</v>
      </c>
      <c r="D15" t="s">
        <v>1402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25">
      <c r="A16" t="s">
        <v>1428</v>
      </c>
      <c r="B16" t="s">
        <v>1722</v>
      </c>
      <c r="C16" t="s">
        <v>1723</v>
      </c>
      <c r="D16" t="s">
        <v>1402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1409</v>
      </c>
    </row>
    <row r="17" spans="1:36" x14ac:dyDescent="0.25">
      <c r="A17" t="s">
        <v>1431</v>
      </c>
      <c r="B17" t="s">
        <v>1724</v>
      </c>
      <c r="C17" t="s">
        <v>1725</v>
      </c>
      <c r="D17" t="s">
        <v>1402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25">
      <c r="A18" t="s">
        <v>1434</v>
      </c>
      <c r="B18" t="s">
        <v>1726</v>
      </c>
      <c r="C18" t="s">
        <v>1727</v>
      </c>
      <c r="D18" t="s">
        <v>1402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25">
      <c r="B21" s="1" t="s">
        <v>1591</v>
      </c>
    </row>
    <row r="22" spans="1:36" x14ac:dyDescent="0.25">
      <c r="C22" s="10" t="s">
        <v>1416</v>
      </c>
      <c r="D22" s="10" t="s">
        <v>1419</v>
      </c>
      <c r="E22" s="10" t="s">
        <v>1422</v>
      </c>
    </row>
    <row r="23" spans="1:36" x14ac:dyDescent="0.2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2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2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2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2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2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2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2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2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2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2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2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2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2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2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2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2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2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2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2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2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2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2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2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2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2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2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2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2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2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25">
      <c r="B53" t="s">
        <v>1622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57"/>
  <sheetViews>
    <sheetView topLeftCell="A224" workbookViewId="0">
      <selection activeCell="H258" sqref="H258"/>
    </sheetView>
  </sheetViews>
  <sheetFormatPr defaultRowHeight="15" x14ac:dyDescent="0.25"/>
  <sheetData>
    <row r="1" spans="1:4" ht="15.75" x14ac:dyDescent="0.25">
      <c r="A1" s="35" t="s">
        <v>1437</v>
      </c>
      <c r="B1" s="34" t="s">
        <v>1638</v>
      </c>
    </row>
    <row r="2" spans="1:4" ht="24.75" x14ac:dyDescent="0.25">
      <c r="A2" s="33" t="s">
        <v>1439</v>
      </c>
      <c r="B2" s="33" t="s">
        <v>1637</v>
      </c>
    </row>
    <row r="3" spans="1:4" ht="102.75" x14ac:dyDescent="0.25">
      <c r="A3" s="31" t="s">
        <v>1455</v>
      </c>
      <c r="B3" s="31" t="s">
        <v>1636</v>
      </c>
    </row>
    <row r="4" spans="1:4" x14ac:dyDescent="0.25">
      <c r="A4" s="41">
        <v>36906</v>
      </c>
      <c r="B4" s="12">
        <v>2505011</v>
      </c>
      <c r="C4">
        <f t="shared" ref="C4:C67" si="0">MONTH(A4)</f>
        <v>1</v>
      </c>
      <c r="D4">
        <f t="shared" ref="D4:D67" si="1">YEAR(A4)</f>
        <v>2001</v>
      </c>
    </row>
    <row r="5" spans="1:4" x14ac:dyDescent="0.25">
      <c r="A5" s="41">
        <v>36937</v>
      </c>
      <c r="B5" s="12">
        <v>2156873</v>
      </c>
      <c r="C5">
        <f t="shared" si="0"/>
        <v>2</v>
      </c>
      <c r="D5">
        <f t="shared" si="1"/>
        <v>2001</v>
      </c>
    </row>
    <row r="6" spans="1:4" x14ac:dyDescent="0.25">
      <c r="A6" s="41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25">
      <c r="A7" s="41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25">
      <c r="A8" s="41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25">
      <c r="A9" s="41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25">
      <c r="A10" s="41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25">
      <c r="A11" s="41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25">
      <c r="A12" s="41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25">
      <c r="A13" s="41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25">
      <c r="A14" s="41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25">
      <c r="A15" s="41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25">
      <c r="A16" s="41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25">
      <c r="A17" s="41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25">
      <c r="A18" s="41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25">
      <c r="A19" s="41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25">
      <c r="A20" s="41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25">
      <c r="A21" s="41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25">
      <c r="A22" s="41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25">
      <c r="A23" s="41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25">
      <c r="A24" s="41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25">
      <c r="A25" s="41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25">
      <c r="A26" s="41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25">
      <c r="A27" s="41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25">
      <c r="A28" s="41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25">
      <c r="A29" s="41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25">
      <c r="A30" s="41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25">
      <c r="A31" s="41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25">
      <c r="A32" s="41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25">
      <c r="A33" s="41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25">
      <c r="A34" s="41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25">
      <c r="A35" s="41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25">
      <c r="A36" s="41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25">
      <c r="A37" s="41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25">
      <c r="A38" s="41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25">
      <c r="A39" s="41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25">
      <c r="A40" s="41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25">
      <c r="A41" s="41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25">
      <c r="A42" s="41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25">
      <c r="A43" s="41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25">
      <c r="A44" s="41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25">
      <c r="A45" s="41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25">
      <c r="A46" s="41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25">
      <c r="A47" s="41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25">
      <c r="A48" s="41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25">
      <c r="A49" s="41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25">
      <c r="A50" s="41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25">
      <c r="A51" s="41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25">
      <c r="A52" s="41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25">
      <c r="A53" s="41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25">
      <c r="A54" s="41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25">
      <c r="A55" s="41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25">
      <c r="A56" s="41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25">
      <c r="A57" s="41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25">
      <c r="A58" s="41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25">
      <c r="A59" s="41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25">
      <c r="A60" s="41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25">
      <c r="A61" s="41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25">
      <c r="A62" s="41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25">
      <c r="A63" s="41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25">
      <c r="A64" s="41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25">
      <c r="A65" s="41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25">
      <c r="A66" s="41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25">
      <c r="A67" s="41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25">
      <c r="A68" s="41">
        <v>38852</v>
      </c>
      <c r="B68" s="12">
        <v>1390353</v>
      </c>
      <c r="C68">
        <f t="shared" ref="C68:C131" si="2">MONTH(A68)</f>
        <v>5</v>
      </c>
      <c r="D68">
        <f t="shared" ref="D68:D131" si="3">YEAR(A68)</f>
        <v>2006</v>
      </c>
    </row>
    <row r="69" spans="1:4" x14ac:dyDescent="0.25">
      <c r="A69" s="41">
        <v>38883</v>
      </c>
      <c r="B69" s="12">
        <v>1415134</v>
      </c>
      <c r="C69">
        <f t="shared" si="2"/>
        <v>6</v>
      </c>
      <c r="D69">
        <f t="shared" si="3"/>
        <v>2006</v>
      </c>
    </row>
    <row r="70" spans="1:4" x14ac:dyDescent="0.25">
      <c r="A70" s="41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25">
      <c r="A71" s="41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25">
      <c r="A72" s="41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25">
      <c r="A73" s="41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25">
      <c r="A74" s="41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25">
      <c r="A75" s="41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25">
      <c r="A76" s="41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25">
      <c r="A77" s="41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25">
      <c r="A78" s="41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25">
      <c r="A79" s="41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25">
      <c r="A80" s="41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25">
      <c r="A81" s="41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25">
      <c r="A82" s="41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25">
      <c r="A83" s="41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25">
      <c r="A84" s="41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25">
      <c r="A85" s="41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25">
      <c r="A86" s="41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25">
      <c r="A87" s="41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25">
      <c r="A88" s="41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25">
      <c r="A89" s="41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25">
      <c r="A90" s="41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25">
      <c r="A91" s="41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25">
      <c r="A92" s="41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25">
      <c r="A93" s="41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25">
      <c r="A94" s="41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25">
      <c r="A95" s="41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25">
      <c r="A96" s="41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25">
      <c r="A97" s="41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25">
      <c r="A98" s="41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25">
      <c r="A99" s="41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25">
      <c r="A100" s="41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25">
      <c r="A101" s="41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25">
      <c r="A102" s="41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25">
      <c r="A103" s="41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25">
      <c r="A104" s="41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25">
      <c r="A105" s="41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25">
      <c r="A106" s="41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25">
      <c r="A107" s="41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25">
      <c r="A108" s="41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25">
      <c r="A109" s="41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25">
      <c r="A110" s="41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25">
      <c r="A111" s="41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25">
      <c r="A112" s="41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25">
      <c r="A113" s="41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25">
      <c r="A114" s="41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25">
      <c r="A115" s="41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25">
      <c r="A116" s="41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25">
      <c r="A117" s="41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25">
      <c r="A118" s="41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25">
      <c r="A119" s="41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25">
      <c r="A120" s="41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25">
      <c r="A121" s="41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25">
      <c r="A122" s="41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25">
      <c r="A123" s="41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25">
      <c r="A124" s="41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25">
      <c r="A125" s="41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25">
      <c r="A126" s="41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25">
      <c r="A127" s="41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25">
      <c r="A128" s="41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25">
      <c r="A129" s="41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25">
      <c r="A130" s="41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25">
      <c r="A131" s="41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25">
      <c r="A132" s="41">
        <v>40801</v>
      </c>
      <c r="B132" s="12">
        <v>1500242</v>
      </c>
      <c r="C132">
        <f t="shared" ref="C132:C195" si="4">MONTH(A132)</f>
        <v>9</v>
      </c>
      <c r="D132">
        <f t="shared" ref="D132:D195" si="5">YEAR(A132)</f>
        <v>2011</v>
      </c>
    </row>
    <row r="133" spans="1:4" x14ac:dyDescent="0.25">
      <c r="A133" s="41">
        <v>40831</v>
      </c>
      <c r="B133" s="12">
        <v>1579772</v>
      </c>
      <c r="C133">
        <f t="shared" si="4"/>
        <v>10</v>
      </c>
      <c r="D133">
        <f t="shared" si="5"/>
        <v>2011</v>
      </c>
    </row>
    <row r="134" spans="1:4" x14ac:dyDescent="0.25">
      <c r="A134" s="41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25">
      <c r="A135" s="41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25">
      <c r="A136" s="41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25">
      <c r="A137" s="41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25">
      <c r="A138" s="41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25">
      <c r="A139" s="41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25">
      <c r="A140" s="41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25">
      <c r="A141" s="41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25">
      <c r="A142" s="41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25">
      <c r="A143" s="41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25">
      <c r="A144" s="41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25">
      <c r="A145" s="41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25">
      <c r="A146" s="41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25">
      <c r="A147" s="41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25">
      <c r="A148" s="41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25">
      <c r="A149" s="41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25">
      <c r="A150" s="41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25">
      <c r="A151" s="41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25">
      <c r="A152" s="41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25">
      <c r="A153" s="41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25">
      <c r="A154" s="41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25">
      <c r="A155" s="41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25">
      <c r="A156" s="41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25">
      <c r="A157" s="41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25">
      <c r="A158" s="41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25">
      <c r="A159" s="41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25">
      <c r="A160" s="41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25">
      <c r="A161" s="41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25">
      <c r="A162" s="41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25">
      <c r="A163" s="41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25">
      <c r="A164" s="41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25">
      <c r="A165" s="41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25">
      <c r="A166" s="41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25">
      <c r="A167" s="41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25">
      <c r="A168" s="41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25">
      <c r="A169" s="41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25">
      <c r="A170" s="41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25">
      <c r="A171" s="41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25">
      <c r="A172" s="41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25">
      <c r="A173" s="41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25">
      <c r="A174" s="41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25">
      <c r="A175" s="41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25">
      <c r="A176" s="41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25">
      <c r="A177" s="41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25">
      <c r="A178" s="41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25">
      <c r="A179" s="41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25">
      <c r="A180" s="41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25">
      <c r="A181" s="41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25">
      <c r="A182" s="41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25">
      <c r="A183" s="41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25">
      <c r="A184" s="41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25">
      <c r="A185" s="41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25">
      <c r="A186" s="41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25">
      <c r="A187" s="41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25">
      <c r="A188" s="41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25">
      <c r="A189" s="41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25">
      <c r="A190" s="41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25">
      <c r="A191" s="41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25">
      <c r="A192" s="41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25">
      <c r="A193" s="41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25">
      <c r="A194" s="41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25">
      <c r="A195" s="41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25">
      <c r="A196" s="41">
        <v>42750</v>
      </c>
      <c r="B196" s="12">
        <v>2708217</v>
      </c>
      <c r="C196">
        <f t="shared" ref="C196:C257" si="6">MONTH(A196)</f>
        <v>1</v>
      </c>
      <c r="D196">
        <f t="shared" ref="D196:D257" si="7">YEAR(A196)</f>
        <v>2017</v>
      </c>
    </row>
    <row r="197" spans="1:4" x14ac:dyDescent="0.25">
      <c r="A197" s="41">
        <v>42781</v>
      </c>
      <c r="B197" s="12">
        <v>2161185</v>
      </c>
      <c r="C197">
        <f t="shared" si="6"/>
        <v>2</v>
      </c>
      <c r="D197">
        <f t="shared" si="7"/>
        <v>2017</v>
      </c>
    </row>
    <row r="198" spans="1:4" x14ac:dyDescent="0.25">
      <c r="A198" s="41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25">
      <c r="A199" s="41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25">
      <c r="A200" s="41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25">
      <c r="A201" s="41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25">
      <c r="A202" s="41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25">
      <c r="A203" s="41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25">
      <c r="A204" s="41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25">
      <c r="A205" s="41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25">
      <c r="A206" s="41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25">
      <c r="A207" s="41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25">
      <c r="A208" s="41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25">
      <c r="A209" s="41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25">
      <c r="A210" s="41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25">
      <c r="A211" s="41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25">
      <c r="A212" s="41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25">
      <c r="A213" s="41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25">
      <c r="A214" s="41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25">
      <c r="A215" s="41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25">
      <c r="A216" s="41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25">
      <c r="A217" s="41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25">
      <c r="A218" s="41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25">
      <c r="A219" s="41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25">
      <c r="A220" s="41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25">
      <c r="A221" s="41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25">
      <c r="A222" s="41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25">
      <c r="A223" s="41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25">
      <c r="A224" s="41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25">
      <c r="A225" s="41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25">
      <c r="A226" s="41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25">
      <c r="A227" s="41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25">
      <c r="A228" s="41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25">
      <c r="A229" s="41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25">
      <c r="A230" s="41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25">
      <c r="A231" s="41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25">
      <c r="A232" s="41">
        <v>43845</v>
      </c>
      <c r="B232" s="12">
        <v>3030214</v>
      </c>
      <c r="C232">
        <f t="shared" si="6"/>
        <v>1</v>
      </c>
      <c r="D232">
        <f t="shared" si="7"/>
        <v>2020</v>
      </c>
    </row>
    <row r="233" spans="1:4" x14ac:dyDescent="0.25">
      <c r="A233" s="41">
        <v>43876</v>
      </c>
      <c r="B233" s="12">
        <v>2791073</v>
      </c>
      <c r="C233">
        <f t="shared" si="6"/>
        <v>2</v>
      </c>
      <c r="D233">
        <f t="shared" si="7"/>
        <v>2020</v>
      </c>
    </row>
    <row r="234" spans="1:4" x14ac:dyDescent="0.25">
      <c r="A234" s="41">
        <v>43905</v>
      </c>
      <c r="B234" s="12">
        <v>2458627</v>
      </c>
      <c r="C234">
        <f t="shared" si="6"/>
        <v>3</v>
      </c>
      <c r="D234">
        <f t="shared" si="7"/>
        <v>2020</v>
      </c>
    </row>
    <row r="235" spans="1:4" x14ac:dyDescent="0.25">
      <c r="A235" s="41">
        <v>43936</v>
      </c>
      <c r="B235" s="12">
        <v>2016963</v>
      </c>
      <c r="C235">
        <f t="shared" si="6"/>
        <v>4</v>
      </c>
      <c r="D235">
        <f t="shared" si="7"/>
        <v>2020</v>
      </c>
    </row>
    <row r="236" spans="1:4" x14ac:dyDescent="0.25">
      <c r="A236" s="41">
        <v>43966</v>
      </c>
      <c r="B236" s="12">
        <v>1853641</v>
      </c>
      <c r="C236">
        <f t="shared" si="6"/>
        <v>5</v>
      </c>
      <c r="D236">
        <f t="shared" si="7"/>
        <v>2020</v>
      </c>
    </row>
    <row r="237" spans="1:4" x14ac:dyDescent="0.25">
      <c r="A237" s="41">
        <v>43997</v>
      </c>
      <c r="B237" s="12">
        <v>1917632</v>
      </c>
      <c r="C237">
        <f t="shared" si="6"/>
        <v>6</v>
      </c>
      <c r="D237">
        <f t="shared" si="7"/>
        <v>2020</v>
      </c>
    </row>
    <row r="238" spans="1:4" x14ac:dyDescent="0.25">
      <c r="A238" s="41">
        <v>44027</v>
      </c>
      <c r="B238" s="12">
        <v>2256531</v>
      </c>
      <c r="C238">
        <f t="shared" si="6"/>
        <v>7</v>
      </c>
      <c r="D238">
        <f t="shared" si="7"/>
        <v>2020</v>
      </c>
    </row>
    <row r="239" spans="1:4" x14ac:dyDescent="0.25">
      <c r="A239" s="41">
        <v>44058</v>
      </c>
      <c r="B239" s="12">
        <v>2172105</v>
      </c>
      <c r="C239">
        <f t="shared" si="6"/>
        <v>8</v>
      </c>
      <c r="D239">
        <f t="shared" si="7"/>
        <v>2020</v>
      </c>
    </row>
    <row r="240" spans="1:4" x14ac:dyDescent="0.25">
      <c r="A240" s="41">
        <v>44089</v>
      </c>
      <c r="B240" s="12">
        <v>1955210</v>
      </c>
      <c r="C240">
        <f t="shared" si="6"/>
        <v>9</v>
      </c>
      <c r="D240">
        <f t="shared" si="7"/>
        <v>2020</v>
      </c>
    </row>
    <row r="241" spans="1:4" x14ac:dyDescent="0.25">
      <c r="A241" s="41">
        <v>44119</v>
      </c>
      <c r="B241" s="12">
        <v>2094617</v>
      </c>
      <c r="C241">
        <f t="shared" si="6"/>
        <v>10</v>
      </c>
      <c r="D241">
        <f t="shared" si="7"/>
        <v>2020</v>
      </c>
    </row>
    <row r="242" spans="1:4" x14ac:dyDescent="0.25">
      <c r="A242" s="41">
        <v>44150</v>
      </c>
      <c r="B242" s="12">
        <v>2205783</v>
      </c>
      <c r="C242">
        <f t="shared" si="6"/>
        <v>11</v>
      </c>
      <c r="D242">
        <f t="shared" si="7"/>
        <v>2020</v>
      </c>
    </row>
    <row r="243" spans="1:4" x14ac:dyDescent="0.25">
      <c r="A243" s="41">
        <v>44180</v>
      </c>
      <c r="B243" s="12">
        <v>2907979</v>
      </c>
      <c r="C243">
        <f t="shared" si="6"/>
        <v>12</v>
      </c>
      <c r="D243">
        <f t="shared" si="7"/>
        <v>2020</v>
      </c>
    </row>
    <row r="244" spans="1:4" x14ac:dyDescent="0.25">
      <c r="A244" s="41">
        <v>44211</v>
      </c>
      <c r="B244" s="12">
        <v>3028497</v>
      </c>
      <c r="C244">
        <f t="shared" si="6"/>
        <v>1</v>
      </c>
      <c r="D244">
        <f t="shared" si="7"/>
        <v>2021</v>
      </c>
    </row>
    <row r="245" spans="1:4" x14ac:dyDescent="0.25">
      <c r="A245" s="41">
        <v>44242</v>
      </c>
      <c r="B245" s="12">
        <v>2812349</v>
      </c>
      <c r="C245">
        <f t="shared" si="6"/>
        <v>2</v>
      </c>
      <c r="D245">
        <f t="shared" si="7"/>
        <v>2021</v>
      </c>
    </row>
    <row r="246" spans="1:4" x14ac:dyDescent="0.25">
      <c r="A246" s="41">
        <v>44270</v>
      </c>
      <c r="B246" s="12">
        <v>2375060</v>
      </c>
      <c r="C246">
        <f t="shared" si="6"/>
        <v>3</v>
      </c>
      <c r="D246">
        <f t="shared" si="7"/>
        <v>2021</v>
      </c>
    </row>
    <row r="247" spans="1:4" x14ac:dyDescent="0.25">
      <c r="A247" s="41">
        <v>44301</v>
      </c>
      <c r="B247" s="12">
        <v>2013135</v>
      </c>
      <c r="C247">
        <f t="shared" si="6"/>
        <v>4</v>
      </c>
      <c r="D247">
        <f t="shared" si="7"/>
        <v>2021</v>
      </c>
    </row>
    <row r="248" spans="1:4" x14ac:dyDescent="0.25">
      <c r="A248" s="41">
        <v>44331</v>
      </c>
      <c r="B248" s="12">
        <v>1868534</v>
      </c>
      <c r="C248">
        <f t="shared" si="6"/>
        <v>5</v>
      </c>
      <c r="D248">
        <f t="shared" si="7"/>
        <v>2021</v>
      </c>
    </row>
    <row r="249" spans="1:4" x14ac:dyDescent="0.25">
      <c r="A249" s="41">
        <v>44362</v>
      </c>
      <c r="B249" s="12">
        <v>1990375</v>
      </c>
      <c r="C249">
        <f t="shared" si="6"/>
        <v>6</v>
      </c>
      <c r="D249">
        <f t="shared" si="7"/>
        <v>2021</v>
      </c>
    </row>
    <row r="250" spans="1:4" x14ac:dyDescent="0.25">
      <c r="A250" s="41">
        <v>44392</v>
      </c>
      <c r="B250" s="12">
        <v>2151996</v>
      </c>
      <c r="C250">
        <f t="shared" si="6"/>
        <v>7</v>
      </c>
      <c r="D250">
        <f t="shared" si="7"/>
        <v>2021</v>
      </c>
    </row>
    <row r="251" spans="1:4" x14ac:dyDescent="0.25">
      <c r="A251" s="41">
        <v>44423</v>
      </c>
      <c r="B251" s="12">
        <v>2173083</v>
      </c>
      <c r="C251">
        <f t="shared" si="6"/>
        <v>8</v>
      </c>
      <c r="D251">
        <f t="shared" si="7"/>
        <v>2021</v>
      </c>
    </row>
    <row r="252" spans="1:4" x14ac:dyDescent="0.25">
      <c r="A252" s="41">
        <v>44454</v>
      </c>
      <c r="B252" s="12">
        <v>1888403</v>
      </c>
      <c r="C252">
        <f t="shared" si="6"/>
        <v>9</v>
      </c>
      <c r="D252">
        <f t="shared" si="7"/>
        <v>2021</v>
      </c>
    </row>
    <row r="253" spans="1:4" x14ac:dyDescent="0.25">
      <c r="A253" s="41">
        <v>44484</v>
      </c>
      <c r="B253" s="12">
        <v>2003258</v>
      </c>
      <c r="C253">
        <f t="shared" si="6"/>
        <v>10</v>
      </c>
      <c r="D253">
        <f t="shared" si="7"/>
        <v>2021</v>
      </c>
    </row>
    <row r="254" spans="1:4" x14ac:dyDescent="0.25">
      <c r="A254" s="41">
        <v>44515</v>
      </c>
      <c r="B254" s="12">
        <v>2414464</v>
      </c>
      <c r="C254">
        <f t="shared" si="6"/>
        <v>11</v>
      </c>
      <c r="D254">
        <f t="shared" si="7"/>
        <v>2021</v>
      </c>
    </row>
    <row r="255" spans="1:4" x14ac:dyDescent="0.25">
      <c r="A255" s="41">
        <v>44545</v>
      </c>
      <c r="B255" s="12">
        <v>2718349</v>
      </c>
      <c r="C255">
        <f t="shared" si="6"/>
        <v>12</v>
      </c>
      <c r="D255">
        <f t="shared" si="7"/>
        <v>2021</v>
      </c>
    </row>
    <row r="256" spans="1:4" x14ac:dyDescent="0.25">
      <c r="A256" s="41">
        <v>44576</v>
      </c>
      <c r="B256" s="12">
        <v>3314289</v>
      </c>
      <c r="C256">
        <f t="shared" si="6"/>
        <v>1</v>
      </c>
      <c r="D256">
        <f t="shared" si="7"/>
        <v>2022</v>
      </c>
    </row>
    <row r="257" spans="1:4" x14ac:dyDescent="0.25">
      <c r="A257" s="41">
        <v>44607</v>
      </c>
      <c r="B257" s="12">
        <v>2797164</v>
      </c>
      <c r="C257">
        <f t="shared" si="6"/>
        <v>2</v>
      </c>
      <c r="D257">
        <f t="shared" si="7"/>
        <v>2022</v>
      </c>
    </row>
  </sheetData>
  <hyperlinks>
    <hyperlink ref="A1" location="Contents!A1" display="Back to Contents" xr:uid="{84C0ECFC-3103-4F8C-927C-CB15D9E2E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H15" sqref="H15"/>
    </sheetView>
  </sheetViews>
  <sheetFormatPr defaultColWidth="9.140625" defaultRowHeight="12.75" x14ac:dyDescent="0.2"/>
  <cols>
    <col min="1" max="1" width="15.140625" style="12" customWidth="1"/>
    <col min="2" max="2" width="19" style="12" customWidth="1"/>
    <col min="3" max="16384" width="9.140625" style="12"/>
  </cols>
  <sheetData>
    <row r="1" spans="1:2" ht="15.75" x14ac:dyDescent="0.25">
      <c r="A1" s="17" t="s">
        <v>1437</v>
      </c>
      <c r="B1" s="16" t="s">
        <v>1585</v>
      </c>
    </row>
    <row r="2" spans="1:2" x14ac:dyDescent="0.2">
      <c r="A2" s="15" t="s">
        <v>1439</v>
      </c>
      <c r="B2" s="15" t="s">
        <v>1584</v>
      </c>
    </row>
    <row r="3" spans="1:2" ht="51" x14ac:dyDescent="0.2">
      <c r="A3" s="14" t="s">
        <v>1455</v>
      </c>
      <c r="B3" s="14" t="s">
        <v>1583</v>
      </c>
    </row>
    <row r="4" spans="1:2" x14ac:dyDescent="0.2">
      <c r="A4" s="13">
        <v>35611</v>
      </c>
      <c r="B4" s="12">
        <v>2.4900000000000002</v>
      </c>
    </row>
    <row r="5" spans="1:2" x14ac:dyDescent="0.2">
      <c r="A5" s="13">
        <v>35976</v>
      </c>
      <c r="B5" s="12">
        <v>2.09</v>
      </c>
    </row>
    <row r="6" spans="1:2" x14ac:dyDescent="0.2">
      <c r="A6" s="13">
        <v>36341</v>
      </c>
      <c r="B6" s="12">
        <v>2.27</v>
      </c>
    </row>
    <row r="7" spans="1:2" x14ac:dyDescent="0.2">
      <c r="A7" s="13">
        <v>36707</v>
      </c>
      <c r="B7" s="12">
        <v>4.3099999999999996</v>
      </c>
    </row>
    <row r="8" spans="1:2" x14ac:dyDescent="0.2">
      <c r="A8" s="13">
        <v>37072</v>
      </c>
      <c r="B8" s="12">
        <v>3.96</v>
      </c>
    </row>
    <row r="9" spans="1:2" x14ac:dyDescent="0.2">
      <c r="A9" s="13">
        <v>37437</v>
      </c>
      <c r="B9" s="12">
        <v>3.38</v>
      </c>
    </row>
    <row r="10" spans="1:2" x14ac:dyDescent="0.2">
      <c r="A10" s="13">
        <v>37802</v>
      </c>
      <c r="B10" s="12">
        <v>5.47</v>
      </c>
    </row>
    <row r="11" spans="1:2" x14ac:dyDescent="0.2">
      <c r="A11" s="13">
        <v>38168</v>
      </c>
      <c r="B11" s="12">
        <v>5.89</v>
      </c>
    </row>
    <row r="12" spans="1:2" x14ac:dyDescent="0.2">
      <c r="A12" s="13">
        <v>38533</v>
      </c>
      <c r="B12" s="12">
        <v>8.69</v>
      </c>
    </row>
    <row r="13" spans="1:2" x14ac:dyDescent="0.2">
      <c r="A13" s="13">
        <v>38898</v>
      </c>
      <c r="B13" s="12">
        <v>6.73</v>
      </c>
    </row>
    <row r="14" spans="1:2" x14ac:dyDescent="0.2">
      <c r="A14" s="13">
        <v>39263</v>
      </c>
      <c r="B14" s="12">
        <v>6.97</v>
      </c>
    </row>
    <row r="15" spans="1:2" x14ac:dyDescent="0.2">
      <c r="A15" s="13">
        <v>39629</v>
      </c>
      <c r="B15" s="12">
        <v>8.86</v>
      </c>
    </row>
    <row r="16" spans="1:2" x14ac:dyDescent="0.2">
      <c r="A16" s="13">
        <v>39994</v>
      </c>
      <c r="B16" s="12">
        <v>3.94</v>
      </c>
    </row>
    <row r="17" spans="1:2" x14ac:dyDescent="0.2">
      <c r="A17" s="13">
        <v>40359</v>
      </c>
      <c r="B17" s="12">
        <v>4.37</v>
      </c>
    </row>
    <row r="18" spans="1:2" x14ac:dyDescent="0.2">
      <c r="A18" s="13">
        <v>40724</v>
      </c>
      <c r="B18" s="12">
        <v>4</v>
      </c>
    </row>
    <row r="19" spans="1:2" x14ac:dyDescent="0.2">
      <c r="A19" s="13">
        <v>41090</v>
      </c>
      <c r="B19" s="12">
        <v>2.75</v>
      </c>
    </row>
    <row r="20" spans="1:2" x14ac:dyDescent="0.2">
      <c r="A20" s="13">
        <v>41455</v>
      </c>
      <c r="B20" s="12">
        <v>3.73</v>
      </c>
    </row>
    <row r="21" spans="1:2" x14ac:dyDescent="0.2">
      <c r="A21" s="13">
        <v>41820</v>
      </c>
      <c r="B21" s="12">
        <v>4.37</v>
      </c>
    </row>
    <row r="22" spans="1:2" x14ac:dyDescent="0.2">
      <c r="A22" s="13">
        <v>42185</v>
      </c>
      <c r="B22" s="12">
        <v>2.62</v>
      </c>
    </row>
    <row r="23" spans="1:2" x14ac:dyDescent="0.2">
      <c r="A23" s="13">
        <v>42551</v>
      </c>
      <c r="B23" s="12">
        <v>2.52</v>
      </c>
    </row>
    <row r="24" spans="1:2" x14ac:dyDescent="0.2">
      <c r="A24" s="13">
        <v>42916</v>
      </c>
      <c r="B24" s="12">
        <v>2.99</v>
      </c>
    </row>
    <row r="25" spans="1:2" x14ac:dyDescent="0.2">
      <c r="A25" s="13">
        <v>43281</v>
      </c>
      <c r="B25" s="12">
        <v>3.15</v>
      </c>
    </row>
    <row r="26" spans="1:2" x14ac:dyDescent="0.2">
      <c r="A26" s="13">
        <v>43646</v>
      </c>
      <c r="B26" s="12">
        <v>2.56</v>
      </c>
    </row>
    <row r="27" spans="1:2" x14ac:dyDescent="0.2">
      <c r="A27" s="13">
        <v>44012</v>
      </c>
      <c r="B27" s="12">
        <v>2.0299999999999998</v>
      </c>
    </row>
    <row r="28" spans="1:2" x14ac:dyDescent="0.2">
      <c r="A28" s="13">
        <v>44377</v>
      </c>
      <c r="B28" s="12">
        <v>3.89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3"/>
  <sheetViews>
    <sheetView workbookViewId="0">
      <pane ySplit="3" topLeftCell="A4" activePane="bottomLeft" state="frozen"/>
      <selection pane="bottomLeft" activeCell="U83" sqref="U83"/>
    </sheetView>
  </sheetViews>
  <sheetFormatPr defaultColWidth="9.140625" defaultRowHeight="15" x14ac:dyDescent="0.25"/>
  <cols>
    <col min="1" max="1" width="15.140625" customWidth="1"/>
    <col min="2" max="5" width="19" hidden="1" customWidth="1"/>
    <col min="6" max="8" width="19" style="19" customWidth="1"/>
    <col min="9" max="18" width="19" hidden="1" customWidth="1"/>
    <col min="19" max="19" width="19" customWidth="1"/>
    <col min="257" max="257" width="15.140625" customWidth="1"/>
    <col min="258" max="275" width="19" customWidth="1"/>
    <col min="513" max="513" width="15.140625" customWidth="1"/>
    <col min="514" max="531" width="19" customWidth="1"/>
    <col min="769" max="769" width="15.140625" customWidth="1"/>
    <col min="770" max="787" width="19" customWidth="1"/>
    <col min="1025" max="1025" width="15.140625" customWidth="1"/>
    <col min="1026" max="1043" width="19" customWidth="1"/>
    <col min="1281" max="1281" width="15.140625" customWidth="1"/>
    <col min="1282" max="1299" width="19" customWidth="1"/>
    <col min="1537" max="1537" width="15.140625" customWidth="1"/>
    <col min="1538" max="1555" width="19" customWidth="1"/>
    <col min="1793" max="1793" width="15.140625" customWidth="1"/>
    <col min="1794" max="1811" width="19" customWidth="1"/>
    <col min="2049" max="2049" width="15.140625" customWidth="1"/>
    <col min="2050" max="2067" width="19" customWidth="1"/>
    <col min="2305" max="2305" width="15.140625" customWidth="1"/>
    <col min="2306" max="2323" width="19" customWidth="1"/>
    <col min="2561" max="2561" width="15.140625" customWidth="1"/>
    <col min="2562" max="2579" width="19" customWidth="1"/>
    <col min="2817" max="2817" width="15.140625" customWidth="1"/>
    <col min="2818" max="2835" width="19" customWidth="1"/>
    <col min="3073" max="3073" width="15.140625" customWidth="1"/>
    <col min="3074" max="3091" width="19" customWidth="1"/>
    <col min="3329" max="3329" width="15.140625" customWidth="1"/>
    <col min="3330" max="3347" width="19" customWidth="1"/>
    <col min="3585" max="3585" width="15.140625" customWidth="1"/>
    <col min="3586" max="3603" width="19" customWidth="1"/>
    <col min="3841" max="3841" width="15.140625" customWidth="1"/>
    <col min="3842" max="3859" width="19" customWidth="1"/>
    <col min="4097" max="4097" width="15.140625" customWidth="1"/>
    <col min="4098" max="4115" width="19" customWidth="1"/>
    <col min="4353" max="4353" width="15.140625" customWidth="1"/>
    <col min="4354" max="4371" width="19" customWidth="1"/>
    <col min="4609" max="4609" width="15.140625" customWidth="1"/>
    <col min="4610" max="4627" width="19" customWidth="1"/>
    <col min="4865" max="4865" width="15.140625" customWidth="1"/>
    <col min="4866" max="4883" width="19" customWidth="1"/>
    <col min="5121" max="5121" width="15.140625" customWidth="1"/>
    <col min="5122" max="5139" width="19" customWidth="1"/>
    <col min="5377" max="5377" width="15.140625" customWidth="1"/>
    <col min="5378" max="5395" width="19" customWidth="1"/>
    <col min="5633" max="5633" width="15.140625" customWidth="1"/>
    <col min="5634" max="5651" width="19" customWidth="1"/>
    <col min="5889" max="5889" width="15.140625" customWidth="1"/>
    <col min="5890" max="5907" width="19" customWidth="1"/>
    <col min="6145" max="6145" width="15.140625" customWidth="1"/>
    <col min="6146" max="6163" width="19" customWidth="1"/>
    <col min="6401" max="6401" width="15.140625" customWidth="1"/>
    <col min="6402" max="6419" width="19" customWidth="1"/>
    <col min="6657" max="6657" width="15.140625" customWidth="1"/>
    <col min="6658" max="6675" width="19" customWidth="1"/>
    <col min="6913" max="6913" width="15.140625" customWidth="1"/>
    <col min="6914" max="6931" width="19" customWidth="1"/>
    <col min="7169" max="7169" width="15.140625" customWidth="1"/>
    <col min="7170" max="7187" width="19" customWidth="1"/>
    <col min="7425" max="7425" width="15.140625" customWidth="1"/>
    <col min="7426" max="7443" width="19" customWidth="1"/>
    <col min="7681" max="7681" width="15.140625" customWidth="1"/>
    <col min="7682" max="7699" width="19" customWidth="1"/>
    <col min="7937" max="7937" width="15.140625" customWidth="1"/>
    <col min="7938" max="7955" width="19" customWidth="1"/>
    <col min="8193" max="8193" width="15.140625" customWidth="1"/>
    <col min="8194" max="8211" width="19" customWidth="1"/>
    <col min="8449" max="8449" width="15.140625" customWidth="1"/>
    <col min="8450" max="8467" width="19" customWidth="1"/>
    <col min="8705" max="8705" width="15.140625" customWidth="1"/>
    <col min="8706" max="8723" width="19" customWidth="1"/>
    <col min="8961" max="8961" width="15.140625" customWidth="1"/>
    <col min="8962" max="8979" width="19" customWidth="1"/>
    <col min="9217" max="9217" width="15.140625" customWidth="1"/>
    <col min="9218" max="9235" width="19" customWidth="1"/>
    <col min="9473" max="9473" width="15.140625" customWidth="1"/>
    <col min="9474" max="9491" width="19" customWidth="1"/>
    <col min="9729" max="9729" width="15.140625" customWidth="1"/>
    <col min="9730" max="9747" width="19" customWidth="1"/>
    <col min="9985" max="9985" width="15.140625" customWidth="1"/>
    <col min="9986" max="10003" width="19" customWidth="1"/>
    <col min="10241" max="10241" width="15.140625" customWidth="1"/>
    <col min="10242" max="10259" width="19" customWidth="1"/>
    <col min="10497" max="10497" width="15.140625" customWidth="1"/>
    <col min="10498" max="10515" width="19" customWidth="1"/>
    <col min="10753" max="10753" width="15.140625" customWidth="1"/>
    <col min="10754" max="10771" width="19" customWidth="1"/>
    <col min="11009" max="11009" width="15.140625" customWidth="1"/>
    <col min="11010" max="11027" width="19" customWidth="1"/>
    <col min="11265" max="11265" width="15.140625" customWidth="1"/>
    <col min="11266" max="11283" width="19" customWidth="1"/>
    <col min="11521" max="11521" width="15.140625" customWidth="1"/>
    <col min="11522" max="11539" width="19" customWidth="1"/>
    <col min="11777" max="11777" width="15.140625" customWidth="1"/>
    <col min="11778" max="11795" width="19" customWidth="1"/>
    <col min="12033" max="12033" width="15.140625" customWidth="1"/>
    <col min="12034" max="12051" width="19" customWidth="1"/>
    <col min="12289" max="12289" width="15.140625" customWidth="1"/>
    <col min="12290" max="12307" width="19" customWidth="1"/>
    <col min="12545" max="12545" width="15.140625" customWidth="1"/>
    <col min="12546" max="12563" width="19" customWidth="1"/>
    <col min="12801" max="12801" width="15.140625" customWidth="1"/>
    <col min="12802" max="12819" width="19" customWidth="1"/>
    <col min="13057" max="13057" width="15.140625" customWidth="1"/>
    <col min="13058" max="13075" width="19" customWidth="1"/>
    <col min="13313" max="13313" width="15.140625" customWidth="1"/>
    <col min="13314" max="13331" width="19" customWidth="1"/>
    <col min="13569" max="13569" width="15.140625" customWidth="1"/>
    <col min="13570" max="13587" width="19" customWidth="1"/>
    <col min="13825" max="13825" width="15.140625" customWidth="1"/>
    <col min="13826" max="13843" width="19" customWidth="1"/>
    <col min="14081" max="14081" width="15.140625" customWidth="1"/>
    <col min="14082" max="14099" width="19" customWidth="1"/>
    <col min="14337" max="14337" width="15.140625" customWidth="1"/>
    <col min="14338" max="14355" width="19" customWidth="1"/>
    <col min="14593" max="14593" width="15.140625" customWidth="1"/>
    <col min="14594" max="14611" width="19" customWidth="1"/>
    <col min="14849" max="14849" width="15.140625" customWidth="1"/>
    <col min="14850" max="14867" width="19" customWidth="1"/>
    <col min="15105" max="15105" width="15.140625" customWidth="1"/>
    <col min="15106" max="15123" width="19" customWidth="1"/>
    <col min="15361" max="15361" width="15.140625" customWidth="1"/>
    <col min="15362" max="15379" width="19" customWidth="1"/>
    <col min="15617" max="15617" width="15.140625" customWidth="1"/>
    <col min="15618" max="15635" width="19" customWidth="1"/>
    <col min="15873" max="15873" width="15.140625" customWidth="1"/>
    <col min="15874" max="15891" width="19" customWidth="1"/>
    <col min="16129" max="16129" width="15.140625" customWidth="1"/>
    <col min="16130" max="16147" width="19" customWidth="1"/>
  </cols>
  <sheetData>
    <row r="1" spans="1:22" ht="15.75" x14ac:dyDescent="0.25">
      <c r="A1" s="35" t="s">
        <v>1437</v>
      </c>
      <c r="B1" s="34" t="s">
        <v>1438</v>
      </c>
      <c r="U1" t="s">
        <v>1600</v>
      </c>
    </row>
    <row r="2" spans="1:22" x14ac:dyDescent="0.25">
      <c r="A2" s="33" t="s">
        <v>1439</v>
      </c>
      <c r="B2" s="32" t="s">
        <v>1440</v>
      </c>
      <c r="C2" s="32" t="s">
        <v>1441</v>
      </c>
      <c r="D2" s="32" t="s">
        <v>1442</v>
      </c>
      <c r="E2" s="32" t="s">
        <v>1443</v>
      </c>
      <c r="F2" s="36" t="s">
        <v>1444</v>
      </c>
      <c r="G2" s="36" t="s">
        <v>1445</v>
      </c>
      <c r="H2" s="36" t="s">
        <v>1446</v>
      </c>
      <c r="I2" s="32" t="s">
        <v>1604</v>
      </c>
      <c r="J2" s="32" t="s">
        <v>1447</v>
      </c>
      <c r="K2" s="32" t="s">
        <v>1448</v>
      </c>
      <c r="L2" s="32" t="s">
        <v>1449</v>
      </c>
      <c r="M2" s="32" t="s">
        <v>1450</v>
      </c>
      <c r="N2" s="32" t="s">
        <v>1451</v>
      </c>
      <c r="O2" s="32" t="s">
        <v>1452</v>
      </c>
      <c r="P2" s="32" t="s">
        <v>1453</v>
      </c>
      <c r="Q2" s="32" t="s">
        <v>1603</v>
      </c>
      <c r="R2" s="32" t="s">
        <v>1454</v>
      </c>
      <c r="S2" s="32"/>
      <c r="U2" t="s">
        <v>1561</v>
      </c>
      <c r="V2" t="s">
        <v>1599</v>
      </c>
    </row>
    <row r="3" spans="1:22" ht="90" x14ac:dyDescent="0.25">
      <c r="A3" s="31" t="s">
        <v>1455</v>
      </c>
      <c r="B3" s="30" t="s">
        <v>1456</v>
      </c>
      <c r="C3" s="30" t="s">
        <v>1457</v>
      </c>
      <c r="D3" s="30" t="s">
        <v>1458</v>
      </c>
      <c r="E3" s="30" t="s">
        <v>1459</v>
      </c>
      <c r="F3" s="37" t="s">
        <v>1460</v>
      </c>
      <c r="G3" s="37" t="s">
        <v>1461</v>
      </c>
      <c r="H3" s="37" t="s">
        <v>1462</v>
      </c>
      <c r="I3" s="30" t="s">
        <v>1602</v>
      </c>
      <c r="J3" s="30" t="s">
        <v>1463</v>
      </c>
      <c r="K3" s="30" t="s">
        <v>1464</v>
      </c>
      <c r="L3" s="30" t="s">
        <v>1465</v>
      </c>
      <c r="M3" s="30" t="s">
        <v>1466</v>
      </c>
      <c r="N3" s="30" t="s">
        <v>1467</v>
      </c>
      <c r="O3" s="30" t="s">
        <v>1468</v>
      </c>
      <c r="P3" s="30" t="s">
        <v>1469</v>
      </c>
      <c r="Q3" s="30" t="s">
        <v>1601</v>
      </c>
      <c r="R3" s="30" t="s">
        <v>1470</v>
      </c>
      <c r="S3" s="30" t="s">
        <v>30</v>
      </c>
      <c r="U3" s="24" t="s">
        <v>1598</v>
      </c>
      <c r="V3" s="24" t="s">
        <v>1598</v>
      </c>
    </row>
    <row r="4" spans="1:22" hidden="1" x14ac:dyDescent="0.25">
      <c r="A4" s="13">
        <v>8217</v>
      </c>
      <c r="B4" s="12">
        <v>0.11</v>
      </c>
      <c r="C4" s="12"/>
      <c r="D4" s="12"/>
      <c r="E4" s="12"/>
      <c r="F4" s="25"/>
      <c r="G4" s="25"/>
      <c r="H4" s="25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25">
      <c r="A5" s="13">
        <v>8582</v>
      </c>
      <c r="B5" s="12">
        <v>0.1</v>
      </c>
      <c r="C5" s="12"/>
      <c r="D5" s="12"/>
      <c r="E5" s="12"/>
      <c r="F5" s="25"/>
      <c r="G5" s="25"/>
      <c r="H5" s="25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25">
      <c r="A6" s="13">
        <v>8948</v>
      </c>
      <c r="B6" s="12">
        <v>0.09</v>
      </c>
      <c r="C6" s="12"/>
      <c r="D6" s="12"/>
      <c r="E6" s="12"/>
      <c r="F6" s="25"/>
      <c r="G6" s="25"/>
      <c r="H6" s="25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25">
      <c r="A7" s="13">
        <v>9313</v>
      </c>
      <c r="B7" s="12">
        <v>0.09</v>
      </c>
      <c r="C7" s="12"/>
      <c r="D7" s="12"/>
      <c r="E7" s="12"/>
      <c r="F7" s="25"/>
      <c r="G7" s="25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25">
      <c r="A8" s="13">
        <v>9678</v>
      </c>
      <c r="B8" s="12">
        <v>0.1</v>
      </c>
      <c r="C8" s="12"/>
      <c r="D8" s="12"/>
      <c r="E8" s="12"/>
      <c r="F8" s="25"/>
      <c r="G8" s="25"/>
      <c r="H8" s="25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25">
      <c r="A9" s="13">
        <v>10043</v>
      </c>
      <c r="B9" s="12">
        <v>0.09</v>
      </c>
      <c r="C9" s="12"/>
      <c r="D9" s="12"/>
      <c r="E9" s="12"/>
      <c r="F9" s="25"/>
      <c r="G9" s="25"/>
      <c r="H9" s="25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25">
      <c r="A10" s="13">
        <v>10409</v>
      </c>
      <c r="B10" s="12">
        <v>0.09</v>
      </c>
      <c r="C10" s="12"/>
      <c r="D10" s="12"/>
      <c r="E10" s="12"/>
      <c r="F10" s="25"/>
      <c r="G10" s="25"/>
      <c r="H10" s="2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25">
      <c r="A11" s="13">
        <v>10774</v>
      </c>
      <c r="B11" s="12">
        <v>0.08</v>
      </c>
      <c r="C11" s="12"/>
      <c r="D11" s="12"/>
      <c r="E11" s="12"/>
      <c r="F11" s="25"/>
      <c r="G11" s="25"/>
      <c r="H11" s="2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25">
      <c r="A12" s="13">
        <v>11139</v>
      </c>
      <c r="B12" s="12">
        <v>0.08</v>
      </c>
      <c r="C12" s="12"/>
      <c r="D12" s="12"/>
      <c r="E12" s="12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25">
      <c r="A13" s="13">
        <v>11504</v>
      </c>
      <c r="B13" s="12">
        <v>7.0000000000000007E-2</v>
      </c>
      <c r="C13" s="12"/>
      <c r="D13" s="12"/>
      <c r="E13" s="12"/>
      <c r="F13" s="25"/>
      <c r="G13" s="25"/>
      <c r="H13" s="2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25">
      <c r="A14" s="13">
        <v>11870</v>
      </c>
      <c r="B14" s="12">
        <v>0.06</v>
      </c>
      <c r="C14" s="12"/>
      <c r="D14" s="12"/>
      <c r="E14" s="12"/>
      <c r="F14" s="25"/>
      <c r="G14" s="25"/>
      <c r="H14" s="2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25">
      <c r="A15" s="13">
        <v>12235</v>
      </c>
      <c r="B15" s="12">
        <v>0.06</v>
      </c>
      <c r="C15" s="12"/>
      <c r="D15" s="12"/>
      <c r="E15" s="12"/>
      <c r="F15" s="25"/>
      <c r="G15" s="25"/>
      <c r="H15" s="2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25">
      <c r="A16" s="13">
        <v>12600</v>
      </c>
      <c r="B16" s="12">
        <v>0.06</v>
      </c>
      <c r="C16" s="12"/>
      <c r="D16" s="12"/>
      <c r="E16" s="12"/>
      <c r="F16" s="25"/>
      <c r="G16" s="25"/>
      <c r="H16" s="2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25">
      <c r="A17" s="13">
        <v>12965</v>
      </c>
      <c r="B17" s="12">
        <v>0.06</v>
      </c>
      <c r="S17">
        <f t="shared" si="0"/>
        <v>1935</v>
      </c>
    </row>
    <row r="18" spans="1:19" hidden="1" x14ac:dyDescent="0.25">
      <c r="A18" s="13">
        <v>13331</v>
      </c>
      <c r="B18" s="12">
        <v>0.06</v>
      </c>
      <c r="S18">
        <f t="shared" si="0"/>
        <v>1936</v>
      </c>
    </row>
    <row r="19" spans="1:19" hidden="1" x14ac:dyDescent="0.25">
      <c r="A19" s="13">
        <v>13696</v>
      </c>
      <c r="B19" s="12">
        <v>0.05</v>
      </c>
      <c r="S19">
        <f t="shared" si="0"/>
        <v>1937</v>
      </c>
    </row>
    <row r="20" spans="1:19" hidden="1" x14ac:dyDescent="0.25">
      <c r="A20" s="13">
        <v>14061</v>
      </c>
      <c r="B20" s="12">
        <v>0.05</v>
      </c>
      <c r="S20">
        <f t="shared" si="0"/>
        <v>1938</v>
      </c>
    </row>
    <row r="21" spans="1:19" hidden="1" x14ac:dyDescent="0.25">
      <c r="A21" s="13">
        <v>14426</v>
      </c>
      <c r="B21" s="12">
        <v>0.05</v>
      </c>
      <c r="S21">
        <f t="shared" si="0"/>
        <v>1939</v>
      </c>
    </row>
    <row r="22" spans="1:19" hidden="1" x14ac:dyDescent="0.25">
      <c r="A22" s="13">
        <v>14792</v>
      </c>
      <c r="B22" s="12">
        <v>0.05</v>
      </c>
      <c r="S22">
        <f t="shared" si="0"/>
        <v>1940</v>
      </c>
    </row>
    <row r="23" spans="1:19" hidden="1" x14ac:dyDescent="0.25">
      <c r="A23" s="13">
        <v>15157</v>
      </c>
      <c r="B23" s="12">
        <v>0.05</v>
      </c>
      <c r="S23">
        <f t="shared" si="0"/>
        <v>1941</v>
      </c>
    </row>
    <row r="24" spans="1:19" hidden="1" x14ac:dyDescent="0.25">
      <c r="A24" s="13">
        <v>15522</v>
      </c>
      <c r="B24" s="12">
        <v>0.05</v>
      </c>
      <c r="S24">
        <f t="shared" si="0"/>
        <v>1942</v>
      </c>
    </row>
    <row r="25" spans="1:19" hidden="1" x14ac:dyDescent="0.25">
      <c r="A25" s="13">
        <v>15887</v>
      </c>
      <c r="B25" s="12">
        <v>0.05</v>
      </c>
      <c r="S25">
        <f t="shared" si="0"/>
        <v>1943</v>
      </c>
    </row>
    <row r="26" spans="1:19" hidden="1" x14ac:dyDescent="0.25">
      <c r="A26" s="13">
        <v>16253</v>
      </c>
      <c r="B26" s="12">
        <v>0.05</v>
      </c>
      <c r="S26">
        <f t="shared" si="0"/>
        <v>1944</v>
      </c>
    </row>
    <row r="27" spans="1:19" hidden="1" x14ac:dyDescent="0.25">
      <c r="A27" s="13">
        <v>16618</v>
      </c>
      <c r="B27" s="12">
        <v>0.05</v>
      </c>
      <c r="S27">
        <f t="shared" si="0"/>
        <v>1945</v>
      </c>
    </row>
    <row r="28" spans="1:19" hidden="1" x14ac:dyDescent="0.25">
      <c r="A28" s="13">
        <v>16983</v>
      </c>
      <c r="B28" s="12">
        <v>0.05</v>
      </c>
      <c r="S28">
        <f t="shared" si="0"/>
        <v>1946</v>
      </c>
    </row>
    <row r="29" spans="1:19" hidden="1" x14ac:dyDescent="0.25">
      <c r="A29" s="13">
        <v>17348</v>
      </c>
      <c r="B29" s="12">
        <v>0.06</v>
      </c>
      <c r="S29">
        <f t="shared" si="0"/>
        <v>1947</v>
      </c>
    </row>
    <row r="30" spans="1:19" hidden="1" x14ac:dyDescent="0.2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25">
      <c r="A31" s="13">
        <v>18079</v>
      </c>
      <c r="B31" s="12">
        <v>0.06</v>
      </c>
      <c r="S31">
        <f t="shared" si="0"/>
        <v>1949</v>
      </c>
    </row>
    <row r="32" spans="1:19" hidden="1" x14ac:dyDescent="0.2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2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25">
      <c r="A34" s="13">
        <v>19175</v>
      </c>
      <c r="B34" s="12">
        <v>0.08</v>
      </c>
      <c r="S34">
        <f t="shared" si="0"/>
        <v>1952</v>
      </c>
    </row>
    <row r="35" spans="1:19" hidden="1" x14ac:dyDescent="0.25">
      <c r="A35" s="13">
        <v>19540</v>
      </c>
      <c r="B35" s="12">
        <v>0.09</v>
      </c>
      <c r="S35">
        <f t="shared" si="0"/>
        <v>1953</v>
      </c>
    </row>
    <row r="36" spans="1:19" hidden="1" x14ac:dyDescent="0.2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25">
      <c r="A37" s="13">
        <v>20270</v>
      </c>
      <c r="B37" s="12">
        <v>0.1</v>
      </c>
      <c r="S37">
        <f t="shared" si="1"/>
        <v>1955</v>
      </c>
    </row>
    <row r="38" spans="1:19" hidden="1" x14ac:dyDescent="0.25">
      <c r="A38" s="13">
        <v>20636</v>
      </c>
      <c r="B38" s="12">
        <v>0.11</v>
      </c>
      <c r="S38">
        <f t="shared" si="1"/>
        <v>1956</v>
      </c>
    </row>
    <row r="39" spans="1:19" hidden="1" x14ac:dyDescent="0.25">
      <c r="A39" s="13">
        <v>21001</v>
      </c>
      <c r="B39" s="12">
        <v>0.11</v>
      </c>
      <c r="S39">
        <f t="shared" si="1"/>
        <v>1957</v>
      </c>
    </row>
    <row r="40" spans="1:19" hidden="1" x14ac:dyDescent="0.25">
      <c r="A40" s="13">
        <v>21366</v>
      </c>
      <c r="B40" s="12">
        <v>0.12</v>
      </c>
      <c r="S40">
        <f t="shared" si="1"/>
        <v>1958</v>
      </c>
    </row>
    <row r="41" spans="1:19" hidden="1" x14ac:dyDescent="0.25">
      <c r="A41" s="13">
        <v>21731</v>
      </c>
      <c r="B41" s="12">
        <v>0.13</v>
      </c>
      <c r="S41">
        <f t="shared" si="1"/>
        <v>1959</v>
      </c>
    </row>
    <row r="42" spans="1:19" hidden="1" x14ac:dyDescent="0.2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25">
      <c r="A43" s="13">
        <v>22462</v>
      </c>
      <c r="B43" s="12">
        <v>0.15</v>
      </c>
      <c r="S43">
        <f t="shared" si="1"/>
        <v>1961</v>
      </c>
    </row>
    <row r="44" spans="1:19" hidden="1" x14ac:dyDescent="0.25">
      <c r="A44" s="13">
        <v>22827</v>
      </c>
      <c r="B44" s="12">
        <v>0.16</v>
      </c>
      <c r="S44">
        <f t="shared" si="1"/>
        <v>1962</v>
      </c>
    </row>
    <row r="45" spans="1:19" hidden="1" x14ac:dyDescent="0.25">
      <c r="A45" s="13">
        <v>23192</v>
      </c>
      <c r="B45" s="12">
        <v>0.16</v>
      </c>
      <c r="S45">
        <f t="shared" si="1"/>
        <v>1963</v>
      </c>
    </row>
    <row r="46" spans="1:19" hidden="1" x14ac:dyDescent="0.25">
      <c r="A46" s="13">
        <v>23558</v>
      </c>
      <c r="B46" s="12">
        <v>0.15</v>
      </c>
      <c r="S46">
        <f t="shared" si="1"/>
        <v>1964</v>
      </c>
    </row>
    <row r="47" spans="1:19" hidden="1" x14ac:dyDescent="0.25">
      <c r="A47" s="13">
        <v>23923</v>
      </c>
      <c r="B47" s="12">
        <v>0.16</v>
      </c>
      <c r="S47">
        <f t="shared" si="1"/>
        <v>1965</v>
      </c>
    </row>
    <row r="48" spans="1:19" hidden="1" x14ac:dyDescent="0.25">
      <c r="A48" s="13">
        <v>24288</v>
      </c>
      <c r="B48" s="12">
        <v>0.16</v>
      </c>
      <c r="S48">
        <f t="shared" si="1"/>
        <v>1966</v>
      </c>
    </row>
    <row r="49" spans="1:19" hidden="1" x14ac:dyDescent="0.25">
      <c r="A49" s="13">
        <v>24653</v>
      </c>
      <c r="B49" s="12">
        <v>0.16</v>
      </c>
      <c r="C49" s="12"/>
      <c r="D49" s="12"/>
      <c r="E49" s="12"/>
      <c r="F49" s="25"/>
      <c r="G49" s="25"/>
      <c r="H49" s="25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25">
      <c r="A50" s="13">
        <v>25019</v>
      </c>
      <c r="B50" s="12">
        <v>0.16</v>
      </c>
      <c r="C50" s="12"/>
      <c r="D50" s="12"/>
      <c r="E50" s="12"/>
      <c r="F50" s="25"/>
      <c r="G50" s="25"/>
      <c r="H50" s="25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25">
      <c r="A51" s="13">
        <v>25384</v>
      </c>
      <c r="B51" s="12">
        <v>0.17</v>
      </c>
      <c r="C51" s="12"/>
      <c r="D51" s="12"/>
      <c r="E51" s="12"/>
      <c r="F51" s="25"/>
      <c r="G51" s="25"/>
      <c r="H51" s="25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25">
      <c r="A52" s="13">
        <v>25749</v>
      </c>
      <c r="B52" s="12">
        <v>0.17</v>
      </c>
      <c r="C52" s="12"/>
      <c r="D52" s="12"/>
      <c r="E52" s="12"/>
      <c r="F52" s="25"/>
      <c r="G52" s="25"/>
      <c r="H52" s="25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25">
      <c r="A53" s="13">
        <v>26114</v>
      </c>
      <c r="B53" s="12">
        <v>0.18</v>
      </c>
      <c r="C53" s="12"/>
      <c r="D53" s="12"/>
      <c r="E53" s="12"/>
      <c r="F53" s="25"/>
      <c r="G53" s="25"/>
      <c r="H53" s="25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25">
      <c r="A54" s="13">
        <v>26480</v>
      </c>
      <c r="B54" s="12">
        <v>0.19</v>
      </c>
      <c r="C54" s="12"/>
      <c r="D54" s="12"/>
      <c r="E54" s="12"/>
      <c r="F54" s="25"/>
      <c r="G54" s="25"/>
      <c r="H54" s="25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25">
      <c r="A55" s="13">
        <v>26845</v>
      </c>
      <c r="B55" s="12">
        <v>0.22</v>
      </c>
      <c r="C55" s="12"/>
      <c r="D55" s="12"/>
      <c r="E55" s="12"/>
      <c r="F55" s="25"/>
      <c r="G55" s="25"/>
      <c r="H55" s="25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25">
      <c r="A56" s="13">
        <v>27210</v>
      </c>
      <c r="B56" s="12">
        <v>0.3</v>
      </c>
      <c r="C56" s="12"/>
      <c r="D56" s="12"/>
      <c r="E56" s="12"/>
      <c r="F56" s="25"/>
      <c r="G56" s="25"/>
      <c r="H56" s="25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25">
      <c r="A57" s="13">
        <v>27575</v>
      </c>
      <c r="B57" s="12">
        <v>0.44</v>
      </c>
      <c r="C57" s="12"/>
      <c r="D57" s="12"/>
      <c r="E57" s="12"/>
      <c r="F57" s="25"/>
      <c r="G57" s="25"/>
      <c r="H57" s="25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25">
      <c r="A58" s="13">
        <v>27941</v>
      </c>
      <c r="B58" s="12">
        <v>0.57999999999999996</v>
      </c>
      <c r="C58" s="12"/>
      <c r="D58" s="12"/>
      <c r="E58" s="12"/>
      <c r="F58" s="25"/>
      <c r="G58" s="25"/>
      <c r="H58" s="25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25">
      <c r="A59" s="13">
        <v>28306</v>
      </c>
      <c r="B59" s="12">
        <v>0.79</v>
      </c>
      <c r="C59" s="12"/>
      <c r="D59" s="12"/>
      <c r="E59" s="12"/>
      <c r="F59" s="25"/>
      <c r="G59" s="25"/>
      <c r="H59" s="25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25">
      <c r="A60" s="13">
        <v>28671</v>
      </c>
      <c r="B60" s="12">
        <v>0.91</v>
      </c>
      <c r="C60" s="12"/>
      <c r="D60" s="12"/>
      <c r="E60" s="12"/>
      <c r="F60" s="25"/>
      <c r="G60" s="25"/>
      <c r="H60" s="25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25">
      <c r="A61" s="13">
        <v>29036</v>
      </c>
      <c r="B61" s="12">
        <v>1.18</v>
      </c>
      <c r="C61" s="12"/>
      <c r="D61" s="12"/>
      <c r="E61" s="12"/>
      <c r="F61" s="25"/>
      <c r="G61" s="25"/>
      <c r="H61" s="25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25">
      <c r="A62" s="13">
        <v>29402</v>
      </c>
      <c r="B62" s="12">
        <v>1.59</v>
      </c>
      <c r="C62" s="12"/>
      <c r="D62" s="12"/>
      <c r="E62" s="12"/>
      <c r="F62" s="25"/>
      <c r="G62" s="25"/>
      <c r="H62" s="25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25">
      <c r="A63" s="13">
        <v>29767</v>
      </c>
      <c r="B63" s="12">
        <v>1.98</v>
      </c>
      <c r="C63" s="12"/>
      <c r="D63" s="12"/>
      <c r="E63" s="12"/>
      <c r="F63" s="25"/>
      <c r="G63" s="25"/>
      <c r="H63" s="25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25">
      <c r="A64" s="13">
        <v>30132</v>
      </c>
      <c r="B64" s="12">
        <v>2.46</v>
      </c>
      <c r="C64" s="12"/>
      <c r="D64" s="12"/>
      <c r="E64" s="12"/>
      <c r="F64" s="25"/>
      <c r="G64" s="25"/>
      <c r="H64" s="25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25">
      <c r="A65" s="13">
        <v>30497</v>
      </c>
      <c r="B65" s="12">
        <v>2.59</v>
      </c>
      <c r="C65" s="12"/>
      <c r="D65" s="12"/>
      <c r="E65" s="12"/>
      <c r="F65" s="25"/>
      <c r="G65" s="25"/>
      <c r="H65" s="25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25">
      <c r="A66" s="13">
        <v>30863</v>
      </c>
      <c r="B66" s="12">
        <v>2.66</v>
      </c>
      <c r="C66" s="12"/>
      <c r="D66" s="12"/>
      <c r="E66" s="12"/>
      <c r="F66" s="25"/>
      <c r="G66" s="25"/>
      <c r="H66" s="25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2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25">
        <v>4.7699999999999996</v>
      </c>
      <c r="G67" s="25">
        <v>3.92</v>
      </c>
      <c r="H67" s="25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2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25">
        <v>2.81</v>
      </c>
      <c r="G68" s="25">
        <v>2.35</v>
      </c>
      <c r="H68" s="25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3" si="2">YEAR(A68)</f>
        <v>1986</v>
      </c>
    </row>
    <row r="69" spans="1:19" hidden="1" x14ac:dyDescent="0.25">
      <c r="A69" s="13">
        <v>31958</v>
      </c>
      <c r="B69" s="12">
        <v>1.67</v>
      </c>
      <c r="C69" s="12">
        <v>1.95</v>
      </c>
      <c r="D69" s="12">
        <v>1.95</v>
      </c>
      <c r="E69" s="12"/>
      <c r="F69" s="25">
        <v>3.07</v>
      </c>
      <c r="G69" s="25">
        <v>2.35</v>
      </c>
      <c r="H69" s="25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2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25">
        <v>2.74</v>
      </c>
      <c r="G70" s="25">
        <v>2.14</v>
      </c>
      <c r="H70" s="25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2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25">
        <v>2.5099999999999998</v>
      </c>
      <c r="G71" s="25">
        <v>2.0499999999999998</v>
      </c>
      <c r="H71" s="25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2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25">
        <v>3.1</v>
      </c>
      <c r="G72" s="25">
        <v>2.31</v>
      </c>
      <c r="H72" s="25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2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25">
        <v>2.59</v>
      </c>
      <c r="G73" s="25">
        <v>1.79</v>
      </c>
      <c r="H73" s="25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2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25">
        <v>2.25</v>
      </c>
      <c r="G74" s="25">
        <v>1.88</v>
      </c>
      <c r="H74" s="25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2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25">
        <v>2.59</v>
      </c>
      <c r="G75" s="25">
        <v>2.08</v>
      </c>
      <c r="H75" s="25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2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25">
        <v>2.5</v>
      </c>
      <c r="G76" s="25">
        <v>2.08</v>
      </c>
      <c r="H76" s="25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2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25">
        <v>2.39</v>
      </c>
      <c r="G77" s="25">
        <v>1.64</v>
      </c>
      <c r="H77" s="25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2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25">
        <v>2.97</v>
      </c>
      <c r="G78" s="25">
        <v>2.4500000000000002</v>
      </c>
      <c r="H78" s="25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2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25">
        <v>3.02</v>
      </c>
      <c r="G79" s="25">
        <v>2.4900000000000002</v>
      </c>
      <c r="H79" s="25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2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25">
        <v>2.4500000000000002</v>
      </c>
      <c r="G80" s="25">
        <v>2.13</v>
      </c>
      <c r="H80" s="25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2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25">
        <v>2.61</v>
      </c>
      <c r="G81" s="25">
        <v>2.2999999999999998</v>
      </c>
      <c r="H81" s="25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2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25">
        <v>4.0999999999999996</v>
      </c>
      <c r="G82" s="25">
        <v>4.0199999999999996</v>
      </c>
      <c r="H82" s="25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25">
      <c r="A83" s="13">
        <v>37072</v>
      </c>
      <c r="B83" s="12">
        <v>4</v>
      </c>
      <c r="C83" s="12">
        <v>4.43</v>
      </c>
      <c r="D83" s="12">
        <v>4.4400000000000004</v>
      </c>
      <c r="E83" s="12">
        <v>4.3499999999999996</v>
      </c>
      <c r="F83" s="25">
        <v>4.1900000000000004</v>
      </c>
      <c r="G83" s="25">
        <v>4.1399999999999997</v>
      </c>
      <c r="H83" s="25">
        <v>4.4000000000000004</v>
      </c>
      <c r="I83" s="12">
        <v>3.55</v>
      </c>
      <c r="J83" s="12">
        <v>5.72</v>
      </c>
      <c r="K83" s="12">
        <v>9.6300000000000008</v>
      </c>
      <c r="L83" s="12">
        <v>92.4</v>
      </c>
      <c r="M83" s="12">
        <v>8.43</v>
      </c>
      <c r="N83" s="12">
        <v>66</v>
      </c>
      <c r="O83" s="12">
        <v>5.24</v>
      </c>
      <c r="P83" s="12">
        <v>20.8</v>
      </c>
      <c r="Q83" s="12">
        <v>6.6</v>
      </c>
      <c r="R83" s="12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25">
      <c r="A84" s="13">
        <v>37437</v>
      </c>
      <c r="B84" s="12">
        <v>2.95</v>
      </c>
      <c r="C84" s="12">
        <v>3.15</v>
      </c>
      <c r="D84" s="12">
        <v>3.13</v>
      </c>
      <c r="E84" s="12">
        <v>3.41</v>
      </c>
      <c r="F84" s="25">
        <v>3.41</v>
      </c>
      <c r="G84" s="25">
        <v>3.32</v>
      </c>
      <c r="H84" s="25">
        <v>4.08</v>
      </c>
      <c r="I84" s="12"/>
      <c r="J84" s="12">
        <v>4.12</v>
      </c>
      <c r="K84" s="12">
        <v>7.89</v>
      </c>
      <c r="L84" s="12">
        <v>97.9</v>
      </c>
      <c r="M84" s="12">
        <v>6.63</v>
      </c>
      <c r="N84" s="12">
        <v>77.400000000000006</v>
      </c>
      <c r="O84" s="12">
        <v>4.0199999999999996</v>
      </c>
      <c r="P84" s="12">
        <v>22.7</v>
      </c>
      <c r="Q84" s="12">
        <v>5.0999999999999996</v>
      </c>
      <c r="R84" s="12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25">
      <c r="A85" s="13">
        <v>37802</v>
      </c>
      <c r="B85" s="12">
        <v>4.88</v>
      </c>
      <c r="C85" s="12">
        <v>5.17</v>
      </c>
      <c r="D85" s="12">
        <v>5.23</v>
      </c>
      <c r="E85" s="12">
        <v>4.79</v>
      </c>
      <c r="F85" s="25">
        <v>5.54</v>
      </c>
      <c r="G85" s="25">
        <v>5.66</v>
      </c>
      <c r="H85" s="25">
        <v>4.47</v>
      </c>
      <c r="I85" s="12"/>
      <c r="J85" s="12">
        <v>5.85</v>
      </c>
      <c r="K85" s="12">
        <v>9.6300000000000008</v>
      </c>
      <c r="L85" s="12">
        <v>97.5</v>
      </c>
      <c r="M85" s="12">
        <v>8.4</v>
      </c>
      <c r="N85" s="12">
        <v>78.2</v>
      </c>
      <c r="O85" s="12">
        <v>5.89</v>
      </c>
      <c r="P85" s="12">
        <v>22.1</v>
      </c>
      <c r="Q85" s="12">
        <v>6.19</v>
      </c>
      <c r="R85" s="12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25">
      <c r="A86" s="13">
        <v>38168</v>
      </c>
      <c r="B86" s="12">
        <v>5.46</v>
      </c>
      <c r="C86" s="12">
        <v>5.81</v>
      </c>
      <c r="D86" s="12">
        <v>5.8</v>
      </c>
      <c r="E86" s="12">
        <v>5.82</v>
      </c>
      <c r="F86" s="25">
        <v>6.09</v>
      </c>
      <c r="G86" s="25">
        <v>6.18</v>
      </c>
      <c r="H86" s="25">
        <v>4.96</v>
      </c>
      <c r="I86" s="12"/>
      <c r="J86" s="12">
        <v>6.65</v>
      </c>
      <c r="K86" s="12">
        <v>10.75</v>
      </c>
      <c r="L86" s="12">
        <v>97.7</v>
      </c>
      <c r="M86" s="12">
        <v>9.43</v>
      </c>
      <c r="N86" s="12">
        <v>78</v>
      </c>
      <c r="O86" s="12">
        <v>6.53</v>
      </c>
      <c r="P86" s="12">
        <v>23.6</v>
      </c>
      <c r="Q86" s="12">
        <v>7.16</v>
      </c>
      <c r="R86" s="12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25">
      <c r="A87" s="13">
        <v>38533</v>
      </c>
      <c r="B87" s="12">
        <v>7.33</v>
      </c>
      <c r="C87" s="12">
        <v>8.1199999999999992</v>
      </c>
      <c r="D87" s="12">
        <v>8.09</v>
      </c>
      <c r="E87" s="12">
        <v>8.26</v>
      </c>
      <c r="F87" s="25">
        <v>7.59</v>
      </c>
      <c r="G87" s="25">
        <v>7.77</v>
      </c>
      <c r="H87" s="25">
        <v>5.79</v>
      </c>
      <c r="I87" s="12"/>
      <c r="J87" s="12">
        <v>8.67</v>
      </c>
      <c r="K87" s="12">
        <v>12.7</v>
      </c>
      <c r="L87" s="12">
        <v>98.1</v>
      </c>
      <c r="M87" s="12">
        <v>11.34</v>
      </c>
      <c r="N87" s="12">
        <v>82.1</v>
      </c>
      <c r="O87" s="12">
        <v>8.56</v>
      </c>
      <c r="P87" s="12">
        <v>24</v>
      </c>
      <c r="Q87" s="12">
        <v>9.14</v>
      </c>
      <c r="R87" s="12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25">
      <c r="A88" s="13">
        <v>38898</v>
      </c>
      <c r="B88" s="12">
        <v>6.39</v>
      </c>
      <c r="C88" s="12">
        <v>6.88</v>
      </c>
      <c r="D88" s="12">
        <v>6.83</v>
      </c>
      <c r="E88" s="12">
        <v>7.19</v>
      </c>
      <c r="F88" s="25">
        <v>6.83</v>
      </c>
      <c r="G88" s="25">
        <v>6.9</v>
      </c>
      <c r="H88" s="25">
        <v>6.02</v>
      </c>
      <c r="I88" s="12"/>
      <c r="J88" s="12">
        <v>8.61</v>
      </c>
      <c r="K88" s="12">
        <v>13.73</v>
      </c>
      <c r="L88" s="12">
        <v>98.1</v>
      </c>
      <c r="M88" s="12">
        <v>12</v>
      </c>
      <c r="N88" s="12">
        <v>80.8</v>
      </c>
      <c r="O88" s="12">
        <v>7.87</v>
      </c>
      <c r="P88" s="12">
        <v>23.4</v>
      </c>
      <c r="Q88" s="12">
        <v>8.7200000000000006</v>
      </c>
      <c r="R88" s="12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25">
      <c r="A89" s="13">
        <v>39263</v>
      </c>
      <c r="B89" s="12">
        <v>6.25</v>
      </c>
      <c r="C89" s="12">
        <v>6.87</v>
      </c>
      <c r="D89" s="12">
        <v>6.83</v>
      </c>
      <c r="E89" s="12">
        <v>7.07</v>
      </c>
      <c r="F89" s="25">
        <v>6.92</v>
      </c>
      <c r="G89" s="25">
        <v>6.96</v>
      </c>
      <c r="H89" s="25">
        <v>6.23</v>
      </c>
      <c r="I89" s="12"/>
      <c r="J89" s="12">
        <v>8.16</v>
      </c>
      <c r="K89" s="12">
        <v>13.08</v>
      </c>
      <c r="L89" s="12">
        <v>98</v>
      </c>
      <c r="M89" s="12">
        <v>11.34</v>
      </c>
      <c r="N89" s="12">
        <v>80.400000000000006</v>
      </c>
      <c r="O89" s="12">
        <v>7.68</v>
      </c>
      <c r="P89" s="12">
        <v>22.2</v>
      </c>
      <c r="Q89" s="12">
        <v>8.5</v>
      </c>
      <c r="R89" s="12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25">
      <c r="A90" s="13">
        <v>39629</v>
      </c>
      <c r="B90" s="12">
        <v>7.97</v>
      </c>
      <c r="C90" s="12">
        <v>8.6999999999999993</v>
      </c>
      <c r="D90" s="12">
        <v>8.57</v>
      </c>
      <c r="E90" s="12">
        <v>10.029999999999999</v>
      </c>
      <c r="F90" s="25">
        <v>8.58</v>
      </c>
      <c r="G90" s="25">
        <v>8.6199999999999992</v>
      </c>
      <c r="H90" s="25">
        <v>7.69</v>
      </c>
      <c r="I90" s="12"/>
      <c r="J90" s="12">
        <v>9.18</v>
      </c>
      <c r="K90" s="12">
        <v>13.89</v>
      </c>
      <c r="L90" s="12">
        <v>97.5</v>
      </c>
      <c r="M90" s="12">
        <v>12.23</v>
      </c>
      <c r="N90" s="12">
        <v>79.7</v>
      </c>
      <c r="O90" s="12">
        <v>9.65</v>
      </c>
      <c r="P90" s="12">
        <v>20.399999999999999</v>
      </c>
      <c r="Q90" s="12">
        <v>11.75</v>
      </c>
      <c r="R90" s="12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25">
      <c r="A91" s="13">
        <v>39994</v>
      </c>
      <c r="B91" s="12">
        <v>3.67</v>
      </c>
      <c r="C91" s="12">
        <v>4.1900000000000004</v>
      </c>
      <c r="D91" s="12">
        <v>4.13</v>
      </c>
      <c r="E91" s="12">
        <v>4.59</v>
      </c>
      <c r="F91" s="25">
        <v>4.47</v>
      </c>
      <c r="G91" s="25">
        <v>4.34</v>
      </c>
      <c r="H91" s="25">
        <v>8.4</v>
      </c>
      <c r="I91" s="12"/>
      <c r="J91" s="12">
        <v>6.48</v>
      </c>
      <c r="K91" s="12">
        <v>12.14</v>
      </c>
      <c r="L91" s="12">
        <v>97.4</v>
      </c>
      <c r="M91" s="12">
        <v>10.06</v>
      </c>
      <c r="N91" s="12">
        <v>77.8</v>
      </c>
      <c r="O91" s="12">
        <v>5.33</v>
      </c>
      <c r="P91" s="12">
        <v>18.8</v>
      </c>
      <c r="Q91" s="12">
        <v>8.1300000000000008</v>
      </c>
      <c r="R91" s="12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25">
      <c r="A92" s="13">
        <v>40359</v>
      </c>
      <c r="B92" s="12">
        <v>4.4800000000000004</v>
      </c>
      <c r="C92" s="12">
        <v>4.5199999999999996</v>
      </c>
      <c r="D92" s="12">
        <v>4.46</v>
      </c>
      <c r="E92" s="12">
        <v>4.9400000000000004</v>
      </c>
      <c r="F92" s="25">
        <v>5.0199999999999996</v>
      </c>
      <c r="G92" s="25">
        <v>4.75</v>
      </c>
      <c r="H92" s="25">
        <v>9.5299999999999994</v>
      </c>
      <c r="I92" s="12"/>
      <c r="J92" s="12">
        <v>6.18</v>
      </c>
      <c r="K92" s="12">
        <v>11.39</v>
      </c>
      <c r="L92" s="12">
        <v>97.4</v>
      </c>
      <c r="M92" s="12">
        <v>9.4700000000000006</v>
      </c>
      <c r="N92" s="12">
        <v>77.5</v>
      </c>
      <c r="O92" s="12">
        <v>5.49</v>
      </c>
      <c r="P92" s="12">
        <v>18</v>
      </c>
      <c r="Q92" s="12">
        <v>6.25</v>
      </c>
      <c r="R92" s="1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25">
      <c r="A93" s="13">
        <v>40724</v>
      </c>
      <c r="B93" s="12">
        <v>3.95</v>
      </c>
      <c r="C93" s="12">
        <v>4.24</v>
      </c>
      <c r="D93" s="12">
        <v>4.09</v>
      </c>
      <c r="E93" s="12">
        <v>5.63</v>
      </c>
      <c r="F93" s="25">
        <v>4.6399999999999997</v>
      </c>
      <c r="G93" s="25">
        <v>4.3499999999999996</v>
      </c>
      <c r="H93" s="25">
        <v>10.54</v>
      </c>
      <c r="I93" s="12"/>
      <c r="J93" s="12">
        <v>5.63</v>
      </c>
      <c r="K93" s="12">
        <v>11.03</v>
      </c>
      <c r="L93" s="12">
        <v>96.3</v>
      </c>
      <c r="M93" s="12">
        <v>8.91</v>
      </c>
      <c r="N93" s="12">
        <v>67.3</v>
      </c>
      <c r="O93" s="12">
        <v>5.13</v>
      </c>
      <c r="P93" s="12">
        <v>16.3</v>
      </c>
      <c r="Q93" s="12">
        <v>7.48</v>
      </c>
      <c r="R93" s="12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25">
      <c r="A94" s="13">
        <v>41090</v>
      </c>
      <c r="B94" s="12">
        <v>2.66</v>
      </c>
      <c r="C94" s="12">
        <v>2.88</v>
      </c>
      <c r="D94" s="12">
        <v>2.79</v>
      </c>
      <c r="E94" s="12">
        <v>4.2699999999999996</v>
      </c>
      <c r="F94" s="25">
        <v>3.25</v>
      </c>
      <c r="G94" s="25">
        <v>3.08</v>
      </c>
      <c r="H94" s="25">
        <v>12.82</v>
      </c>
      <c r="I94" s="12"/>
      <c r="J94" s="12">
        <v>4.7300000000000004</v>
      </c>
      <c r="K94" s="12">
        <v>10.65</v>
      </c>
      <c r="L94" s="12">
        <v>95.8</v>
      </c>
      <c r="M94" s="12">
        <v>8.1</v>
      </c>
      <c r="N94" s="12">
        <v>65.2</v>
      </c>
      <c r="O94" s="12">
        <v>3.88</v>
      </c>
      <c r="P94" s="12">
        <v>16.2</v>
      </c>
      <c r="Q94" s="12">
        <v>8.0399999999999991</v>
      </c>
      <c r="R94" s="12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25">
      <c r="A95" s="13">
        <v>41455</v>
      </c>
      <c r="B95" s="12"/>
      <c r="C95" s="12">
        <v>3.83</v>
      </c>
      <c r="D95" s="12">
        <v>3.73</v>
      </c>
      <c r="E95" s="12">
        <v>6.8</v>
      </c>
      <c r="F95" s="25">
        <v>4.08</v>
      </c>
      <c r="G95" s="25">
        <v>4.0599999999999996</v>
      </c>
      <c r="H95" s="25">
        <v>13.36</v>
      </c>
      <c r="I95" s="12"/>
      <c r="J95" s="12">
        <v>4.88</v>
      </c>
      <c r="K95" s="12">
        <v>10.32</v>
      </c>
      <c r="L95" s="12">
        <v>95.7</v>
      </c>
      <c r="M95" s="12">
        <v>8.08</v>
      </c>
      <c r="N95" s="12">
        <v>65.8</v>
      </c>
      <c r="O95" s="12">
        <v>4.6399999999999997</v>
      </c>
      <c r="P95" s="12">
        <v>16.600000000000001</v>
      </c>
      <c r="Q95" s="12"/>
      <c r="R95" s="12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25">
      <c r="A96" s="13">
        <v>41820</v>
      </c>
      <c r="B96" s="12"/>
      <c r="C96" s="12">
        <v>5.3</v>
      </c>
      <c r="D96" s="12">
        <v>5.21</v>
      </c>
      <c r="E96" s="12">
        <v>8.85</v>
      </c>
      <c r="F96" s="25">
        <v>5.51</v>
      </c>
      <c r="G96" s="25">
        <v>5.4</v>
      </c>
      <c r="H96" s="25">
        <v>15.66</v>
      </c>
      <c r="I96" s="12"/>
      <c r="J96" s="12">
        <v>5.71</v>
      </c>
      <c r="K96" s="12">
        <v>10.97</v>
      </c>
      <c r="L96" s="12">
        <v>95.5</v>
      </c>
      <c r="M96" s="12">
        <v>8.9</v>
      </c>
      <c r="N96" s="12">
        <v>65.8</v>
      </c>
      <c r="O96" s="12">
        <v>5.62</v>
      </c>
      <c r="P96" s="12">
        <v>15.9</v>
      </c>
      <c r="Q96" s="12"/>
      <c r="R96" s="12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25">
      <c r="A97" s="13">
        <v>42185</v>
      </c>
      <c r="B97" s="12"/>
      <c r="C97" s="12">
        <v>2.99</v>
      </c>
      <c r="D97" s="12">
        <v>2.84</v>
      </c>
      <c r="E97" s="12">
        <v>7.37</v>
      </c>
      <c r="F97" s="25">
        <v>3.07</v>
      </c>
      <c r="G97" s="25">
        <v>2.95</v>
      </c>
      <c r="H97" s="25">
        <v>10.92</v>
      </c>
      <c r="I97" s="12"/>
      <c r="J97" s="12">
        <v>4.26</v>
      </c>
      <c r="K97" s="12">
        <v>10.38</v>
      </c>
      <c r="L97" s="12">
        <v>95.6</v>
      </c>
      <c r="M97" s="12">
        <v>7.91</v>
      </c>
      <c r="N97" s="12">
        <v>65.7</v>
      </c>
      <c r="O97" s="12">
        <v>3.93</v>
      </c>
      <c r="P97" s="12">
        <v>14.8</v>
      </c>
      <c r="Q97" s="12"/>
      <c r="R97" s="12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25">
      <c r="A98" s="13">
        <v>42551</v>
      </c>
      <c r="B98" s="12"/>
      <c r="C98" s="12">
        <v>2.2400000000000002</v>
      </c>
      <c r="D98" s="12">
        <v>2.1800000000000002</v>
      </c>
      <c r="E98" s="12">
        <v>4.07</v>
      </c>
      <c r="F98" s="25">
        <v>2.79</v>
      </c>
      <c r="G98" s="25">
        <v>2.63</v>
      </c>
      <c r="H98" s="25">
        <v>4.71</v>
      </c>
      <c r="I98" s="12"/>
      <c r="J98" s="12">
        <v>3.71</v>
      </c>
      <c r="K98" s="12">
        <v>10.050000000000001</v>
      </c>
      <c r="L98" s="12">
        <v>95.8</v>
      </c>
      <c r="M98" s="12">
        <v>7.28</v>
      </c>
      <c r="N98" s="12">
        <v>64.8</v>
      </c>
      <c r="O98" s="12">
        <v>3.51</v>
      </c>
      <c r="P98" s="12">
        <v>14.9</v>
      </c>
      <c r="Q98" s="12"/>
      <c r="R98" s="12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25">
      <c r="A99" s="13">
        <v>42916</v>
      </c>
      <c r="B99" s="12"/>
      <c r="C99" s="12">
        <v>2.6</v>
      </c>
      <c r="D99" s="12">
        <v>2.5499999999999998</v>
      </c>
      <c r="E99" s="12">
        <v>4.58</v>
      </c>
      <c r="F99" s="25">
        <v>3.54</v>
      </c>
      <c r="G99" s="25">
        <v>3.2</v>
      </c>
      <c r="H99" s="25">
        <v>4.6900000000000004</v>
      </c>
      <c r="I99" s="12"/>
      <c r="J99" s="12">
        <v>4.16</v>
      </c>
      <c r="K99" s="12">
        <v>10.91</v>
      </c>
      <c r="L99" s="12">
        <v>95.9</v>
      </c>
      <c r="M99" s="12">
        <v>7.88</v>
      </c>
      <c r="N99" s="12">
        <v>65.400000000000006</v>
      </c>
      <c r="O99" s="12">
        <v>4.08</v>
      </c>
      <c r="P99" s="12">
        <v>14.8</v>
      </c>
      <c r="Q99" s="12"/>
      <c r="R99" s="12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25">
      <c r="A100" s="13">
        <v>43281</v>
      </c>
      <c r="B100" s="12"/>
      <c r="C100" s="12">
        <v>2.69</v>
      </c>
      <c r="D100" s="12">
        <v>2.58</v>
      </c>
      <c r="E100" s="12">
        <v>6.56</v>
      </c>
      <c r="F100" s="25">
        <v>3.89</v>
      </c>
      <c r="G100" s="25">
        <v>3.34</v>
      </c>
      <c r="H100" s="25">
        <v>5.2</v>
      </c>
      <c r="I100" s="12"/>
      <c r="J100" s="12">
        <v>4.2300000000000004</v>
      </c>
      <c r="K100" s="12">
        <v>10.5</v>
      </c>
      <c r="L100" s="12">
        <v>96</v>
      </c>
      <c r="M100" s="12">
        <v>7.79</v>
      </c>
      <c r="N100" s="12">
        <v>65.8</v>
      </c>
      <c r="O100" s="12">
        <v>4.1900000000000004</v>
      </c>
      <c r="P100" s="12">
        <v>14.5</v>
      </c>
      <c r="Q100" s="12"/>
      <c r="R100" s="12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25">
      <c r="A101" s="13">
        <v>43646</v>
      </c>
      <c r="B101" s="12"/>
      <c r="C101" s="12">
        <v>2.5499999999999998</v>
      </c>
      <c r="D101" s="12">
        <v>2.46</v>
      </c>
      <c r="E101" s="12">
        <v>7.44</v>
      </c>
      <c r="F101" s="25">
        <v>3.64</v>
      </c>
      <c r="G101" s="25">
        <v>2.64</v>
      </c>
      <c r="H101" s="25">
        <v>5.21</v>
      </c>
      <c r="I101" s="12"/>
      <c r="J101" s="12">
        <v>3.81</v>
      </c>
      <c r="K101" s="12">
        <v>10.51</v>
      </c>
      <c r="L101" s="12">
        <v>96.2</v>
      </c>
      <c r="M101" s="12">
        <v>7.61</v>
      </c>
      <c r="N101" s="12">
        <v>65.5</v>
      </c>
      <c r="O101" s="12">
        <v>3.9</v>
      </c>
      <c r="P101" s="12">
        <v>13</v>
      </c>
      <c r="Q101" s="12"/>
      <c r="R101" s="12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25">
      <c r="A102" s="13">
        <v>44012</v>
      </c>
      <c r="B102" s="12"/>
      <c r="C102" s="12">
        <v>2.0699999999999998</v>
      </c>
      <c r="D102" s="12">
        <v>2.02</v>
      </c>
      <c r="E102" s="12">
        <v>4.5999999999999996</v>
      </c>
      <c r="F102" s="25">
        <v>3.7</v>
      </c>
      <c r="G102" s="25">
        <v>2.1</v>
      </c>
      <c r="H102" s="25">
        <v>5.64</v>
      </c>
      <c r="I102" s="12"/>
      <c r="J102" s="12">
        <v>3.43</v>
      </c>
      <c r="K102" s="12">
        <v>10.78</v>
      </c>
      <c r="L102" s="12">
        <v>96.3</v>
      </c>
      <c r="M102" s="12">
        <v>7.49</v>
      </c>
      <c r="N102" s="12">
        <v>64.599999999999994</v>
      </c>
      <c r="O102" s="12">
        <v>3.32</v>
      </c>
      <c r="P102" s="12">
        <v>13.2</v>
      </c>
      <c r="Q102" s="12"/>
      <c r="R102" s="12">
        <v>2.48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25">
      <c r="A103" s="13">
        <v>44377</v>
      </c>
      <c r="B103" s="12"/>
      <c r="C103" s="12">
        <v>3.78</v>
      </c>
      <c r="D103" s="12">
        <v>3.72</v>
      </c>
      <c r="E103" s="12">
        <v>12.21</v>
      </c>
      <c r="F103" s="25">
        <v>6.38</v>
      </c>
      <c r="G103" s="25">
        <v>4.9400000000000004</v>
      </c>
      <c r="H103" s="25">
        <v>7.62</v>
      </c>
      <c r="I103" s="12"/>
      <c r="J103" s="12">
        <v>6.11</v>
      </c>
      <c r="K103" s="12">
        <v>12.24</v>
      </c>
      <c r="L103" s="12">
        <v>96.6</v>
      </c>
      <c r="M103" s="12">
        <v>8.7799999999999994</v>
      </c>
      <c r="N103" s="12">
        <v>65.099999999999994</v>
      </c>
      <c r="O103" s="12">
        <v>5.5</v>
      </c>
      <c r="P103" s="12">
        <v>13.4</v>
      </c>
      <c r="Q103" s="12"/>
      <c r="R103" s="12">
        <v>5.16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F32"/>
  <sheetViews>
    <sheetView workbookViewId="0">
      <selection activeCell="J28" sqref="J28"/>
    </sheetView>
  </sheetViews>
  <sheetFormatPr defaultRowHeight="15" x14ac:dyDescent="0.25"/>
  <cols>
    <col min="1" max="1" width="28.7109375" customWidth="1"/>
    <col min="2" max="2" width="29.85546875" customWidth="1"/>
  </cols>
  <sheetData>
    <row r="1" spans="1:6" x14ac:dyDescent="0.25">
      <c r="A1" t="s">
        <v>1630</v>
      </c>
    </row>
    <row r="2" spans="1:6" x14ac:dyDescent="0.25">
      <c r="A2">
        <v>1</v>
      </c>
      <c r="B2" cm="1">
        <f t="array" ref="B2">SUMPRODUCT(IF('Historical Monthly Gas Cons'!$C$4:$C$257='NG Calcs'!A2,IF('Historical Monthly Gas Cons'!$D$4:$D$257&gt;2015,'Historical Monthly Gas Cons'!$B$4:$B$257))/SUMPRODUCT(IF('Historical Monthly Gas Cons'!$D$4:$D$257&gt;2015,'Historical Monthly Gas Cons'!$B$4:$B$257)))</f>
        <v>0.1270463460485193</v>
      </c>
    </row>
    <row r="3" spans="1:6" x14ac:dyDescent="0.25">
      <c r="A3">
        <v>2</v>
      </c>
      <c r="B3" cm="1">
        <f t="array" ref="B3">SUMPRODUCT(IF('Historical Monthly Gas Cons'!$C$4:$C$257='NG Calcs'!A3,IF('Historical Monthly Gas Cons'!$D$4:$D$257&gt;2015,'Historical Monthly Gas Cons'!$B$4:$B$257))/SUMPRODUCT(IF('Historical Monthly Gas Cons'!$D$4:$D$257&gt;2015,'Historical Monthly Gas Cons'!$B$4:$B$257)))</f>
        <v>0.1095772406187249</v>
      </c>
    </row>
    <row r="4" spans="1:6" x14ac:dyDescent="0.25">
      <c r="A4">
        <v>3</v>
      </c>
      <c r="B4" cm="1">
        <f t="array" ref="B4">SUMPRODUCT(IF('Historical Monthly Gas Cons'!$C$4:$C$257='NG Calcs'!A4,IF('Historical Monthly Gas Cons'!$D$4:$D$257&gt;2015,'Historical Monthly Gas Cons'!$B$4:$B$257))/SUMPRODUCT(IF('Historical Monthly Gas Cons'!$D$4:$D$257&gt;2015,'Historical Monthly Gas Cons'!$B$4:$B$257)))</f>
        <v>8.7240360280687282E-2</v>
      </c>
    </row>
    <row r="5" spans="1:6" x14ac:dyDescent="0.25">
      <c r="A5">
        <v>4</v>
      </c>
      <c r="B5" cm="1">
        <f t="array" ref="B5">SUMPRODUCT(IF('Historical Monthly Gas Cons'!$C$4:$C$257='NG Calcs'!A5,IF('Historical Monthly Gas Cons'!$D$4:$D$257&gt;2015,'Historical Monthly Gas Cons'!$B$4:$B$257))/SUMPRODUCT(IF('Historical Monthly Gas Cons'!$D$4:$D$257&gt;2015,'Historical Monthly Gas Cons'!$B$4:$B$257)))</f>
        <v>7.0786697063152826E-2</v>
      </c>
    </row>
    <row r="6" spans="1:6" x14ac:dyDescent="0.25">
      <c r="A6">
        <v>5</v>
      </c>
      <c r="B6" cm="1">
        <f t="array" ref="B6">SUMPRODUCT(IF('Historical Monthly Gas Cons'!$C$4:$C$257='NG Calcs'!A6,IF('Historical Monthly Gas Cons'!$D$4:$D$257&gt;2015,'Historical Monthly Gas Cons'!$B$4:$B$257))/SUMPRODUCT(IF('Historical Monthly Gas Cons'!$D$4:$D$257&gt;2015,'Historical Monthly Gas Cons'!$B$4:$B$257)))</f>
        <v>6.5746454474812546E-2</v>
      </c>
    </row>
    <row r="7" spans="1:6" x14ac:dyDescent="0.25">
      <c r="A7">
        <v>6</v>
      </c>
      <c r="B7" cm="1">
        <f t="array" ref="B7">SUMPRODUCT(IF('Historical Monthly Gas Cons'!$C$4:$C$257='NG Calcs'!A7,IF('Historical Monthly Gas Cons'!$D$4:$D$257&gt;2015,'Historical Monthly Gas Cons'!$B$4:$B$257))/SUMPRODUCT(IF('Historical Monthly Gas Cons'!$D$4:$D$257&gt;2015,'Historical Monthly Gas Cons'!$B$4:$B$257)))</f>
        <v>6.7228771759466358E-2</v>
      </c>
    </row>
    <row r="8" spans="1:6" x14ac:dyDescent="0.25">
      <c r="A8">
        <v>7</v>
      </c>
      <c r="B8" cm="1">
        <f t="array" ref="B8">SUMPRODUCT(IF('Historical Monthly Gas Cons'!$C$4:$C$257='NG Calcs'!A8,IF('Historical Monthly Gas Cons'!$D$4:$D$257&gt;2015,'Historical Monthly Gas Cons'!$B$4:$B$257))/SUMPRODUCT(IF('Historical Monthly Gas Cons'!$D$4:$D$257&gt;2015,'Historical Monthly Gas Cons'!$B$4:$B$257)))</f>
        <v>7.5765383374164705E-2</v>
      </c>
    </row>
    <row r="9" spans="1:6" x14ac:dyDescent="0.25">
      <c r="A9">
        <v>8</v>
      </c>
      <c r="B9" cm="1">
        <f t="array" ref="B9">SUMPRODUCT(IF('Historical Monthly Gas Cons'!$C$4:$C$257='NG Calcs'!A9,IF('Historical Monthly Gas Cons'!$D$4:$D$257&gt;2015,'Historical Monthly Gas Cons'!$B$4:$B$257))/SUMPRODUCT(IF('Historical Monthly Gas Cons'!$D$4:$D$257&gt;2015,'Historical Monthly Gas Cons'!$B$4:$B$257)))</f>
        <v>7.5220400584460917E-2</v>
      </c>
    </row>
    <row r="10" spans="1:6" x14ac:dyDescent="0.25">
      <c r="A10">
        <v>9</v>
      </c>
      <c r="B10" cm="1">
        <f t="array" ref="B10">SUMPRODUCT(IF('Historical Monthly Gas Cons'!$C$4:$C$257='NG Calcs'!A10,IF('Historical Monthly Gas Cons'!$D$4:$D$257&gt;2015,'Historical Monthly Gas Cons'!$B$4:$B$257))/SUMPRODUCT(IF('Historical Monthly Gas Cons'!$D$4:$D$257&gt;2015,'Historical Monthly Gas Cons'!$B$4:$B$257)))</f>
        <v>6.7544194573749827E-2</v>
      </c>
    </row>
    <row r="11" spans="1:6" x14ac:dyDescent="0.25">
      <c r="A11">
        <v>10</v>
      </c>
      <c r="B11" cm="1">
        <f t="array" ref="B11">SUMPRODUCT(IF('Historical Monthly Gas Cons'!$C$4:$C$257='NG Calcs'!A11,IF('Historical Monthly Gas Cons'!$D$4:$D$257&gt;2015,'Historical Monthly Gas Cons'!$B$4:$B$257))/SUMPRODUCT(IF('Historical Monthly Gas Cons'!$D$4:$D$257&gt;2015,'Historical Monthly Gas Cons'!$B$4:$B$257)))</f>
        <v>7.0774681411857457E-2</v>
      </c>
    </row>
    <row r="12" spans="1:6" x14ac:dyDescent="0.25">
      <c r="A12">
        <v>11</v>
      </c>
      <c r="B12" cm="1">
        <f t="array" ref="B12">SUMPRODUCT(IF('Historical Monthly Gas Cons'!$C$4:$C$257='NG Calcs'!A12,IF('Historical Monthly Gas Cons'!$D$4:$D$257&gt;2015,'Historical Monthly Gas Cons'!$B$4:$B$257))/SUMPRODUCT(IF('Historical Monthly Gas Cons'!$D$4:$D$257&gt;2015,'Historical Monthly Gas Cons'!$B$4:$B$257)))</f>
        <v>8.2458274678494717E-2</v>
      </c>
    </row>
    <row r="13" spans="1:6" x14ac:dyDescent="0.25">
      <c r="A13">
        <v>12</v>
      </c>
      <c r="B13" cm="1">
        <f t="array" ref="B13">SUMPRODUCT(IF('Historical Monthly Gas Cons'!$C$4:$C$257='NG Calcs'!A13,IF('Historical Monthly Gas Cons'!$D$4:$D$257&gt;2015,'Historical Monthly Gas Cons'!$B$4:$B$257))/SUMPRODUCT(IF('Historical Monthly Gas Cons'!$D$4:$D$257&gt;2015,'Historical Monthly Gas Cons'!$B$4:$B$257)))</f>
        <v>0.10061119513190914</v>
      </c>
    </row>
    <row r="15" spans="1:6" x14ac:dyDescent="0.25">
      <c r="A15" s="7" t="s">
        <v>1639</v>
      </c>
    </row>
    <row r="16" spans="1:6" x14ac:dyDescent="0.25">
      <c r="A16" t="s">
        <v>1629</v>
      </c>
      <c r="B16">
        <v>2021</v>
      </c>
      <c r="C16">
        <v>2022</v>
      </c>
      <c r="D16">
        <v>2023</v>
      </c>
      <c r="E16">
        <v>2024</v>
      </c>
      <c r="F16">
        <v>2025</v>
      </c>
    </row>
    <row r="17" spans="1:6" x14ac:dyDescent="0.25">
      <c r="A17">
        <v>1</v>
      </c>
      <c r="B17">
        <v>2.71</v>
      </c>
      <c r="C17">
        <v>4.38</v>
      </c>
      <c r="D17">
        <v>8.9830000000000005</v>
      </c>
      <c r="E17">
        <v>5.6280000000000001</v>
      </c>
      <c r="F17">
        <v>4.9770000000000003</v>
      </c>
    </row>
    <row r="18" spans="1:6" x14ac:dyDescent="0.25">
      <c r="A18">
        <v>2</v>
      </c>
      <c r="B18">
        <v>5.35</v>
      </c>
      <c r="C18">
        <v>4.6900000000000004</v>
      </c>
      <c r="D18">
        <v>8.625</v>
      </c>
      <c r="E18">
        <v>5.4320000000000004</v>
      </c>
      <c r="F18">
        <v>4.8440000000000003</v>
      </c>
    </row>
    <row r="19" spans="1:6" x14ac:dyDescent="0.25">
      <c r="A19">
        <v>3</v>
      </c>
      <c r="B19">
        <v>2.62</v>
      </c>
      <c r="C19">
        <v>4.9000000000000004</v>
      </c>
      <c r="D19">
        <v>7.1689999999999996</v>
      </c>
      <c r="E19">
        <v>4.9960000000000004</v>
      </c>
      <c r="F19">
        <v>4.5220000000000002</v>
      </c>
    </row>
    <row r="20" spans="1:6" x14ac:dyDescent="0.25">
      <c r="A20">
        <v>4</v>
      </c>
      <c r="B20">
        <v>2.66</v>
      </c>
      <c r="C20">
        <v>6.6</v>
      </c>
      <c r="D20">
        <v>5.173</v>
      </c>
      <c r="E20">
        <v>4.1909999999999998</v>
      </c>
      <c r="F20">
        <v>3.9319999999999999</v>
      </c>
    </row>
    <row r="21" spans="1:6" x14ac:dyDescent="0.25">
      <c r="A21">
        <v>5</v>
      </c>
      <c r="B21">
        <v>2.91</v>
      </c>
      <c r="C21" s="28">
        <v>7.3649999999999993</v>
      </c>
      <c r="D21">
        <v>4.9669999999999996</v>
      </c>
      <c r="E21">
        <v>4.1139999999999999</v>
      </c>
      <c r="F21">
        <v>3.8919999999999999</v>
      </c>
    </row>
    <row r="22" spans="1:6" x14ac:dyDescent="0.25">
      <c r="A22">
        <v>6</v>
      </c>
      <c r="B22">
        <v>3.26</v>
      </c>
      <c r="C22" s="28">
        <v>8.129999999999999</v>
      </c>
      <c r="D22">
        <v>5.0209999999999999</v>
      </c>
      <c r="E22">
        <v>4.1719999999999997</v>
      </c>
      <c r="F22">
        <v>3.952</v>
      </c>
    </row>
    <row r="23" spans="1:6" x14ac:dyDescent="0.25">
      <c r="A23">
        <v>7</v>
      </c>
      <c r="B23">
        <v>3.84</v>
      </c>
      <c r="C23">
        <v>8.8949999999999996</v>
      </c>
      <c r="D23">
        <v>5.0599999999999996</v>
      </c>
      <c r="E23">
        <v>4.2290000000000001</v>
      </c>
      <c r="F23">
        <v>4.0060000000000002</v>
      </c>
    </row>
    <row r="24" spans="1:6" x14ac:dyDescent="0.25">
      <c r="A24">
        <v>8</v>
      </c>
      <c r="B24">
        <v>4.07</v>
      </c>
      <c r="C24">
        <v>8.8800000000000008</v>
      </c>
      <c r="D24">
        <v>5.0419999999999998</v>
      </c>
      <c r="E24">
        <v>4.24</v>
      </c>
      <c r="F24">
        <v>4.0309999999999997</v>
      </c>
    </row>
    <row r="25" spans="1:6" x14ac:dyDescent="0.25">
      <c r="A25">
        <v>9</v>
      </c>
      <c r="B25">
        <v>5.16</v>
      </c>
      <c r="C25">
        <v>8.8369999999999997</v>
      </c>
      <c r="D25">
        <v>5.008</v>
      </c>
      <c r="E25">
        <v>4.2220000000000004</v>
      </c>
      <c r="F25">
        <v>4.0209999999999999</v>
      </c>
    </row>
    <row r="26" spans="1:6" x14ac:dyDescent="0.25">
      <c r="A26">
        <v>10</v>
      </c>
      <c r="B26">
        <v>5.51</v>
      </c>
      <c r="C26">
        <v>8.8019999999999996</v>
      </c>
      <c r="D26">
        <v>5.069</v>
      </c>
      <c r="E26">
        <v>4.2779999999999996</v>
      </c>
      <c r="F26">
        <v>4.0880000000000001</v>
      </c>
    </row>
    <row r="27" spans="1:6" x14ac:dyDescent="0.25">
      <c r="A27">
        <v>11</v>
      </c>
      <c r="B27">
        <v>5.05</v>
      </c>
      <c r="C27">
        <v>8.8339999999999996</v>
      </c>
      <c r="D27">
        <v>5.2190000000000003</v>
      </c>
      <c r="E27">
        <v>4.4550000000000001</v>
      </c>
      <c r="F27">
        <v>4.274</v>
      </c>
    </row>
    <row r="28" spans="1:6" x14ac:dyDescent="0.25">
      <c r="A28">
        <v>12</v>
      </c>
      <c r="B28">
        <v>3.76</v>
      </c>
      <c r="C28">
        <v>8.9049999999999994</v>
      </c>
      <c r="D28">
        <v>5.492</v>
      </c>
      <c r="E28">
        <v>4.8109999999999999</v>
      </c>
      <c r="F28">
        <v>4.641</v>
      </c>
    </row>
    <row r="31" spans="1:6" x14ac:dyDescent="0.25">
      <c r="A31" t="s">
        <v>1628</v>
      </c>
      <c r="B31">
        <v>2021</v>
      </c>
      <c r="C31">
        <v>2022</v>
      </c>
      <c r="D31">
        <v>2023</v>
      </c>
      <c r="E31">
        <v>2024</v>
      </c>
      <c r="F31">
        <v>2025</v>
      </c>
    </row>
    <row r="32" spans="1:6" x14ac:dyDescent="0.25">
      <c r="B32">
        <f>SUMPRODUCT(B17:B28,$B$2:$B$13)</f>
        <v>3.8881791936204264</v>
      </c>
      <c r="C32">
        <f>SUMPRODUCT(C17:C28,$B$2:$B$13)</f>
        <v>7.1819588984960454</v>
      </c>
      <c r="D32">
        <f>SUMPRODUCT(D17:D28,$B$2:$B$13)</f>
        <v>6.1846437613646419</v>
      </c>
      <c r="E32">
        <f>SUMPRODUCT(E17:E28,$B$2:$B$13)</f>
        <v>4.672403698255903</v>
      </c>
      <c r="F32">
        <f>SUMPRODUCT(F17:F28,$B$2:$B$13)</f>
        <v>4.3445242138202138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21"/>
  <sheetViews>
    <sheetView topLeftCell="A59" workbookViewId="0">
      <selection activeCell="D60" sqref="D60"/>
    </sheetView>
  </sheetViews>
  <sheetFormatPr defaultRowHeight="15" x14ac:dyDescent="0.25"/>
  <cols>
    <col min="2" max="2" width="32" customWidth="1"/>
    <col min="3" max="3" width="21.5703125" customWidth="1"/>
    <col min="4" max="4" width="18.85546875" customWidth="1"/>
    <col min="5" max="5" width="17.85546875" customWidth="1"/>
    <col min="6" max="6" width="21.140625" customWidth="1"/>
    <col min="7" max="7" width="25.42578125" customWidth="1"/>
  </cols>
  <sheetData>
    <row r="1" spans="1:7" x14ac:dyDescent="0.25">
      <c r="A1" s="18" t="s">
        <v>1589</v>
      </c>
      <c r="B1" s="19"/>
      <c r="C1" s="19"/>
      <c r="D1" s="19"/>
      <c r="E1" s="19"/>
      <c r="F1" s="19"/>
      <c r="G1" s="19"/>
    </row>
    <row r="2" spans="1:7" x14ac:dyDescent="0.25">
      <c r="B2" t="s">
        <v>1580</v>
      </c>
      <c r="C2" t="s">
        <v>1561</v>
      </c>
      <c r="D2" t="s">
        <v>1581</v>
      </c>
      <c r="E2" t="s">
        <v>1596</v>
      </c>
      <c r="F2" t="s">
        <v>1587</v>
      </c>
      <c r="G2" t="s">
        <v>1588</v>
      </c>
    </row>
    <row r="3" spans="1:7" x14ac:dyDescent="0.2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2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2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2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25">
      <c r="A24" s="20" t="s">
        <v>1474</v>
      </c>
      <c r="B24" s="20"/>
      <c r="C24" s="20"/>
      <c r="D24" s="20"/>
      <c r="E24" s="20">
        <f>AVERAGE(E3:E23)</f>
        <v>4.4223809523809523</v>
      </c>
      <c r="F24" s="20">
        <f>AVERAGE(F3:F23)</f>
        <v>1.104084211182969</v>
      </c>
      <c r="G24" s="20">
        <f>AVERAGE(G3:G23)</f>
        <v>2.0791171093290961</v>
      </c>
    </row>
    <row r="26" spans="1:7" x14ac:dyDescent="0.25">
      <c r="A26" s="19" t="s">
        <v>1590</v>
      </c>
      <c r="B26" s="19"/>
      <c r="C26" s="19" t="s">
        <v>1561</v>
      </c>
      <c r="D26" s="19" t="s">
        <v>1581</v>
      </c>
      <c r="E26" s="19"/>
      <c r="F26" s="19"/>
      <c r="G26" s="19"/>
    </row>
    <row r="27" spans="1:7" x14ac:dyDescent="0.25">
      <c r="B27">
        <v>2022</v>
      </c>
      <c r="C27" s="21">
        <f t="shared" ref="C27:C55" si="2">$E27*F$24</f>
        <v>7.9294874251945107</v>
      </c>
      <c r="D27" s="21">
        <f t="shared" ref="D27:D55" si="3">$E27*G$24</f>
        <v>14.932133624361477</v>
      </c>
      <c r="E27" s="38" cm="1">
        <f t="array" ref="E27:E30">TRANSPOSE('NG Calcs'!C32:F32)</f>
        <v>7.1819588984960454</v>
      </c>
      <c r="G27" s="39" t="s">
        <v>1633</v>
      </c>
    </row>
    <row r="28" spans="1:7" x14ac:dyDescent="0.25">
      <c r="B28">
        <v>2023</v>
      </c>
      <c r="C28" s="21">
        <f t="shared" si="2"/>
        <v>6.8283675287139509</v>
      </c>
      <c r="D28" s="21">
        <f t="shared" si="3"/>
        <v>12.858598659358682</v>
      </c>
      <c r="E28" s="38">
        <v>6.1846437613646419</v>
      </c>
      <c r="G28" s="29" t="s">
        <v>1634</v>
      </c>
    </row>
    <row r="29" spans="1:7" x14ac:dyDescent="0.25">
      <c r="B29">
        <v>2024</v>
      </c>
      <c r="C29" s="21">
        <f t="shared" si="2"/>
        <v>5.1587271515172555</v>
      </c>
      <c r="D29" s="21">
        <f t="shared" si="3"/>
        <v>9.7144744707363913</v>
      </c>
      <c r="E29" s="38">
        <v>4.672403698255903</v>
      </c>
      <c r="G29" s="10" t="s">
        <v>1635</v>
      </c>
    </row>
    <row r="30" spans="1:7" x14ac:dyDescent="0.25">
      <c r="B30">
        <v>2025</v>
      </c>
      <c r="C30" s="21">
        <f t="shared" si="2"/>
        <v>4.7967205895809988</v>
      </c>
      <c r="D30" s="21">
        <f t="shared" si="3"/>
        <v>9.0327746248481464</v>
      </c>
      <c r="E30" s="38">
        <v>4.3445242138202138</v>
      </c>
    </row>
    <row r="31" spans="1:7" x14ac:dyDescent="0.25">
      <c r="B31">
        <v>2026</v>
      </c>
      <c r="C31" s="21">
        <f t="shared" si="2"/>
        <v>4.5857183463161908</v>
      </c>
      <c r="D31" s="21">
        <f t="shared" si="3"/>
        <v>8.6354332177025448</v>
      </c>
      <c r="E31" s="40">
        <f>E30-(($E$30-$E$35)/5)</f>
        <v>4.1534135710561708</v>
      </c>
      <c r="F31" s="21"/>
    </row>
    <row r="32" spans="1:7" x14ac:dyDescent="0.25">
      <c r="B32">
        <v>2027</v>
      </c>
      <c r="C32" s="21">
        <f t="shared" si="2"/>
        <v>4.3747161030513828</v>
      </c>
      <c r="D32" s="21">
        <f t="shared" si="3"/>
        <v>8.2380918105569432</v>
      </c>
      <c r="E32" s="40">
        <f t="shared" ref="E32:E34" si="4">E31-(($E$30-$E$35)/5)</f>
        <v>3.9623029282921283</v>
      </c>
    </row>
    <row r="33" spans="2:6" x14ac:dyDescent="0.25">
      <c r="B33">
        <v>2028</v>
      </c>
      <c r="C33" s="21">
        <f t="shared" si="2"/>
        <v>4.1637138597865739</v>
      </c>
      <c r="D33" s="21">
        <f t="shared" si="3"/>
        <v>7.8407504034113407</v>
      </c>
      <c r="E33" s="40">
        <f t="shared" si="4"/>
        <v>3.7711922855280857</v>
      </c>
    </row>
    <row r="34" spans="2:6" x14ac:dyDescent="0.25">
      <c r="B34">
        <v>2029</v>
      </c>
      <c r="C34" s="21">
        <f t="shared" si="2"/>
        <v>3.9527116165217664</v>
      </c>
      <c r="D34" s="21">
        <f t="shared" si="3"/>
        <v>7.443408996265739</v>
      </c>
      <c r="E34" s="40">
        <f t="shared" si="4"/>
        <v>3.5800816427640432</v>
      </c>
      <c r="F34" s="21"/>
    </row>
    <row r="35" spans="2:6" x14ac:dyDescent="0.25">
      <c r="B35">
        <v>2030</v>
      </c>
      <c r="C35" s="21">
        <f t="shared" si="2"/>
        <v>3.7417093732569575</v>
      </c>
      <c r="D35" s="21">
        <f t="shared" si="3"/>
        <v>7.0460675891201365</v>
      </c>
      <c r="E35" s="22" cm="1">
        <f t="array" ref="E35:E55">TRANSPOSE('AEO22 Table13'!O29:AI29)</f>
        <v>3.3889710000000002</v>
      </c>
    </row>
    <row r="36" spans="2:6" x14ac:dyDescent="0.25">
      <c r="B36">
        <v>2031</v>
      </c>
      <c r="C36" s="21">
        <f t="shared" si="2"/>
        <v>3.8140014951525849</v>
      </c>
      <c r="D36" s="21">
        <f t="shared" si="3"/>
        <v>7.182201940087678</v>
      </c>
      <c r="E36" s="22">
        <v>3.4544480000000002</v>
      </c>
    </row>
    <row r="37" spans="2:6" x14ac:dyDescent="0.25">
      <c r="B37">
        <v>2032</v>
      </c>
      <c r="C37" s="21">
        <f t="shared" si="2"/>
        <v>3.8553052854929399</v>
      </c>
      <c r="D37" s="21">
        <f t="shared" si="3"/>
        <v>7.2599817111476792</v>
      </c>
      <c r="E37" s="22">
        <v>3.4918580000000001</v>
      </c>
    </row>
    <row r="38" spans="2:6" x14ac:dyDescent="0.25">
      <c r="B38">
        <v>2033</v>
      </c>
      <c r="C38" s="21">
        <f t="shared" si="2"/>
        <v>3.9672947552016504</v>
      </c>
      <c r="D38" s="21">
        <f t="shared" si="3"/>
        <v>7.470870717781148</v>
      </c>
      <c r="E38" s="22">
        <v>3.5932900000000001</v>
      </c>
    </row>
    <row r="39" spans="2:6" x14ac:dyDescent="0.25">
      <c r="B39">
        <v>2034</v>
      </c>
      <c r="C39" s="21">
        <f t="shared" si="2"/>
        <v>3.9682475798759014</v>
      </c>
      <c r="D39" s="21">
        <f t="shared" si="3"/>
        <v>7.4726649958464986</v>
      </c>
      <c r="E39" s="22">
        <v>3.5941529999999999</v>
      </c>
    </row>
    <row r="40" spans="2:6" x14ac:dyDescent="0.25">
      <c r="B40">
        <v>2035</v>
      </c>
      <c r="C40" s="21">
        <f t="shared" si="2"/>
        <v>3.8911946468616532</v>
      </c>
      <c r="D40" s="21">
        <f t="shared" si="3"/>
        <v>7.3275654919035302</v>
      </c>
      <c r="E40" s="22">
        <v>3.5243639999999998</v>
      </c>
    </row>
    <row r="41" spans="2:6" x14ac:dyDescent="0.25">
      <c r="B41">
        <v>2036</v>
      </c>
      <c r="C41" s="21">
        <f t="shared" si="2"/>
        <v>3.8480702216570575</v>
      </c>
      <c r="D41" s="21">
        <f t="shared" si="3"/>
        <v>7.2463572567302448</v>
      </c>
      <c r="E41" s="22">
        <v>3.4853049999999999</v>
      </c>
    </row>
    <row r="42" spans="2:6" x14ac:dyDescent="0.25">
      <c r="B42">
        <v>2037</v>
      </c>
      <c r="C42" s="21">
        <f t="shared" si="2"/>
        <v>3.8498643585002301</v>
      </c>
      <c r="D42" s="21">
        <f t="shared" si="3"/>
        <v>7.2497358220329051</v>
      </c>
      <c r="E42" s="22">
        <v>3.4869300000000001</v>
      </c>
    </row>
    <row r="43" spans="2:6" x14ac:dyDescent="0.25">
      <c r="B43">
        <v>2038</v>
      </c>
      <c r="C43" s="21">
        <f t="shared" si="2"/>
        <v>3.8844663576787037</v>
      </c>
      <c r="D43" s="21">
        <f t="shared" si="3"/>
        <v>7.3148953522392786</v>
      </c>
      <c r="E43" s="22">
        <v>3.5182699999999998</v>
      </c>
    </row>
    <row r="44" spans="2:6" x14ac:dyDescent="0.25">
      <c r="B44">
        <v>2039</v>
      </c>
      <c r="C44" s="21">
        <f t="shared" si="2"/>
        <v>3.9146553322650801</v>
      </c>
      <c r="D44" s="21">
        <f t="shared" si="3"/>
        <v>7.3717446513596645</v>
      </c>
      <c r="E44" s="22">
        <v>3.5456129999999999</v>
      </c>
    </row>
    <row r="45" spans="2:6" x14ac:dyDescent="0.25">
      <c r="B45">
        <v>2040</v>
      </c>
      <c r="C45" s="21">
        <f t="shared" si="2"/>
        <v>3.9500357108124384</v>
      </c>
      <c r="D45" s="21">
        <f t="shared" si="3"/>
        <v>7.4383699591281154</v>
      </c>
      <c r="E45" s="22">
        <v>3.577658</v>
      </c>
    </row>
    <row r="46" spans="2:6" x14ac:dyDescent="0.25">
      <c r="B46">
        <v>2041</v>
      </c>
      <c r="C46" s="21">
        <f t="shared" si="2"/>
        <v>4.0129596781761787</v>
      </c>
      <c r="D46" s="21">
        <f t="shared" si="3"/>
        <v>7.5568630014229994</v>
      </c>
      <c r="E46" s="22">
        <v>3.6346500000000002</v>
      </c>
    </row>
    <row r="47" spans="2:6" x14ac:dyDescent="0.25">
      <c r="B47">
        <v>2042</v>
      </c>
      <c r="C47" s="21">
        <f t="shared" si="2"/>
        <v>4.0321475576823271</v>
      </c>
      <c r="D47" s="21">
        <f t="shared" si="3"/>
        <v>7.5929959776660301</v>
      </c>
      <c r="E47" s="22">
        <v>3.6520290000000002</v>
      </c>
    </row>
    <row r="48" spans="2:6" x14ac:dyDescent="0.25">
      <c r="B48">
        <v>2043</v>
      </c>
      <c r="C48" s="21">
        <f t="shared" si="2"/>
        <v>3.9631787292623604</v>
      </c>
      <c r="D48" s="21">
        <f t="shared" si="3"/>
        <v>7.4631197691975686</v>
      </c>
      <c r="E48" s="22">
        <v>3.5895619999999999</v>
      </c>
    </row>
    <row r="49" spans="1:7" x14ac:dyDescent="0.25">
      <c r="B49">
        <v>2044</v>
      </c>
      <c r="C49" s="21">
        <f t="shared" si="2"/>
        <v>3.9317829906331614</v>
      </c>
      <c r="D49" s="21">
        <f t="shared" si="3"/>
        <v>7.4039979950766863</v>
      </c>
      <c r="E49" s="22">
        <v>3.5611259999999998</v>
      </c>
    </row>
    <row r="50" spans="1:7" x14ac:dyDescent="0.25">
      <c r="B50">
        <v>2045</v>
      </c>
      <c r="C50" s="21">
        <f t="shared" si="2"/>
        <v>3.8308144895204794</v>
      </c>
      <c r="D50" s="21">
        <f t="shared" si="3"/>
        <v>7.213862735428541</v>
      </c>
      <c r="E50" s="22">
        <v>3.4696760000000002</v>
      </c>
    </row>
    <row r="51" spans="1:7" x14ac:dyDescent="0.25">
      <c r="B51">
        <v>2046</v>
      </c>
      <c r="C51" s="21">
        <f t="shared" si="2"/>
        <v>3.7818925181229615</v>
      </c>
      <c r="D51" s="21">
        <f t="shared" si="3"/>
        <v>7.121737056314168</v>
      </c>
      <c r="E51" s="22">
        <v>3.4253659999999999</v>
      </c>
    </row>
    <row r="52" spans="1:7" x14ac:dyDescent="0.25">
      <c r="B52">
        <v>2047</v>
      </c>
      <c r="C52" s="21">
        <f t="shared" si="2"/>
        <v>3.7542341045486172</v>
      </c>
      <c r="D52" s="21">
        <f t="shared" si="3"/>
        <v>7.0696530936083652</v>
      </c>
      <c r="E52" s="22">
        <v>3.400315</v>
      </c>
    </row>
    <row r="53" spans="1:7" x14ac:dyDescent="0.25">
      <c r="B53">
        <v>2048</v>
      </c>
      <c r="C53" s="21">
        <f t="shared" si="2"/>
        <v>3.7455306087118618</v>
      </c>
      <c r="D53" s="21">
        <f t="shared" si="3"/>
        <v>7.0532634134355243</v>
      </c>
      <c r="E53" s="22">
        <v>3.3924319999999999</v>
      </c>
    </row>
    <row r="54" spans="1:7" x14ac:dyDescent="0.25">
      <c r="B54">
        <v>2049</v>
      </c>
      <c r="C54" s="21">
        <f t="shared" si="2"/>
        <v>3.7578256904875951</v>
      </c>
      <c r="D54" s="21">
        <f t="shared" si="3"/>
        <v>7.0764164615650129</v>
      </c>
      <c r="E54" s="22">
        <v>3.4035679999999999</v>
      </c>
    </row>
    <row r="55" spans="1:7" x14ac:dyDescent="0.25">
      <c r="B55">
        <v>2050</v>
      </c>
      <c r="C55" s="21">
        <f t="shared" si="2"/>
        <v>3.7643883670388667</v>
      </c>
      <c r="D55" s="21">
        <f t="shared" si="3"/>
        <v>7.0887747336628646</v>
      </c>
      <c r="E55" s="22">
        <v>3.4095119999999999</v>
      </c>
    </row>
    <row r="57" spans="1:7" x14ac:dyDescent="0.25">
      <c r="A57" s="19" t="s">
        <v>1592</v>
      </c>
      <c r="B57" s="19"/>
      <c r="C57" s="19" t="s">
        <v>1561</v>
      </c>
      <c r="D57" s="19" t="s">
        <v>1581</v>
      </c>
      <c r="E57" s="19" t="s">
        <v>1593</v>
      </c>
      <c r="F57" s="19" t="s">
        <v>1594</v>
      </c>
      <c r="G57" s="19"/>
    </row>
    <row r="58" spans="1:7" x14ac:dyDescent="0.25">
      <c r="B58">
        <v>2020</v>
      </c>
      <c r="C58">
        <f>SUM('AEO21 Table60'!C23:D23)</f>
        <v>2.9463729999999999</v>
      </c>
      <c r="D58">
        <f>'AEO21 Table60'!E23</f>
        <v>2.3141799999999999</v>
      </c>
      <c r="E58" s="23">
        <f>C58/SUM(C58:D58)</f>
        <v>0.56008807439065822</v>
      </c>
      <c r="F58" s="23">
        <f>D58/SUM(C58:D58)</f>
        <v>0.43991192560934184</v>
      </c>
    </row>
    <row r="59" spans="1:7" x14ac:dyDescent="0.25">
      <c r="B59">
        <v>2021</v>
      </c>
      <c r="C59">
        <f>SUM('AEO22 Table60'!C23:D23)</f>
        <v>3.1695950000000002</v>
      </c>
      <c r="D59">
        <f>'AEO22 Table60'!E23</f>
        <v>3.5793599999999999</v>
      </c>
      <c r="E59" s="23">
        <f t="shared" ref="E59:E88" si="5">C59/SUM(C59:D59)</f>
        <v>0.46964233722109572</v>
      </c>
      <c r="F59" s="23">
        <f t="shared" ref="F59:F87" si="6">D59/SUM(C59:D59)</f>
        <v>0.53035766277890428</v>
      </c>
    </row>
    <row r="60" spans="1:7" x14ac:dyDescent="0.25">
      <c r="B60">
        <v>2022</v>
      </c>
      <c r="C60">
        <f>SUM('AEO22 Table60'!C24:D24)</f>
        <v>3.315312</v>
      </c>
      <c r="D60">
        <f>'AEO22 Table60'!E24</f>
        <v>4.1955</v>
      </c>
      <c r="E60" s="23">
        <f t="shared" si="5"/>
        <v>0.44140527016253372</v>
      </c>
      <c r="F60" s="23">
        <f t="shared" si="6"/>
        <v>0.55859472983746639</v>
      </c>
    </row>
    <row r="61" spans="1:7" x14ac:dyDescent="0.25">
      <c r="B61">
        <v>2023</v>
      </c>
      <c r="C61">
        <f>SUM('AEO22 Table60'!C25:D25)</f>
        <v>3.276408</v>
      </c>
      <c r="D61">
        <f>'AEO22 Table60'!E25</f>
        <v>4.4365750000000004</v>
      </c>
      <c r="E61" s="23">
        <f t="shared" si="5"/>
        <v>0.42479129021806478</v>
      </c>
      <c r="F61" s="23">
        <f t="shared" si="6"/>
        <v>0.57520870978193528</v>
      </c>
    </row>
    <row r="62" spans="1:7" x14ac:dyDescent="0.25">
      <c r="B62">
        <v>2024</v>
      </c>
      <c r="C62">
        <f>SUM('AEO22 Table60'!C26:D26)</f>
        <v>3.3142690000000004</v>
      </c>
      <c r="D62">
        <f>'AEO22 Table60'!E26</f>
        <v>4.4810759999999998</v>
      </c>
      <c r="E62" s="23">
        <f t="shared" si="5"/>
        <v>0.42516001536814602</v>
      </c>
      <c r="F62" s="23">
        <f t="shared" si="6"/>
        <v>0.57483998463185393</v>
      </c>
    </row>
    <row r="63" spans="1:7" x14ac:dyDescent="0.25">
      <c r="B63">
        <v>2025</v>
      </c>
      <c r="C63">
        <f>SUM('AEO22 Table60'!C27:D27)</f>
        <v>3.3664139999999998</v>
      </c>
      <c r="D63">
        <f>'AEO22 Table60'!E27</f>
        <v>4.6510009999999999</v>
      </c>
      <c r="E63" s="23">
        <f t="shared" si="5"/>
        <v>0.4198877069479377</v>
      </c>
      <c r="F63" s="23">
        <f t="shared" si="6"/>
        <v>0.58011229305206236</v>
      </c>
    </row>
    <row r="64" spans="1:7" x14ac:dyDescent="0.25">
      <c r="B64">
        <v>2026</v>
      </c>
      <c r="C64">
        <f>SUM('AEO22 Table60'!C28:D28)</f>
        <v>3.3658000000000001</v>
      </c>
      <c r="D64">
        <f>'AEO22 Table60'!E28</f>
        <v>4.6630580000000004</v>
      </c>
      <c r="E64" s="23">
        <f t="shared" si="5"/>
        <v>0.4192127946465114</v>
      </c>
      <c r="F64" s="23">
        <f t="shared" si="6"/>
        <v>0.58078720535348871</v>
      </c>
    </row>
    <row r="65" spans="2:6" x14ac:dyDescent="0.25">
      <c r="B65">
        <v>2027</v>
      </c>
      <c r="C65">
        <f>SUM('AEO22 Table60'!C29:D29)</f>
        <v>3.3924820000000002</v>
      </c>
      <c r="D65">
        <f>'AEO22 Table60'!E29</f>
        <v>4.763058</v>
      </c>
      <c r="E65" s="23">
        <f t="shared" si="5"/>
        <v>0.4159727007653693</v>
      </c>
      <c r="F65" s="23">
        <f t="shared" si="6"/>
        <v>0.5840272992346307</v>
      </c>
    </row>
    <row r="66" spans="2:6" x14ac:dyDescent="0.25">
      <c r="B66">
        <v>2028</v>
      </c>
      <c r="C66">
        <f>SUM('AEO22 Table60'!C30:D30)</f>
        <v>3.4725910000000004</v>
      </c>
      <c r="D66">
        <f>'AEO22 Table60'!E30</f>
        <v>4.9758329999999997</v>
      </c>
      <c r="E66" s="23">
        <f t="shared" si="5"/>
        <v>0.4110341763150146</v>
      </c>
      <c r="F66" s="23">
        <f t="shared" si="6"/>
        <v>0.58896582368498551</v>
      </c>
    </row>
    <row r="67" spans="2:6" x14ac:dyDescent="0.25">
      <c r="B67">
        <v>2029</v>
      </c>
      <c r="C67">
        <f>SUM('AEO22 Table60'!C31:D31)</f>
        <v>3.5399240000000001</v>
      </c>
      <c r="D67">
        <f>'AEO22 Table60'!E31</f>
        <v>5.1630580000000004</v>
      </c>
      <c r="E67" s="23">
        <f t="shared" si="5"/>
        <v>0.40674839957154912</v>
      </c>
      <c r="F67" s="23">
        <f t="shared" si="6"/>
        <v>0.59325160042845082</v>
      </c>
    </row>
    <row r="68" spans="2:6" x14ac:dyDescent="0.25">
      <c r="B68">
        <v>2030</v>
      </c>
      <c r="C68">
        <f>SUM('AEO22 Table60'!C32:D32)</f>
        <v>3.5634980000000001</v>
      </c>
      <c r="D68">
        <f>'AEO22 Table60'!E32</f>
        <v>5.3630579999999997</v>
      </c>
      <c r="E68" s="23">
        <f t="shared" si="5"/>
        <v>0.39920188704355858</v>
      </c>
      <c r="F68" s="23">
        <f t="shared" si="6"/>
        <v>0.60079811295644137</v>
      </c>
    </row>
    <row r="69" spans="2:6" x14ac:dyDescent="0.25">
      <c r="B69">
        <v>2031</v>
      </c>
      <c r="C69">
        <f>SUM('AEO22 Table60'!C33:D33)</f>
        <v>3.6336200000000001</v>
      </c>
      <c r="D69">
        <f>'AEO22 Table60'!E33</f>
        <v>5.5630579999999998</v>
      </c>
      <c r="E69" s="23">
        <f t="shared" si="5"/>
        <v>0.39510136160035175</v>
      </c>
      <c r="F69" s="23">
        <f t="shared" si="6"/>
        <v>0.60489863839964819</v>
      </c>
    </row>
    <row r="70" spans="2:6" x14ac:dyDescent="0.25">
      <c r="B70">
        <v>2032</v>
      </c>
      <c r="C70">
        <f>SUM('AEO22 Table60'!C34:D34)</f>
        <v>3.6734929999999997</v>
      </c>
      <c r="D70">
        <f>'AEO22 Table60'!E34</f>
        <v>5.7758330000000004</v>
      </c>
      <c r="E70" s="23">
        <f t="shared" si="5"/>
        <v>0.38875714521861138</v>
      </c>
      <c r="F70" s="23">
        <f t="shared" si="6"/>
        <v>0.61124285478138873</v>
      </c>
    </row>
    <row r="71" spans="2:6" x14ac:dyDescent="0.25">
      <c r="B71">
        <v>2033</v>
      </c>
      <c r="C71">
        <f>SUM('AEO22 Table60'!C35:D35)</f>
        <v>3.7062370000000002</v>
      </c>
      <c r="D71">
        <f>'AEO22 Table60'!E35</f>
        <v>5.8630579999999997</v>
      </c>
      <c r="E71" s="23">
        <f t="shared" si="5"/>
        <v>0.3873051254037001</v>
      </c>
      <c r="F71" s="23">
        <f t="shared" si="6"/>
        <v>0.6126948745962999</v>
      </c>
    </row>
    <row r="72" spans="2:6" x14ac:dyDescent="0.25">
      <c r="B72">
        <v>2034</v>
      </c>
      <c r="C72">
        <f>SUM('AEO22 Table60'!C36:D36)</f>
        <v>3.750356</v>
      </c>
      <c r="D72">
        <f>'AEO22 Table60'!E36</f>
        <v>5.8630579999999997</v>
      </c>
      <c r="E72" s="23">
        <f t="shared" si="5"/>
        <v>0.39011697613355678</v>
      </c>
      <c r="F72" s="23">
        <f t="shared" si="6"/>
        <v>0.60988302386644333</v>
      </c>
    </row>
    <row r="73" spans="2:6" x14ac:dyDescent="0.25">
      <c r="B73">
        <v>2035</v>
      </c>
      <c r="C73">
        <f>SUM('AEO22 Table60'!C37:D37)</f>
        <v>3.8006479999999998</v>
      </c>
      <c r="D73">
        <f>'AEO22 Table60'!E37</f>
        <v>5.8630579999999997</v>
      </c>
      <c r="E73" s="23">
        <f t="shared" si="5"/>
        <v>0.39329093827978623</v>
      </c>
      <c r="F73" s="23">
        <f t="shared" si="6"/>
        <v>0.60670906172021377</v>
      </c>
    </row>
    <row r="74" spans="2:6" x14ac:dyDescent="0.25">
      <c r="B74">
        <v>2036</v>
      </c>
      <c r="C74">
        <f>SUM('AEO22 Table60'!C38:D38)</f>
        <v>3.8115070000000002</v>
      </c>
      <c r="D74">
        <f>'AEO22 Table60'!E38</f>
        <v>5.8758340000000002</v>
      </c>
      <c r="E74" s="23">
        <f t="shared" si="5"/>
        <v>0.39345234156617387</v>
      </c>
      <c r="F74" s="23">
        <f t="shared" si="6"/>
        <v>0.60654765843382619</v>
      </c>
    </row>
    <row r="75" spans="2:6" x14ac:dyDescent="0.25">
      <c r="B75">
        <v>2037</v>
      </c>
      <c r="C75">
        <f>SUM('AEO22 Table60'!C39:D39)</f>
        <v>3.818203</v>
      </c>
      <c r="D75">
        <f>'AEO22 Table60'!E39</f>
        <v>5.8630579999999997</v>
      </c>
      <c r="E75" s="23">
        <f t="shared" si="5"/>
        <v>0.39439108190554933</v>
      </c>
      <c r="F75" s="23">
        <f t="shared" si="6"/>
        <v>0.60560891809445072</v>
      </c>
    </row>
    <row r="76" spans="2:6" x14ac:dyDescent="0.25">
      <c r="B76">
        <v>2038</v>
      </c>
      <c r="C76">
        <f>SUM('AEO22 Table60'!C40:D40)</f>
        <v>3.8383419999999999</v>
      </c>
      <c r="D76">
        <f>'AEO22 Table60'!E40</f>
        <v>5.8630579999999997</v>
      </c>
      <c r="E76" s="23">
        <f t="shared" si="5"/>
        <v>0.3956482569526048</v>
      </c>
      <c r="F76" s="23">
        <f t="shared" si="6"/>
        <v>0.60435174304739525</v>
      </c>
    </row>
    <row r="77" spans="2:6" x14ac:dyDescent="0.25">
      <c r="B77">
        <v>2039</v>
      </c>
      <c r="C77">
        <f>SUM('AEO22 Table60'!C41:D41)</f>
        <v>3.8642839999999996</v>
      </c>
      <c r="D77">
        <f>'AEO22 Table60'!E41</f>
        <v>5.8630579999999997</v>
      </c>
      <c r="E77" s="23">
        <f t="shared" si="5"/>
        <v>0.39726001203617595</v>
      </c>
      <c r="F77" s="23">
        <f t="shared" si="6"/>
        <v>0.602739987963824</v>
      </c>
    </row>
    <row r="78" spans="2:6" x14ac:dyDescent="0.25">
      <c r="B78">
        <v>2040</v>
      </c>
      <c r="C78">
        <f>SUM('AEO22 Table60'!C42:D42)</f>
        <v>3.8802690000000002</v>
      </c>
      <c r="D78">
        <f>'AEO22 Table60'!E42</f>
        <v>5.8758340000000002</v>
      </c>
      <c r="E78" s="23">
        <f t="shared" si="5"/>
        <v>0.397727350767002</v>
      </c>
      <c r="F78" s="23">
        <f t="shared" si="6"/>
        <v>0.60227264923299806</v>
      </c>
    </row>
    <row r="79" spans="2:6" x14ac:dyDescent="0.25">
      <c r="B79">
        <v>2041</v>
      </c>
      <c r="C79">
        <f>SUM('AEO22 Table60'!C43:D43)</f>
        <v>3.8937850000000003</v>
      </c>
      <c r="D79">
        <f>'AEO22 Table60'!E43</f>
        <v>5.8630579999999997</v>
      </c>
      <c r="E79" s="23">
        <f t="shared" si="5"/>
        <v>0.39908246960620358</v>
      </c>
      <c r="F79" s="23">
        <f t="shared" si="6"/>
        <v>0.60091753039379636</v>
      </c>
    </row>
    <row r="80" spans="2:6" x14ac:dyDescent="0.25">
      <c r="B80">
        <v>2042</v>
      </c>
      <c r="C80">
        <f>SUM('AEO22 Table60'!C44:D44)</f>
        <v>3.898647</v>
      </c>
      <c r="D80">
        <f>'AEO22 Table60'!E44</f>
        <v>5.8630579999999997</v>
      </c>
      <c r="E80" s="23">
        <f t="shared" si="5"/>
        <v>0.39938176783666379</v>
      </c>
      <c r="F80" s="23">
        <f t="shared" si="6"/>
        <v>0.60061823216333621</v>
      </c>
    </row>
    <row r="81" spans="1:6" x14ac:dyDescent="0.25">
      <c r="B81">
        <v>2043</v>
      </c>
      <c r="C81">
        <f>SUM('AEO22 Table60'!C45:D45)</f>
        <v>3.9081699999999997</v>
      </c>
      <c r="D81">
        <f>'AEO22 Table60'!E45</f>
        <v>5.8630579999999997</v>
      </c>
      <c r="E81" s="23">
        <f t="shared" si="5"/>
        <v>0.39996712798022932</v>
      </c>
      <c r="F81" s="23">
        <f t="shared" si="6"/>
        <v>0.60003287201977074</v>
      </c>
    </row>
    <row r="82" spans="1:6" x14ac:dyDescent="0.25">
      <c r="B82">
        <v>2044</v>
      </c>
      <c r="C82">
        <f>SUM('AEO22 Table60'!C46:D46)</f>
        <v>3.9381530000000002</v>
      </c>
      <c r="D82">
        <f>'AEO22 Table60'!E46</f>
        <v>5.8758340000000002</v>
      </c>
      <c r="E82" s="23">
        <f t="shared" si="5"/>
        <v>0.40127962264470085</v>
      </c>
      <c r="F82" s="23">
        <f t="shared" si="6"/>
        <v>0.59872037735529904</v>
      </c>
    </row>
    <row r="83" spans="1:6" x14ac:dyDescent="0.25">
      <c r="B83">
        <v>2045</v>
      </c>
      <c r="C83">
        <f>SUM('AEO22 Table60'!C47:D47)</f>
        <v>3.9412219999999998</v>
      </c>
      <c r="D83">
        <f>'AEO22 Table60'!E47</f>
        <v>5.8630579999999997</v>
      </c>
      <c r="E83" s="23">
        <f t="shared" si="5"/>
        <v>0.40198994724752868</v>
      </c>
      <c r="F83" s="23">
        <f t="shared" si="6"/>
        <v>0.59801005275247143</v>
      </c>
    </row>
    <row r="84" spans="1:6" x14ac:dyDescent="0.25">
      <c r="B84">
        <v>2046</v>
      </c>
      <c r="C84">
        <f>SUM('AEO22 Table60'!C48:D48)</f>
        <v>3.92889</v>
      </c>
      <c r="D84">
        <f>'AEO22 Table60'!E48</f>
        <v>5.8630579999999997</v>
      </c>
      <c r="E84" s="23">
        <f t="shared" si="5"/>
        <v>0.4012368121235938</v>
      </c>
      <c r="F84" s="23">
        <f t="shared" si="6"/>
        <v>0.59876318787640614</v>
      </c>
    </row>
    <row r="85" spans="1:6" x14ac:dyDescent="0.25">
      <c r="B85">
        <v>2047</v>
      </c>
      <c r="C85">
        <f>SUM('AEO22 Table60'!C49:D49)</f>
        <v>3.9186170000000002</v>
      </c>
      <c r="D85">
        <f>'AEO22 Table60'!E49</f>
        <v>5.8630579999999997</v>
      </c>
      <c r="E85" s="23">
        <f t="shared" si="5"/>
        <v>0.40060797358325645</v>
      </c>
      <c r="F85" s="23">
        <f t="shared" si="6"/>
        <v>0.5993920264167435</v>
      </c>
    </row>
    <row r="86" spans="1:6" x14ac:dyDescent="0.25">
      <c r="B86">
        <v>2048</v>
      </c>
      <c r="C86">
        <f>SUM('AEO22 Table60'!C50:D50)</f>
        <v>3.9068899999999998</v>
      </c>
      <c r="D86">
        <f>'AEO22 Table60'!E50</f>
        <v>5.8758340000000002</v>
      </c>
      <c r="E86" s="23">
        <f t="shared" si="5"/>
        <v>0.39936627058066854</v>
      </c>
      <c r="F86" s="23">
        <f t="shared" si="6"/>
        <v>0.60063372941933146</v>
      </c>
    </row>
    <row r="87" spans="1:6" x14ac:dyDescent="0.25">
      <c r="B87">
        <v>2049</v>
      </c>
      <c r="C87">
        <f>SUM('AEO22 Table60'!C51:D51)</f>
        <v>3.8935820000000003</v>
      </c>
      <c r="D87">
        <f>'AEO22 Table60'!E51</f>
        <v>5.8630579999999997</v>
      </c>
      <c r="E87" s="23">
        <f t="shared" si="5"/>
        <v>0.39906996670985095</v>
      </c>
      <c r="F87" s="23">
        <f t="shared" si="6"/>
        <v>0.60093003329014893</v>
      </c>
    </row>
    <row r="88" spans="1:6" x14ac:dyDescent="0.25">
      <c r="B88">
        <v>2050</v>
      </c>
      <c r="C88">
        <f>SUM('AEO22 Table60'!C52:D52)</f>
        <v>3.8848979999999997</v>
      </c>
      <c r="D88">
        <f>'AEO22 Table60'!E52</f>
        <v>5.8630579999999997</v>
      </c>
      <c r="E88" s="23">
        <f t="shared" si="5"/>
        <v>0.3985346261308525</v>
      </c>
      <c r="F88" s="23">
        <f>D88/SUM(C88:D88)</f>
        <v>0.60146537386914756</v>
      </c>
    </row>
    <row r="90" spans="1:6" x14ac:dyDescent="0.25">
      <c r="A90" s="18" t="s">
        <v>1595</v>
      </c>
      <c r="B90" s="19" t="s">
        <v>1631</v>
      </c>
      <c r="C90" s="19"/>
      <c r="D90" s="19" t="s">
        <v>1606</v>
      </c>
    </row>
    <row r="91" spans="1:6" x14ac:dyDescent="0.25">
      <c r="B91">
        <v>2020</v>
      </c>
      <c r="C91" s="26">
        <f>E58*C22+F58*D22</f>
        <v>3.7926078806733816</v>
      </c>
      <c r="D91" s="4">
        <f>C91*About!$B$28/10^6</f>
        <v>3.3640431901572894E-6</v>
      </c>
    </row>
    <row r="92" spans="1:6" x14ac:dyDescent="0.25">
      <c r="B92">
        <v>2021</v>
      </c>
      <c r="C92" s="26">
        <f>E59*C23+F59*D23</f>
        <v>6.5967288020886192</v>
      </c>
      <c r="D92" s="4">
        <f>C92*About!$B$29/10^6</f>
        <v>5.58742929536906E-6</v>
      </c>
    </row>
    <row r="93" spans="1:6" x14ac:dyDescent="0.25">
      <c r="B93">
        <v>2022</v>
      </c>
      <c r="C93" s="26">
        <f t="shared" ref="C93:C120" si="7">E60*C27+D27*F60</f>
        <v>11.841128686965543</v>
      </c>
      <c r="D93" s="4">
        <f>C93*About!$B$29/10^6</f>
        <v>1.0029435997859815E-5</v>
      </c>
    </row>
    <row r="94" spans="1:6" x14ac:dyDescent="0.25">
      <c r="B94">
        <v>2023</v>
      </c>
      <c r="C94" s="26">
        <f t="shared" si="7"/>
        <v>10.297008997058969</v>
      </c>
      <c r="D94" s="4">
        <f>C94*About!$B$29/10^6</f>
        <v>8.7215666205089458E-6</v>
      </c>
    </row>
    <row r="95" spans="1:6" x14ac:dyDescent="0.25">
      <c r="B95">
        <v>2024</v>
      </c>
      <c r="C95" s="26">
        <f t="shared" si="7"/>
        <v>7.7775528704837926</v>
      </c>
      <c r="D95" s="4">
        <f>C95*About!$B$29/10^6</f>
        <v>6.5875872812997719E-6</v>
      </c>
    </row>
    <row r="96" spans="1:6" x14ac:dyDescent="0.25">
      <c r="B96">
        <v>2025</v>
      </c>
      <c r="C96" s="26">
        <f t="shared" si="7"/>
        <v>7.2541076094722658</v>
      </c>
      <c r="D96" s="4">
        <f>C96*About!$B$29/10^6</f>
        <v>6.1442291452230091E-6</v>
      </c>
    </row>
    <row r="97" spans="2:4" x14ac:dyDescent="0.25">
      <c r="B97">
        <v>2026</v>
      </c>
      <c r="C97" s="26">
        <f t="shared" si="7"/>
        <v>6.9377409289471341</v>
      </c>
      <c r="D97" s="4">
        <f>C97*About!$B$29/10^6</f>
        <v>5.8762665668182228E-6</v>
      </c>
    </row>
    <row r="98" spans="2:4" x14ac:dyDescent="0.25">
      <c r="B98">
        <v>2027</v>
      </c>
      <c r="C98" s="26">
        <f t="shared" si="7"/>
        <v>6.6310329834345358</v>
      </c>
      <c r="D98" s="4">
        <f>C98*About!$B$29/10^6</f>
        <v>5.6164849369690513E-6</v>
      </c>
    </row>
    <row r="99" spans="2:4" x14ac:dyDescent="0.25">
      <c r="B99">
        <v>2028</v>
      </c>
      <c r="C99" s="26">
        <f t="shared" si="7"/>
        <v>6.3293627164223274</v>
      </c>
      <c r="D99" s="4">
        <f>C99*About!$B$29/10^6</f>
        <v>5.360970220809711E-6</v>
      </c>
    </row>
    <row r="100" spans="2:4" x14ac:dyDescent="0.25">
      <c r="B100">
        <v>2029</v>
      </c>
      <c r="C100" s="26">
        <f t="shared" si="7"/>
        <v>6.0235734236662779</v>
      </c>
      <c r="D100" s="4">
        <f>C100*About!$B$29/10^6</f>
        <v>5.1019666898453374E-6</v>
      </c>
    </row>
    <row r="101" spans="2:4" x14ac:dyDescent="0.25">
      <c r="B101">
        <v>2030</v>
      </c>
      <c r="C101" s="26">
        <f t="shared" si="7"/>
        <v>5.7269615538796685</v>
      </c>
      <c r="D101" s="4">
        <f>C101*About!$B$29/10^6</f>
        <v>4.8507364361360788E-6</v>
      </c>
    </row>
    <row r="102" spans="2:4" x14ac:dyDescent="0.25">
      <c r="B102">
        <v>2031</v>
      </c>
      <c r="C102" s="26">
        <f t="shared" si="7"/>
        <v>5.8514213581509118</v>
      </c>
      <c r="D102" s="4">
        <f>C102*About!$B$29/10^6</f>
        <v>4.9561538903538221E-6</v>
      </c>
    </row>
    <row r="103" spans="2:4" x14ac:dyDescent="0.25">
      <c r="B103">
        <v>2032</v>
      </c>
      <c r="C103" s="26">
        <f t="shared" si="7"/>
        <v>5.9363894235170376</v>
      </c>
      <c r="D103" s="4">
        <f>C103*About!$B$29/10^6</f>
        <v>5.0281218417189303E-6</v>
      </c>
    </row>
    <row r="104" spans="2:4" x14ac:dyDescent="0.25">
      <c r="B104">
        <v>2033</v>
      </c>
      <c r="C104" s="26">
        <f t="shared" si="7"/>
        <v>6.1139177902329056</v>
      </c>
      <c r="D104" s="4">
        <f>C104*About!$B$29/10^6</f>
        <v>5.1784883683272704E-6</v>
      </c>
    </row>
    <row r="105" spans="2:4" x14ac:dyDescent="0.25">
      <c r="B105">
        <v>2034</v>
      </c>
      <c r="C105" s="26">
        <f t="shared" si="7"/>
        <v>6.1055322704182773</v>
      </c>
      <c r="D105" s="4">
        <f>C105*About!$B$29/10^6</f>
        <v>5.1713858330442802E-6</v>
      </c>
    </row>
    <row r="106" spans="2:4" x14ac:dyDescent="0.25">
      <c r="B106">
        <v>2035</v>
      </c>
      <c r="C106" s="26">
        <f t="shared" si="7"/>
        <v>5.9760719779797089</v>
      </c>
      <c r="D106" s="4">
        <f>C106*About!$B$29/10^6</f>
        <v>5.0617329653488135E-6</v>
      </c>
    </row>
    <row r="107" spans="2:4" x14ac:dyDescent="0.25">
      <c r="B107">
        <v>2036</v>
      </c>
      <c r="C107" s="26">
        <f t="shared" si="7"/>
        <v>5.9092932654667294</v>
      </c>
      <c r="D107" s="4">
        <f>C107*About!$B$29/10^6</f>
        <v>5.0051713958503191E-6</v>
      </c>
    </row>
    <row r="108" spans="2:4" x14ac:dyDescent="0.25">
      <c r="B108">
        <v>2037</v>
      </c>
      <c r="C108" s="26">
        <f t="shared" si="7"/>
        <v>5.9088568371904504</v>
      </c>
      <c r="D108" s="4">
        <f>C108*About!$B$29/10^6</f>
        <v>5.0048017411003118E-6</v>
      </c>
    </row>
    <row r="109" spans="2:4" x14ac:dyDescent="0.25">
      <c r="B109">
        <v>2038</v>
      </c>
      <c r="C109" s="26">
        <f t="shared" si="7"/>
        <v>5.9576520999417113</v>
      </c>
      <c r="D109" s="4">
        <f>C109*About!$B$29/10^6</f>
        <v>5.0461313286506297E-6</v>
      </c>
    </row>
    <row r="110" spans="2:4" x14ac:dyDescent="0.25">
      <c r="B110">
        <v>2039</v>
      </c>
      <c r="C110" s="26">
        <f t="shared" si="7"/>
        <v>5.9983813068460146</v>
      </c>
      <c r="D110" s="4">
        <f>C110*About!$B$29/10^6</f>
        <v>5.0806289668985744E-6</v>
      </c>
    </row>
    <row r="111" spans="2:4" x14ac:dyDescent="0.25">
      <c r="B111">
        <v>2040</v>
      </c>
      <c r="C111" s="26">
        <f t="shared" si="7"/>
        <v>6.0509640199557202</v>
      </c>
      <c r="D111" s="4">
        <f>C111*About!$B$29/10^6</f>
        <v>5.1251665249024947E-6</v>
      </c>
    </row>
    <row r="112" spans="2:4" x14ac:dyDescent="0.25">
      <c r="B112">
        <v>2041</v>
      </c>
      <c r="C112" s="26">
        <f t="shared" si="7"/>
        <v>6.1425533111360258</v>
      </c>
      <c r="D112" s="4">
        <f>C112*About!$B$29/10^6</f>
        <v>5.2027426545322138E-6</v>
      </c>
    </row>
    <row r="113" spans="2:4" x14ac:dyDescent="0.25">
      <c r="B113">
        <v>2042</v>
      </c>
      <c r="C113" s="26">
        <f t="shared" si="7"/>
        <v>6.1708580406945472</v>
      </c>
      <c r="D113" s="4">
        <f>C113*About!$B$29/10^6</f>
        <v>5.2267167604682806E-6</v>
      </c>
    </row>
    <row r="114" spans="2:4" x14ac:dyDescent="0.25">
      <c r="B114">
        <v>2043</v>
      </c>
      <c r="C114" s="26">
        <f t="shared" si="7"/>
        <v>6.0632584033545465</v>
      </c>
      <c r="D114" s="4">
        <f>C114*About!$B$29/10^6</f>
        <v>5.1355798676413009E-6</v>
      </c>
    </row>
    <row r="115" spans="2:4" x14ac:dyDescent="0.25">
      <c r="B115">
        <v>2044</v>
      </c>
      <c r="C115" s="26">
        <f t="shared" si="7"/>
        <v>6.0106688683523188</v>
      </c>
      <c r="D115" s="4">
        <f>C115*About!$B$29/10^6</f>
        <v>5.0910365314944137E-6</v>
      </c>
    </row>
    <row r="116" spans="2:4" x14ac:dyDescent="0.25">
      <c r="B116">
        <v>2045</v>
      </c>
      <c r="C116" s="26">
        <f t="shared" si="7"/>
        <v>5.853911349520116</v>
      </c>
      <c r="D116" s="4">
        <f>C116*About!$B$29/10^6</f>
        <v>4.9582629130435384E-6</v>
      </c>
    </row>
    <row r="117" spans="2:4" x14ac:dyDescent="0.25">
      <c r="B117">
        <v>2046</v>
      </c>
      <c r="C117" s="26">
        <f t="shared" si="7"/>
        <v>5.7816684808219314</v>
      </c>
      <c r="D117" s="4">
        <f>C117*About!$B$29/10^6</f>
        <v>4.8970732032561762E-6</v>
      </c>
    </row>
    <row r="118" spans="2:4" x14ac:dyDescent="0.25">
      <c r="B118">
        <v>2047</v>
      </c>
      <c r="C118" s="26">
        <f t="shared" si="7"/>
        <v>5.7414698108216902</v>
      </c>
      <c r="D118" s="4">
        <f>C118*About!$B$29/10^6</f>
        <v>4.863024929765971E-6</v>
      </c>
    </row>
    <row r="119" spans="2:4" x14ac:dyDescent="0.25">
      <c r="B119">
        <v>2048</v>
      </c>
      <c r="C119" s="26">
        <f t="shared" si="7"/>
        <v>5.7322664991357009</v>
      </c>
      <c r="D119" s="4">
        <f>C119*About!$B$29/10^6</f>
        <v>4.8552297247679382E-6</v>
      </c>
    </row>
    <row r="120" spans="2:4" x14ac:dyDescent="0.25">
      <c r="B120">
        <v>2049</v>
      </c>
      <c r="C120" s="26">
        <f t="shared" si="7"/>
        <v>5.7520665530275279</v>
      </c>
      <c r="D120" s="4">
        <f>C120*About!$B$29/10^6</f>
        <v>4.8720003704143164E-6</v>
      </c>
    </row>
    <row r="121" spans="2:4" x14ac:dyDescent="0.25">
      <c r="B121">
        <v>2050</v>
      </c>
      <c r="C121" s="26">
        <f>E88*C55+D55*F88</f>
        <v>5.7638916559258666</v>
      </c>
      <c r="D121" s="4">
        <f>C121*About!$B$29/10^6</f>
        <v>4.8820162325692083E-6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M145" sqref="M145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25">
      <c r="A2" s="5" t="s">
        <v>22</v>
      </c>
    </row>
    <row r="3" spans="1:32" x14ac:dyDescent="0.2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</row>
    <row r="9" spans="1:32" x14ac:dyDescent="0.2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</row>
    <row r="12" spans="1:32" s="3" customFormat="1" x14ac:dyDescent="0.25">
      <c r="A12" s="5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</row>
    <row r="15" spans="1:32" x14ac:dyDescent="0.2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</row>
    <row r="16" spans="1:32" x14ac:dyDescent="0.2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</row>
    <row r="17" spans="1:32" x14ac:dyDescent="0.2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</row>
    <row r="18" spans="1:32" x14ac:dyDescent="0.2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</row>
    <row r="19" spans="1:32" x14ac:dyDescent="0.2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</row>
    <row r="22" spans="1:32" s="3" customFormat="1" x14ac:dyDescent="0.25">
      <c r="A22" s="5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25">
      <c r="A32" s="5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2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2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2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2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3" customFormat="1" x14ac:dyDescent="0.25">
      <c r="A42" s="5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25">
      <c r="A52" s="5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</row>
    <row r="55" spans="1:32" x14ac:dyDescent="0.2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</row>
    <row r="56" spans="1:32" x14ac:dyDescent="0.2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</row>
    <row r="57" spans="1:32" x14ac:dyDescent="0.2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</row>
    <row r="58" spans="1:32" x14ac:dyDescent="0.2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</row>
    <row r="59" spans="1:32" x14ac:dyDescent="0.2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</row>
    <row r="62" spans="1:32" s="3" customFormat="1" x14ac:dyDescent="0.25">
      <c r="A62" s="5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25">
      <c r="A72" s="5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25">
      <c r="A82" s="5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</row>
    <row r="87" spans="1:32" x14ac:dyDescent="0.2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25">
      <c r="A92" s="5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25">
      <c r="A102" s="5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</row>
    <row r="112" spans="1:32" s="3" customFormat="1" x14ac:dyDescent="0.25">
      <c r="A112" s="5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1.4927235207542256E-5</v>
      </c>
      <c r="C114">
        <v>1.835315804206015E-5</v>
      </c>
      <c r="D114">
        <v>2.6795610741407819E-5</v>
      </c>
      <c r="E114">
        <v>2.3369687906889925E-5</v>
      </c>
      <c r="F114">
        <v>2.117401763410256E-5</v>
      </c>
      <c r="G114">
        <v>1.8978347361315195E-5</v>
      </c>
      <c r="H114">
        <v>1.678267708852783E-5</v>
      </c>
      <c r="I114">
        <v>1.4587006815740463E-5</v>
      </c>
      <c r="J114">
        <v>1.2391336542953093E-5</v>
      </c>
      <c r="K114">
        <v>1.2477675986456064E-5</v>
      </c>
      <c r="L114">
        <v>1.2579748173037605E-5</v>
      </c>
      <c r="M114">
        <v>1.2772463260796397E-5</v>
      </c>
      <c r="N114">
        <v>1.2863922115850461E-5</v>
      </c>
      <c r="O114">
        <v>1.2974373292969698E-5</v>
      </c>
      <c r="P114">
        <v>1.2986282999815475E-5</v>
      </c>
      <c r="Q114">
        <v>1.3015132858124513E-5</v>
      </c>
      <c r="R114">
        <v>1.3002682571244048E-5</v>
      </c>
      <c r="S114">
        <v>1.3031510399645716E-5</v>
      </c>
      <c r="T114">
        <v>1.3191422955330845E-5</v>
      </c>
      <c r="U114">
        <v>1.3147735107104103E-5</v>
      </c>
      <c r="V114">
        <v>1.3424564617721518E-5</v>
      </c>
      <c r="W114">
        <v>1.3535538581488725E-5</v>
      </c>
      <c r="X114">
        <v>1.360756621093848E-5</v>
      </c>
      <c r="Y114">
        <v>1.3866842969206922E-5</v>
      </c>
      <c r="Z114">
        <v>1.4050525794944086E-5</v>
      </c>
      <c r="AA114">
        <v>1.413115017209285E-5</v>
      </c>
      <c r="AB114">
        <v>1.4257588283529538E-5</v>
      </c>
      <c r="AC114">
        <v>1.4303693490438054E-5</v>
      </c>
      <c r="AD114">
        <v>1.427933264940768E-5</v>
      </c>
      <c r="AE114">
        <v>1.4307708017404141E-5</v>
      </c>
      <c r="AF114">
        <v>1.4275271520714466E-5</v>
      </c>
    </row>
    <row r="115" spans="1:32" x14ac:dyDescent="0.25">
      <c r="A115" t="s">
        <v>53</v>
      </c>
      <c r="B115">
        <v>1.3440227052039288E-5</v>
      </c>
      <c r="C115">
        <v>1.9314501239121262E-5</v>
      </c>
      <c r="D115">
        <v>3.4260821340317909E-5</v>
      </c>
      <c r="E115">
        <v>2.3289665132092304E-5</v>
      </c>
      <c r="F115">
        <v>2.1121113671993361E-5</v>
      </c>
      <c r="G115">
        <v>1.8952562211894418E-5</v>
      </c>
      <c r="H115">
        <v>1.6784010751795474E-5</v>
      </c>
      <c r="I115">
        <v>1.4615459291696531E-5</v>
      </c>
      <c r="J115">
        <v>1.2446907831597591E-5</v>
      </c>
      <c r="K115">
        <v>1.2529524220755063E-5</v>
      </c>
      <c r="L115">
        <v>1.2607007641495365E-5</v>
      </c>
      <c r="M115">
        <v>1.28450789193121E-5</v>
      </c>
      <c r="N115">
        <v>1.2923944293087793E-5</v>
      </c>
      <c r="O115">
        <v>1.3038766712211682E-5</v>
      </c>
      <c r="P115">
        <v>1.3061193157914159E-5</v>
      </c>
      <c r="Q115">
        <v>1.3094616763914823E-5</v>
      </c>
      <c r="R115">
        <v>1.3079316993246483E-5</v>
      </c>
      <c r="S115">
        <v>1.3118923377480901E-5</v>
      </c>
      <c r="T115">
        <v>1.3262904920921133E-5</v>
      </c>
      <c r="U115">
        <v>1.3248684615713915E-5</v>
      </c>
      <c r="V115">
        <v>1.3432568252529797E-5</v>
      </c>
      <c r="W115">
        <v>1.3464638713835477E-5</v>
      </c>
      <c r="X115">
        <v>1.3417280344119274E-5</v>
      </c>
      <c r="Y115">
        <v>1.3534054104653649E-5</v>
      </c>
      <c r="Z115">
        <v>1.3544019248521975E-5</v>
      </c>
      <c r="AA115">
        <v>1.3389006652618371E-5</v>
      </c>
      <c r="AB115">
        <v>1.3578085111052882E-5</v>
      </c>
      <c r="AC115">
        <v>1.3650717715651176E-5</v>
      </c>
      <c r="AD115">
        <v>1.368319403563494E-5</v>
      </c>
      <c r="AE115">
        <v>1.37311692427575E-5</v>
      </c>
      <c r="AF115">
        <v>1.3726539572993318E-5</v>
      </c>
    </row>
    <row r="116" spans="1:32" x14ac:dyDescent="0.2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</row>
    <row r="117" spans="1:32" x14ac:dyDescent="0.2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</row>
    <row r="118" spans="1:32" x14ac:dyDescent="0.2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</row>
    <row r="119" spans="1:32" x14ac:dyDescent="0.2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</row>
    <row r="122" spans="1:32" s="3" customFormat="1" x14ac:dyDescent="0.25">
      <c r="A122" s="5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</row>
    <row r="127" spans="1:32" x14ac:dyDescent="0.2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</row>
    <row r="128" spans="1:32" x14ac:dyDescent="0.2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</row>
    <row r="132" spans="1:32" s="3" customFormat="1" x14ac:dyDescent="0.25">
      <c r="A132" s="5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25">
      <c r="A142" s="5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2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2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2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I14" sqref="I14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25">
      <c r="A2" s="5" t="s">
        <v>22</v>
      </c>
    </row>
    <row r="3" spans="1:32" x14ac:dyDescent="0.2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</row>
    <row r="9" spans="1:32" x14ac:dyDescent="0.2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</row>
    <row r="12" spans="1:32" s="3" customFormat="1" x14ac:dyDescent="0.25">
      <c r="A12" s="5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7.8501640081489598E-7</v>
      </c>
      <c r="C14">
        <v>8.6118307425893831E-7</v>
      </c>
      <c r="D14">
        <v>1.5907140940305012E-6</v>
      </c>
      <c r="E14">
        <v>1.369821261413888E-6</v>
      </c>
      <c r="F14">
        <v>1.0348789962265469E-6</v>
      </c>
      <c r="G14">
        <v>9.622577901730669E-7</v>
      </c>
      <c r="H14">
        <v>9.2369829027132115E-7</v>
      </c>
      <c r="I14">
        <v>8.8513879036957541E-7</v>
      </c>
      <c r="J14">
        <v>8.4657929046782966E-7</v>
      </c>
      <c r="K14">
        <v>8.0801979056608391E-7</v>
      </c>
      <c r="L14">
        <v>7.6946029066433816E-7</v>
      </c>
      <c r="M14">
        <v>7.5323386549662883E-7</v>
      </c>
      <c r="N14">
        <v>7.485320086124625E-7</v>
      </c>
      <c r="O14">
        <v>7.4096737817097436E-7</v>
      </c>
      <c r="P14">
        <v>7.3257426442804991E-7</v>
      </c>
      <c r="Q14">
        <v>7.2456951354333496E-7</v>
      </c>
      <c r="R14">
        <v>7.171221520357328E-7</v>
      </c>
      <c r="S14">
        <v>7.1001435165407974E-7</v>
      </c>
      <c r="T14">
        <v>7.068343969988294E-7</v>
      </c>
      <c r="U14">
        <v>7.0122545525928977E-7</v>
      </c>
      <c r="V14">
        <v>6.9856977236556418E-7</v>
      </c>
      <c r="W14">
        <v>6.9413557096475826E-7</v>
      </c>
      <c r="X14">
        <v>6.9042157213682589E-7</v>
      </c>
      <c r="Y14">
        <v>6.8664176034239665E-7</v>
      </c>
      <c r="Z14">
        <v>6.8376438849186484E-7</v>
      </c>
      <c r="AA14">
        <v>6.8195196816336262E-7</v>
      </c>
      <c r="AB14">
        <v>6.8081728264566825E-7</v>
      </c>
      <c r="AC14">
        <v>6.8072625444544483E-7</v>
      </c>
      <c r="AD14">
        <v>6.812949846453822E-7</v>
      </c>
      <c r="AE14">
        <v>6.8330273254997674E-7</v>
      </c>
      <c r="AF14">
        <v>6.8453116082654918E-7</v>
      </c>
    </row>
    <row r="15" spans="1:32" x14ac:dyDescent="0.2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</row>
    <row r="16" spans="1:32" x14ac:dyDescent="0.2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</row>
    <row r="17" spans="1:32" x14ac:dyDescent="0.2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</row>
    <row r="18" spans="1:32" x14ac:dyDescent="0.2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</row>
    <row r="19" spans="1:32" x14ac:dyDescent="0.2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</row>
    <row r="22" spans="1:32" s="3" customFormat="1" x14ac:dyDescent="0.25">
      <c r="A22" s="5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25">
      <c r="A32" s="5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2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2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2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2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3" customFormat="1" x14ac:dyDescent="0.25">
      <c r="A42" s="5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25">
      <c r="A52" s="5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</row>
    <row r="55" spans="1:32" x14ac:dyDescent="0.2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</row>
    <row r="56" spans="1:32" x14ac:dyDescent="0.2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</row>
    <row r="57" spans="1:32" x14ac:dyDescent="0.2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</row>
    <row r="58" spans="1:32" x14ac:dyDescent="0.2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</row>
    <row r="59" spans="1:32" x14ac:dyDescent="0.2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</row>
    <row r="62" spans="1:32" s="3" customFormat="1" x14ac:dyDescent="0.25">
      <c r="A62" s="5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25">
      <c r="A72" s="5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25">
      <c r="A82" s="5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</row>
    <row r="87" spans="1:32" x14ac:dyDescent="0.2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25">
      <c r="A92" s="5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25">
      <c r="A102" s="5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3" customFormat="1" x14ac:dyDescent="0.25">
      <c r="A112" s="5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3" customFormat="1" x14ac:dyDescent="0.25">
      <c r="A122" s="5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</row>
    <row r="127" spans="1:32" x14ac:dyDescent="0.2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</row>
    <row r="128" spans="1:32" x14ac:dyDescent="0.25">
      <c r="A128" t="s">
        <v>56</v>
      </c>
      <c r="B128">
        <v>4.5981167073804443E-7</v>
      </c>
      <c r="C128">
        <v>7.8600566493911493E-7</v>
      </c>
      <c r="D128">
        <v>8.339356565241022E-7</v>
      </c>
      <c r="E128">
        <v>7.3119589596492587E-7</v>
      </c>
      <c r="F128">
        <v>7.3022154027569102E-7</v>
      </c>
      <c r="G128">
        <v>7.2335478425635306E-7</v>
      </c>
      <c r="H128">
        <v>7.319912942435546E-7</v>
      </c>
      <c r="I128">
        <v>7.5554343770968002E-7</v>
      </c>
      <c r="J128">
        <v>7.882780092137136E-7</v>
      </c>
      <c r="K128">
        <v>8.0992932076312504E-7</v>
      </c>
      <c r="L128">
        <v>8.3282013996687444E-7</v>
      </c>
      <c r="M128">
        <v>8.533232086843561E-7</v>
      </c>
      <c r="N128">
        <v>8.7018415415758186E-7</v>
      </c>
      <c r="O128">
        <v>8.8650114054724862E-7</v>
      </c>
      <c r="P128">
        <v>8.9634466238080962E-7</v>
      </c>
      <c r="Q128">
        <v>9.0300382549917693E-7</v>
      </c>
      <c r="R128">
        <v>9.122112591765583E-7</v>
      </c>
      <c r="S128">
        <v>9.2409193399363755E-7</v>
      </c>
      <c r="T128">
        <v>9.3500528235654141E-7</v>
      </c>
      <c r="U128">
        <v>9.4037993919285521E-7</v>
      </c>
      <c r="V128">
        <v>9.5818303263074145E-7</v>
      </c>
      <c r="W128">
        <v>9.6879245300235453E-7</v>
      </c>
      <c r="X128">
        <v>9.6975511250538435E-7</v>
      </c>
      <c r="Y128">
        <v>9.8091696161263586E-7</v>
      </c>
      <c r="Z128">
        <v>9.9439920730628472E-7</v>
      </c>
      <c r="AA128">
        <v>9.963987365972321E-7</v>
      </c>
      <c r="AB128">
        <v>1.0030601467661509E-6</v>
      </c>
      <c r="AC128">
        <v>1.0075222129950619E-6</v>
      </c>
      <c r="AD128">
        <v>1.0097832067835405E-6</v>
      </c>
      <c r="AE128">
        <v>1.0084109502966084E-6</v>
      </c>
      <c r="AF128">
        <v>1.0068501720300548E-6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4.5981167073804443E-7</v>
      </c>
      <c r="C131">
        <v>7.8600566493911493E-7</v>
      </c>
      <c r="D131">
        <v>8.339356565241022E-7</v>
      </c>
      <c r="E131">
        <v>7.3119589596492587E-7</v>
      </c>
      <c r="F131">
        <v>7.3022154027569102E-7</v>
      </c>
      <c r="G131">
        <v>7.2335478425635306E-7</v>
      </c>
      <c r="H131">
        <v>7.319912942435546E-7</v>
      </c>
      <c r="I131">
        <v>7.5554343770968002E-7</v>
      </c>
      <c r="J131">
        <v>7.882780092137136E-7</v>
      </c>
      <c r="K131">
        <v>8.0992932076312504E-7</v>
      </c>
      <c r="L131">
        <v>8.3282013996687444E-7</v>
      </c>
      <c r="M131">
        <v>8.533232086843561E-7</v>
      </c>
      <c r="N131">
        <v>8.7018415415758186E-7</v>
      </c>
      <c r="O131">
        <v>8.8650114054724862E-7</v>
      </c>
      <c r="P131">
        <v>8.9634466238080962E-7</v>
      </c>
      <c r="Q131">
        <v>9.0300382549917693E-7</v>
      </c>
      <c r="R131">
        <v>9.122112591765583E-7</v>
      </c>
      <c r="S131">
        <v>9.2409193399363755E-7</v>
      </c>
      <c r="T131">
        <v>9.3500528235654141E-7</v>
      </c>
      <c r="U131">
        <v>9.4037993919285521E-7</v>
      </c>
      <c r="V131">
        <v>9.5818303263074145E-7</v>
      </c>
      <c r="W131">
        <v>9.6879245300235453E-7</v>
      </c>
      <c r="X131">
        <v>9.6975511250538435E-7</v>
      </c>
      <c r="Y131">
        <v>9.8091696161263586E-7</v>
      </c>
      <c r="Z131">
        <v>9.9439920730628472E-7</v>
      </c>
      <c r="AA131">
        <v>9.963987365972321E-7</v>
      </c>
      <c r="AB131">
        <v>1.0030601467661509E-6</v>
      </c>
      <c r="AC131">
        <v>1.0075222129950619E-6</v>
      </c>
      <c r="AD131">
        <v>1.0097832067835405E-6</v>
      </c>
      <c r="AE131">
        <v>1.0084109502966084E-6</v>
      </c>
      <c r="AF131">
        <v>1.0068501720300548E-6</v>
      </c>
    </row>
    <row r="132" spans="1:32" s="3" customFormat="1" x14ac:dyDescent="0.25">
      <c r="A132" s="5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25">
      <c r="A142" s="5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2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2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2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P24" sqref="AP24"/>
    </sheetView>
  </sheetViews>
  <sheetFormatPr defaultRowHeight="15" x14ac:dyDescent="0.25"/>
  <cols>
    <col min="1" max="1" width="17.28515625" customWidth="1"/>
    <col min="3" max="32" width="8.7109375" hidden="1" customWidth="1"/>
    <col min="35" max="36" width="24.140625" customWidth="1"/>
    <col min="37" max="37" width="10.5703125" bestFit="1" customWidth="1"/>
  </cols>
  <sheetData>
    <row r="1" spans="1:57" x14ac:dyDescent="0.2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2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2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2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2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2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2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2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2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2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32" x14ac:dyDescent="0.2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32" x14ac:dyDescent="0.2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32" x14ac:dyDescent="0.2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32" x14ac:dyDescent="0.2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2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2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2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2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2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2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2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2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2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2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2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2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2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2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2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2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2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2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2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2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2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2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2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2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2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2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2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2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2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2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2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2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2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2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2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2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2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2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2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2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2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2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2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2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2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2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2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2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2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2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2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2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2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2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2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2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2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2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2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2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2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2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2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2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2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2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2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2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2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2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2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2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2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2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2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2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2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2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2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2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2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2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2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2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2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2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2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2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2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2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2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2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2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2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2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2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2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2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2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2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2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2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2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2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2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2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2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2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2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2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2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2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2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2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2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2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2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2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2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2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2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2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2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2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2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2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2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2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2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2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2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2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2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2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2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2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2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2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2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2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2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2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2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2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2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2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2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2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2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2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2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2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2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2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2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2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2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2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2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2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2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2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2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2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2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2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2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2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2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2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2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2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2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2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2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2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2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2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2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2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2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2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2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2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2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2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2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2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2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2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2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2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2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2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2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2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2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2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2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2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2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2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2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2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2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2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2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2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2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2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2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2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2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2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2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2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2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2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2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2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2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2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2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2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2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2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2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2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2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2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2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2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2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2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2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2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2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2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E14" sqref="E14"/>
    </sheetView>
  </sheetViews>
  <sheetFormatPr defaultRowHeight="15" x14ac:dyDescent="0.25"/>
  <cols>
    <col min="1" max="1" width="39.5703125" customWidth="1"/>
    <col min="2" max="2" width="11.5703125" bestFit="1" customWidth="1"/>
  </cols>
  <sheetData>
    <row r="1" spans="1:32" s="3" customFormat="1" x14ac:dyDescent="0.25">
      <c r="A1" s="5" t="s">
        <v>22</v>
      </c>
    </row>
    <row r="2" spans="1:32" x14ac:dyDescent="0.25">
      <c r="A2" t="s">
        <v>30</v>
      </c>
      <c r="B2">
        <f>'Fuel Taxes'!B$1</f>
        <v>2020</v>
      </c>
      <c r="C2">
        <f>'Fuel Taxes'!C$1</f>
        <v>2021</v>
      </c>
      <c r="D2">
        <f>'Fuel Taxes'!D$1</f>
        <v>2022</v>
      </c>
      <c r="E2">
        <f>'Fuel Taxes'!E$1</f>
        <v>2023</v>
      </c>
      <c r="F2">
        <f>'Fuel Taxes'!F$1</f>
        <v>2024</v>
      </c>
      <c r="G2">
        <f>'Fuel Taxes'!G$1</f>
        <v>2025</v>
      </c>
      <c r="H2">
        <f>'Fuel Taxes'!H$1</f>
        <v>2026</v>
      </c>
      <c r="I2">
        <f>'Fuel Taxes'!I$1</f>
        <v>2027</v>
      </c>
      <c r="J2">
        <f>'Fuel Taxes'!J$1</f>
        <v>2028</v>
      </c>
      <c r="K2">
        <f>'Fuel Taxes'!K$1</f>
        <v>2029</v>
      </c>
      <c r="L2">
        <f>'Fuel Taxes'!L$1</f>
        <v>2030</v>
      </c>
      <c r="M2">
        <f>'Fuel Taxes'!M$1</f>
        <v>2031</v>
      </c>
      <c r="N2">
        <f>'Fuel Taxes'!N$1</f>
        <v>2032</v>
      </c>
      <c r="O2">
        <f>'Fuel Taxes'!O$1</f>
        <v>2033</v>
      </c>
      <c r="P2">
        <f>'Fuel Taxes'!P$1</f>
        <v>2034</v>
      </c>
      <c r="Q2">
        <f>'Fuel Taxes'!Q$1</f>
        <v>2035</v>
      </c>
      <c r="R2">
        <f>'Fuel Taxes'!R$1</f>
        <v>2036</v>
      </c>
      <c r="S2">
        <f>'Fuel Taxes'!S$1</f>
        <v>2037</v>
      </c>
      <c r="T2">
        <f>'Fuel Taxes'!T$1</f>
        <v>2038</v>
      </c>
      <c r="U2">
        <f>'Fuel Taxes'!U$1</f>
        <v>2039</v>
      </c>
      <c r="V2">
        <f>'Fuel Taxes'!V$1</f>
        <v>2040</v>
      </c>
      <c r="W2">
        <f>'Fuel Taxes'!W$1</f>
        <v>2041</v>
      </c>
      <c r="X2">
        <f>'Fuel Taxes'!X$1</f>
        <v>2042</v>
      </c>
      <c r="Y2">
        <f>'Fuel Taxes'!Y$1</f>
        <v>2043</v>
      </c>
      <c r="Z2">
        <f>'Fuel Taxes'!Z$1</f>
        <v>2044</v>
      </c>
      <c r="AA2">
        <f>'Fuel Taxes'!AA$1</f>
        <v>2045</v>
      </c>
      <c r="AB2">
        <f>'Fuel Taxes'!AB$1</f>
        <v>2046</v>
      </c>
      <c r="AC2">
        <f>'Fuel Taxes'!AC$1</f>
        <v>2047</v>
      </c>
      <c r="AD2">
        <f>'Fuel Taxes'!AD$1</f>
        <v>2048</v>
      </c>
      <c r="AE2">
        <f>'Fuel Taxes'!AE$1</f>
        <v>2049</v>
      </c>
      <c r="AF2">
        <f>'Fuel Taxes'!AF$1</f>
        <v>2050</v>
      </c>
    </row>
    <row r="3" spans="1:32" x14ac:dyDescent="0.2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2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</row>
    <row r="5" spans="1:32" x14ac:dyDescent="0.2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2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2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</row>
    <row r="8" spans="1:32" x14ac:dyDescent="0.2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</row>
    <row r="9" spans="1:32" x14ac:dyDescent="0.2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2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</row>
    <row r="11" spans="1:32" s="3" customFormat="1" x14ac:dyDescent="0.25">
      <c r="A11" s="5" t="s">
        <v>31</v>
      </c>
    </row>
    <row r="12" spans="1:32" x14ac:dyDescent="0.25">
      <c r="A12" t="s">
        <v>30</v>
      </c>
      <c r="B12">
        <f>'Fuel Taxes'!B$1</f>
        <v>2020</v>
      </c>
      <c r="C12">
        <f>'Fuel Taxes'!C$1</f>
        <v>2021</v>
      </c>
      <c r="D12">
        <f>'Fuel Taxes'!D$1</f>
        <v>2022</v>
      </c>
      <c r="E12">
        <f>'Fuel Taxes'!E$1</f>
        <v>2023</v>
      </c>
      <c r="F12">
        <f>'Fuel Taxes'!F$1</f>
        <v>2024</v>
      </c>
      <c r="G12">
        <f>'Fuel Taxes'!G$1</f>
        <v>2025</v>
      </c>
      <c r="H12">
        <f>'Fuel Taxes'!H$1</f>
        <v>2026</v>
      </c>
      <c r="I12">
        <f>'Fuel Taxes'!I$1</f>
        <v>2027</v>
      </c>
      <c r="J12">
        <f>'Fuel Taxes'!J$1</f>
        <v>2028</v>
      </c>
      <c r="K12">
        <f>'Fuel Taxes'!K$1</f>
        <v>2029</v>
      </c>
      <c r="L12">
        <f>'Fuel Taxes'!L$1</f>
        <v>2030</v>
      </c>
      <c r="M12">
        <f>'Fuel Taxes'!M$1</f>
        <v>2031</v>
      </c>
      <c r="N12">
        <f>'Fuel Taxes'!N$1</f>
        <v>2032</v>
      </c>
      <c r="O12">
        <f>'Fuel Taxes'!O$1</f>
        <v>2033</v>
      </c>
      <c r="P12">
        <f>'Fuel Taxes'!P$1</f>
        <v>2034</v>
      </c>
      <c r="Q12">
        <f>'Fuel Taxes'!Q$1</f>
        <v>2035</v>
      </c>
      <c r="R12">
        <f>'Fuel Taxes'!R$1</f>
        <v>2036</v>
      </c>
      <c r="S12">
        <f>'Fuel Taxes'!S$1</f>
        <v>2037</v>
      </c>
      <c r="T12">
        <f>'Fuel Taxes'!T$1</f>
        <v>2038</v>
      </c>
      <c r="U12">
        <f>'Fuel Taxes'!U$1</f>
        <v>2039</v>
      </c>
      <c r="V12">
        <f>'Fuel Taxes'!V$1</f>
        <v>2040</v>
      </c>
      <c r="W12">
        <f>'Fuel Taxes'!W$1</f>
        <v>2041</v>
      </c>
      <c r="X12">
        <f>'Fuel Taxes'!X$1</f>
        <v>2042</v>
      </c>
      <c r="Y12">
        <f>'Fuel Taxes'!Y$1</f>
        <v>2043</v>
      </c>
      <c r="Z12">
        <f>'Fuel Taxes'!Z$1</f>
        <v>2044</v>
      </c>
      <c r="AA12">
        <f>'Fuel Taxes'!AA$1</f>
        <v>2045</v>
      </c>
      <c r="AB12">
        <f>'Fuel Taxes'!AB$1</f>
        <v>2046</v>
      </c>
      <c r="AC12">
        <f>'Fuel Taxes'!AC$1</f>
        <v>2047</v>
      </c>
      <c r="AD12">
        <f>'Fuel Taxes'!AD$1</f>
        <v>2048</v>
      </c>
      <c r="AE12">
        <f>'Fuel Taxes'!AE$1</f>
        <v>2049</v>
      </c>
      <c r="AF12">
        <f>'Fuel Taxes'!AF$1</f>
        <v>2050</v>
      </c>
    </row>
    <row r="13" spans="1:32" x14ac:dyDescent="0.2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</row>
    <row r="14" spans="1:32" x14ac:dyDescent="0.2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</row>
    <row r="15" spans="1:32" x14ac:dyDescent="0.2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</row>
    <row r="16" spans="1:32" x14ac:dyDescent="0.2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</row>
    <row r="17" spans="1:32" x14ac:dyDescent="0.2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</row>
    <row r="18" spans="1:32" x14ac:dyDescent="0.2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</row>
    <row r="19" spans="1:32" x14ac:dyDescent="0.2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2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</row>
    <row r="21" spans="1:32" s="3" customFormat="1" x14ac:dyDescent="0.25">
      <c r="A21" s="5" t="s">
        <v>32</v>
      </c>
    </row>
    <row r="22" spans="1:32" x14ac:dyDescent="0.25">
      <c r="A22" t="s">
        <v>30</v>
      </c>
      <c r="B22">
        <f>'Fuel Taxes'!B$1</f>
        <v>2020</v>
      </c>
      <c r="C22">
        <f>'Fuel Taxes'!C$1</f>
        <v>2021</v>
      </c>
      <c r="D22">
        <f>'Fuel Taxes'!D$1</f>
        <v>2022</v>
      </c>
      <c r="E22">
        <f>'Fuel Taxes'!E$1</f>
        <v>2023</v>
      </c>
      <c r="F22">
        <f>'Fuel Taxes'!F$1</f>
        <v>2024</v>
      </c>
      <c r="G22">
        <f>'Fuel Taxes'!G$1</f>
        <v>2025</v>
      </c>
      <c r="H22">
        <f>'Fuel Taxes'!H$1</f>
        <v>2026</v>
      </c>
      <c r="I22">
        <f>'Fuel Taxes'!I$1</f>
        <v>2027</v>
      </c>
      <c r="J22">
        <f>'Fuel Taxes'!J$1</f>
        <v>2028</v>
      </c>
      <c r="K22">
        <f>'Fuel Taxes'!K$1</f>
        <v>2029</v>
      </c>
      <c r="L22">
        <f>'Fuel Taxes'!L$1</f>
        <v>2030</v>
      </c>
      <c r="M22">
        <f>'Fuel Taxes'!M$1</f>
        <v>2031</v>
      </c>
      <c r="N22">
        <f>'Fuel Taxes'!N$1</f>
        <v>2032</v>
      </c>
      <c r="O22">
        <f>'Fuel Taxes'!O$1</f>
        <v>2033</v>
      </c>
      <c r="P22">
        <f>'Fuel Taxes'!P$1</f>
        <v>2034</v>
      </c>
      <c r="Q22">
        <f>'Fuel Taxes'!Q$1</f>
        <v>2035</v>
      </c>
      <c r="R22">
        <f>'Fuel Taxes'!R$1</f>
        <v>2036</v>
      </c>
      <c r="S22">
        <f>'Fuel Taxes'!S$1</f>
        <v>2037</v>
      </c>
      <c r="T22">
        <f>'Fuel Taxes'!T$1</f>
        <v>2038</v>
      </c>
      <c r="U22">
        <f>'Fuel Taxes'!U$1</f>
        <v>2039</v>
      </c>
      <c r="V22">
        <f>'Fuel Taxes'!V$1</f>
        <v>2040</v>
      </c>
      <c r="W22">
        <f>'Fuel Taxes'!W$1</f>
        <v>2041</v>
      </c>
      <c r="X22">
        <f>'Fuel Taxes'!X$1</f>
        <v>2042</v>
      </c>
      <c r="Y22">
        <f>'Fuel Taxes'!Y$1</f>
        <v>2043</v>
      </c>
      <c r="Z22">
        <f>'Fuel Taxes'!Z$1</f>
        <v>2044</v>
      </c>
      <c r="AA22">
        <f>'Fuel Taxes'!AA$1</f>
        <v>2045</v>
      </c>
      <c r="AB22">
        <f>'Fuel Taxes'!AB$1</f>
        <v>2046</v>
      </c>
      <c r="AC22">
        <f>'Fuel Taxes'!AC$1</f>
        <v>2047</v>
      </c>
      <c r="AD22">
        <f>'Fuel Taxes'!AD$1</f>
        <v>2048</v>
      </c>
      <c r="AE22">
        <f>'Fuel Taxes'!AE$1</f>
        <v>2049</v>
      </c>
      <c r="AF22">
        <f>'Fuel Taxes'!AF$1</f>
        <v>2050</v>
      </c>
    </row>
    <row r="23" spans="1:32" x14ac:dyDescent="0.2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2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</row>
    <row r="25" spans="1:32" x14ac:dyDescent="0.2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2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2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2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2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2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3" customFormat="1" x14ac:dyDescent="0.25">
      <c r="A31" s="5" t="s">
        <v>33</v>
      </c>
    </row>
    <row r="32" spans="1:32" x14ac:dyDescent="0.25">
      <c r="A32" t="s">
        <v>30</v>
      </c>
      <c r="B32">
        <f>'Fuel Taxes'!B$1</f>
        <v>2020</v>
      </c>
      <c r="C32">
        <f>'Fuel Taxes'!C$1</f>
        <v>2021</v>
      </c>
      <c r="D32">
        <f>'Fuel Taxes'!D$1</f>
        <v>2022</v>
      </c>
      <c r="E32">
        <f>'Fuel Taxes'!E$1</f>
        <v>2023</v>
      </c>
      <c r="F32">
        <f>'Fuel Taxes'!F$1</f>
        <v>2024</v>
      </c>
      <c r="G32">
        <f>'Fuel Taxes'!G$1</f>
        <v>2025</v>
      </c>
      <c r="H32">
        <f>'Fuel Taxes'!H$1</f>
        <v>2026</v>
      </c>
      <c r="I32">
        <f>'Fuel Taxes'!I$1</f>
        <v>2027</v>
      </c>
      <c r="J32">
        <f>'Fuel Taxes'!J$1</f>
        <v>2028</v>
      </c>
      <c r="K32">
        <f>'Fuel Taxes'!K$1</f>
        <v>2029</v>
      </c>
      <c r="L32">
        <f>'Fuel Taxes'!L$1</f>
        <v>2030</v>
      </c>
      <c r="M32">
        <f>'Fuel Taxes'!M$1</f>
        <v>2031</v>
      </c>
      <c r="N32">
        <f>'Fuel Taxes'!N$1</f>
        <v>2032</v>
      </c>
      <c r="O32">
        <f>'Fuel Taxes'!O$1</f>
        <v>2033</v>
      </c>
      <c r="P32">
        <f>'Fuel Taxes'!P$1</f>
        <v>2034</v>
      </c>
      <c r="Q32">
        <f>'Fuel Taxes'!Q$1</f>
        <v>2035</v>
      </c>
      <c r="R32">
        <f>'Fuel Taxes'!R$1</f>
        <v>2036</v>
      </c>
      <c r="S32">
        <f>'Fuel Taxes'!S$1</f>
        <v>2037</v>
      </c>
      <c r="T32">
        <f>'Fuel Taxes'!T$1</f>
        <v>2038</v>
      </c>
      <c r="U32">
        <f>'Fuel Taxes'!U$1</f>
        <v>2039</v>
      </c>
      <c r="V32">
        <f>'Fuel Taxes'!V$1</f>
        <v>2040</v>
      </c>
      <c r="W32">
        <f>'Fuel Taxes'!W$1</f>
        <v>2041</v>
      </c>
      <c r="X32">
        <f>'Fuel Taxes'!X$1</f>
        <v>2042</v>
      </c>
      <c r="Y32">
        <f>'Fuel Taxes'!Y$1</f>
        <v>2043</v>
      </c>
      <c r="Z32">
        <f>'Fuel Taxes'!Z$1</f>
        <v>2044</v>
      </c>
      <c r="AA32">
        <f>'Fuel Taxes'!AA$1</f>
        <v>2045</v>
      </c>
      <c r="AB32">
        <f>'Fuel Taxes'!AB$1</f>
        <v>2046</v>
      </c>
      <c r="AC32">
        <f>'Fuel Taxes'!AC$1</f>
        <v>2047</v>
      </c>
      <c r="AD32">
        <f>'Fuel Taxes'!AD$1</f>
        <v>2048</v>
      </c>
      <c r="AE32">
        <f>'Fuel Taxes'!AE$1</f>
        <v>2049</v>
      </c>
      <c r="AF32">
        <f>'Fuel Taxes'!AF$1</f>
        <v>2050</v>
      </c>
    </row>
    <row r="33" spans="1:32" x14ac:dyDescent="0.2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2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2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2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2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2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2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2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3" customFormat="1" x14ac:dyDescent="0.25">
      <c r="A41" s="5" t="s">
        <v>34</v>
      </c>
    </row>
    <row r="42" spans="1:32" x14ac:dyDescent="0.25">
      <c r="A42" t="s">
        <v>30</v>
      </c>
      <c r="B42">
        <f>'Fuel Taxes'!B$1</f>
        <v>2020</v>
      </c>
      <c r="C42">
        <f>'Fuel Taxes'!C$1</f>
        <v>2021</v>
      </c>
      <c r="D42">
        <f>'Fuel Taxes'!D$1</f>
        <v>2022</v>
      </c>
      <c r="E42">
        <f>'Fuel Taxes'!E$1</f>
        <v>2023</v>
      </c>
      <c r="F42">
        <f>'Fuel Taxes'!F$1</f>
        <v>2024</v>
      </c>
      <c r="G42">
        <f>'Fuel Taxes'!G$1</f>
        <v>2025</v>
      </c>
      <c r="H42">
        <f>'Fuel Taxes'!H$1</f>
        <v>2026</v>
      </c>
      <c r="I42">
        <f>'Fuel Taxes'!I$1</f>
        <v>2027</v>
      </c>
      <c r="J42">
        <f>'Fuel Taxes'!J$1</f>
        <v>2028</v>
      </c>
      <c r="K42">
        <f>'Fuel Taxes'!K$1</f>
        <v>2029</v>
      </c>
      <c r="L42">
        <f>'Fuel Taxes'!L$1</f>
        <v>2030</v>
      </c>
      <c r="M42">
        <f>'Fuel Taxes'!M$1</f>
        <v>2031</v>
      </c>
      <c r="N42">
        <f>'Fuel Taxes'!N$1</f>
        <v>2032</v>
      </c>
      <c r="O42">
        <f>'Fuel Taxes'!O$1</f>
        <v>2033</v>
      </c>
      <c r="P42">
        <f>'Fuel Taxes'!P$1</f>
        <v>2034</v>
      </c>
      <c r="Q42">
        <f>'Fuel Taxes'!Q$1</f>
        <v>2035</v>
      </c>
      <c r="R42">
        <f>'Fuel Taxes'!R$1</f>
        <v>2036</v>
      </c>
      <c r="S42">
        <f>'Fuel Taxes'!S$1</f>
        <v>2037</v>
      </c>
      <c r="T42">
        <f>'Fuel Taxes'!T$1</f>
        <v>2038</v>
      </c>
      <c r="U42">
        <f>'Fuel Taxes'!U$1</f>
        <v>2039</v>
      </c>
      <c r="V42">
        <f>'Fuel Taxes'!V$1</f>
        <v>2040</v>
      </c>
      <c r="W42">
        <f>'Fuel Taxes'!W$1</f>
        <v>2041</v>
      </c>
      <c r="X42">
        <f>'Fuel Taxes'!X$1</f>
        <v>2042</v>
      </c>
      <c r="Y42">
        <f>'Fuel Taxes'!Y$1</f>
        <v>2043</v>
      </c>
      <c r="Z42">
        <f>'Fuel Taxes'!Z$1</f>
        <v>2044</v>
      </c>
      <c r="AA42">
        <f>'Fuel Taxes'!AA$1</f>
        <v>2045</v>
      </c>
      <c r="AB42">
        <f>'Fuel Taxes'!AB$1</f>
        <v>2046</v>
      </c>
      <c r="AC42">
        <f>'Fuel Taxes'!AC$1</f>
        <v>2047</v>
      </c>
      <c r="AD42">
        <f>'Fuel Taxes'!AD$1</f>
        <v>2048</v>
      </c>
      <c r="AE42">
        <f>'Fuel Taxes'!AE$1</f>
        <v>2049</v>
      </c>
      <c r="AF42">
        <f>'Fuel Taxes'!AF$1</f>
        <v>2050</v>
      </c>
    </row>
    <row r="43" spans="1:32" x14ac:dyDescent="0.2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</row>
    <row r="44" spans="1:32" x14ac:dyDescent="0.2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2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2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2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2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2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2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3" customFormat="1" x14ac:dyDescent="0.25">
      <c r="A51" s="5" t="s">
        <v>35</v>
      </c>
    </row>
    <row r="52" spans="1:32" x14ac:dyDescent="0.25">
      <c r="A52" t="s">
        <v>30</v>
      </c>
      <c r="B52">
        <f>'Fuel Taxes'!B$1</f>
        <v>2020</v>
      </c>
      <c r="C52">
        <f>'Fuel Taxes'!C$1</f>
        <v>2021</v>
      </c>
      <c r="D52">
        <f>'Fuel Taxes'!D$1</f>
        <v>2022</v>
      </c>
      <c r="E52">
        <f>'Fuel Taxes'!E$1</f>
        <v>2023</v>
      </c>
      <c r="F52">
        <f>'Fuel Taxes'!F$1</f>
        <v>2024</v>
      </c>
      <c r="G52">
        <f>'Fuel Taxes'!G$1</f>
        <v>2025</v>
      </c>
      <c r="H52">
        <f>'Fuel Taxes'!H$1</f>
        <v>2026</v>
      </c>
      <c r="I52">
        <f>'Fuel Taxes'!I$1</f>
        <v>2027</v>
      </c>
      <c r="J52">
        <f>'Fuel Taxes'!J$1</f>
        <v>2028</v>
      </c>
      <c r="K52">
        <f>'Fuel Taxes'!K$1</f>
        <v>2029</v>
      </c>
      <c r="L52">
        <f>'Fuel Taxes'!L$1</f>
        <v>2030</v>
      </c>
      <c r="M52">
        <f>'Fuel Taxes'!M$1</f>
        <v>2031</v>
      </c>
      <c r="N52">
        <f>'Fuel Taxes'!N$1</f>
        <v>2032</v>
      </c>
      <c r="O52">
        <f>'Fuel Taxes'!O$1</f>
        <v>2033</v>
      </c>
      <c r="P52">
        <f>'Fuel Taxes'!P$1</f>
        <v>2034</v>
      </c>
      <c r="Q52">
        <f>'Fuel Taxes'!Q$1</f>
        <v>2035</v>
      </c>
      <c r="R52">
        <f>'Fuel Taxes'!R$1</f>
        <v>2036</v>
      </c>
      <c r="S52">
        <f>'Fuel Taxes'!S$1</f>
        <v>2037</v>
      </c>
      <c r="T52">
        <f>'Fuel Taxes'!T$1</f>
        <v>2038</v>
      </c>
      <c r="U52">
        <f>'Fuel Taxes'!U$1</f>
        <v>2039</v>
      </c>
      <c r="V52">
        <f>'Fuel Taxes'!V$1</f>
        <v>2040</v>
      </c>
      <c r="W52">
        <f>'Fuel Taxes'!W$1</f>
        <v>2041</v>
      </c>
      <c r="X52">
        <f>'Fuel Taxes'!X$1</f>
        <v>2042</v>
      </c>
      <c r="Y52">
        <f>'Fuel Taxes'!Y$1</f>
        <v>2043</v>
      </c>
      <c r="Z52">
        <f>'Fuel Taxes'!Z$1</f>
        <v>2044</v>
      </c>
      <c r="AA52">
        <f>'Fuel Taxes'!AA$1</f>
        <v>2045</v>
      </c>
      <c r="AB52">
        <f>'Fuel Taxes'!AB$1</f>
        <v>2046</v>
      </c>
      <c r="AC52">
        <f>'Fuel Taxes'!AC$1</f>
        <v>2047</v>
      </c>
      <c r="AD52">
        <f>'Fuel Taxes'!AD$1</f>
        <v>2048</v>
      </c>
      <c r="AE52">
        <f>'Fuel Taxes'!AE$1</f>
        <v>2049</v>
      </c>
      <c r="AF52">
        <f>'Fuel Taxes'!AF$1</f>
        <v>2050</v>
      </c>
    </row>
    <row r="53" spans="1:32" x14ac:dyDescent="0.2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</row>
    <row r="54" spans="1:32" x14ac:dyDescent="0.2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</row>
    <row r="55" spans="1:32" x14ac:dyDescent="0.2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</row>
    <row r="56" spans="1:32" x14ac:dyDescent="0.2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</row>
    <row r="57" spans="1:32" x14ac:dyDescent="0.2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</row>
    <row r="58" spans="1:32" x14ac:dyDescent="0.2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</row>
    <row r="59" spans="1:32" x14ac:dyDescent="0.2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2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</row>
    <row r="61" spans="1:32" s="3" customFormat="1" x14ac:dyDescent="0.25">
      <c r="A61" s="5" t="s">
        <v>36</v>
      </c>
    </row>
    <row r="62" spans="1:32" x14ac:dyDescent="0.25">
      <c r="A62" t="s">
        <v>30</v>
      </c>
      <c r="B62">
        <f>'Fuel Taxes'!B$1</f>
        <v>2020</v>
      </c>
      <c r="C62">
        <f>'Fuel Taxes'!C$1</f>
        <v>2021</v>
      </c>
      <c r="D62">
        <f>'Fuel Taxes'!D$1</f>
        <v>2022</v>
      </c>
      <c r="E62">
        <f>'Fuel Taxes'!E$1</f>
        <v>2023</v>
      </c>
      <c r="F62">
        <f>'Fuel Taxes'!F$1</f>
        <v>2024</v>
      </c>
      <c r="G62">
        <f>'Fuel Taxes'!G$1</f>
        <v>2025</v>
      </c>
      <c r="H62">
        <f>'Fuel Taxes'!H$1</f>
        <v>2026</v>
      </c>
      <c r="I62">
        <f>'Fuel Taxes'!I$1</f>
        <v>2027</v>
      </c>
      <c r="J62">
        <f>'Fuel Taxes'!J$1</f>
        <v>2028</v>
      </c>
      <c r="K62">
        <f>'Fuel Taxes'!K$1</f>
        <v>2029</v>
      </c>
      <c r="L62">
        <f>'Fuel Taxes'!L$1</f>
        <v>2030</v>
      </c>
      <c r="M62">
        <f>'Fuel Taxes'!M$1</f>
        <v>2031</v>
      </c>
      <c r="N62">
        <f>'Fuel Taxes'!N$1</f>
        <v>2032</v>
      </c>
      <c r="O62">
        <f>'Fuel Taxes'!O$1</f>
        <v>2033</v>
      </c>
      <c r="P62">
        <f>'Fuel Taxes'!P$1</f>
        <v>2034</v>
      </c>
      <c r="Q62">
        <f>'Fuel Taxes'!Q$1</f>
        <v>2035</v>
      </c>
      <c r="R62">
        <f>'Fuel Taxes'!R$1</f>
        <v>2036</v>
      </c>
      <c r="S62">
        <f>'Fuel Taxes'!S$1</f>
        <v>2037</v>
      </c>
      <c r="T62">
        <f>'Fuel Taxes'!T$1</f>
        <v>2038</v>
      </c>
      <c r="U62">
        <f>'Fuel Taxes'!U$1</f>
        <v>2039</v>
      </c>
      <c r="V62">
        <f>'Fuel Taxes'!V$1</f>
        <v>2040</v>
      </c>
      <c r="W62">
        <f>'Fuel Taxes'!W$1</f>
        <v>2041</v>
      </c>
      <c r="X62">
        <f>'Fuel Taxes'!X$1</f>
        <v>2042</v>
      </c>
      <c r="Y62">
        <f>'Fuel Taxes'!Y$1</f>
        <v>2043</v>
      </c>
      <c r="Z62">
        <f>'Fuel Taxes'!Z$1</f>
        <v>2044</v>
      </c>
      <c r="AA62">
        <f>'Fuel Taxes'!AA$1</f>
        <v>2045</v>
      </c>
      <c r="AB62">
        <f>'Fuel Taxes'!AB$1</f>
        <v>2046</v>
      </c>
      <c r="AC62">
        <f>'Fuel Taxes'!AC$1</f>
        <v>2047</v>
      </c>
      <c r="AD62">
        <f>'Fuel Taxes'!AD$1</f>
        <v>2048</v>
      </c>
      <c r="AE62">
        <f>'Fuel Taxes'!AE$1</f>
        <v>2049</v>
      </c>
      <c r="AF62">
        <f>'Fuel Taxes'!AF$1</f>
        <v>2050</v>
      </c>
    </row>
    <row r="63" spans="1:32" x14ac:dyDescent="0.2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</row>
    <row r="64" spans="1:32" x14ac:dyDescent="0.2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2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2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2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2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2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2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3" customFormat="1" x14ac:dyDescent="0.25">
      <c r="A71" s="5" t="s">
        <v>37</v>
      </c>
    </row>
    <row r="72" spans="1:32" x14ac:dyDescent="0.25">
      <c r="A72" t="s">
        <v>30</v>
      </c>
      <c r="B72">
        <f>'Fuel Taxes'!B$1</f>
        <v>2020</v>
      </c>
      <c r="C72">
        <f>'Fuel Taxes'!C$1</f>
        <v>2021</v>
      </c>
      <c r="D72">
        <f>'Fuel Taxes'!D$1</f>
        <v>2022</v>
      </c>
      <c r="E72">
        <f>'Fuel Taxes'!E$1</f>
        <v>2023</v>
      </c>
      <c r="F72">
        <f>'Fuel Taxes'!F$1</f>
        <v>2024</v>
      </c>
      <c r="G72">
        <f>'Fuel Taxes'!G$1</f>
        <v>2025</v>
      </c>
      <c r="H72">
        <f>'Fuel Taxes'!H$1</f>
        <v>2026</v>
      </c>
      <c r="I72">
        <f>'Fuel Taxes'!I$1</f>
        <v>2027</v>
      </c>
      <c r="J72">
        <f>'Fuel Taxes'!J$1</f>
        <v>2028</v>
      </c>
      <c r="K72">
        <f>'Fuel Taxes'!K$1</f>
        <v>2029</v>
      </c>
      <c r="L72">
        <f>'Fuel Taxes'!L$1</f>
        <v>2030</v>
      </c>
      <c r="M72">
        <f>'Fuel Taxes'!M$1</f>
        <v>2031</v>
      </c>
      <c r="N72">
        <f>'Fuel Taxes'!N$1</f>
        <v>2032</v>
      </c>
      <c r="O72">
        <f>'Fuel Taxes'!O$1</f>
        <v>2033</v>
      </c>
      <c r="P72">
        <f>'Fuel Taxes'!P$1</f>
        <v>2034</v>
      </c>
      <c r="Q72">
        <f>'Fuel Taxes'!Q$1</f>
        <v>2035</v>
      </c>
      <c r="R72">
        <f>'Fuel Taxes'!R$1</f>
        <v>2036</v>
      </c>
      <c r="S72">
        <f>'Fuel Taxes'!S$1</f>
        <v>2037</v>
      </c>
      <c r="T72">
        <f>'Fuel Taxes'!T$1</f>
        <v>2038</v>
      </c>
      <c r="U72">
        <f>'Fuel Taxes'!U$1</f>
        <v>2039</v>
      </c>
      <c r="V72">
        <f>'Fuel Taxes'!V$1</f>
        <v>2040</v>
      </c>
      <c r="W72">
        <f>'Fuel Taxes'!W$1</f>
        <v>2041</v>
      </c>
      <c r="X72">
        <f>'Fuel Taxes'!X$1</f>
        <v>2042</v>
      </c>
      <c r="Y72">
        <f>'Fuel Taxes'!Y$1</f>
        <v>2043</v>
      </c>
      <c r="Z72">
        <f>'Fuel Taxes'!Z$1</f>
        <v>2044</v>
      </c>
      <c r="AA72">
        <f>'Fuel Taxes'!AA$1</f>
        <v>2045</v>
      </c>
      <c r="AB72">
        <f>'Fuel Taxes'!AB$1</f>
        <v>2046</v>
      </c>
      <c r="AC72">
        <f>'Fuel Taxes'!AC$1</f>
        <v>2047</v>
      </c>
      <c r="AD72">
        <f>'Fuel Taxes'!AD$1</f>
        <v>2048</v>
      </c>
      <c r="AE72">
        <f>'Fuel Taxes'!AE$1</f>
        <v>2049</v>
      </c>
      <c r="AF72">
        <f>'Fuel Taxes'!AF$1</f>
        <v>2050</v>
      </c>
    </row>
    <row r="73" spans="1:32" x14ac:dyDescent="0.2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</row>
    <row r="74" spans="1:32" x14ac:dyDescent="0.2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2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2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2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2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2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2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3" customFormat="1" x14ac:dyDescent="0.25">
      <c r="A81" s="5" t="s">
        <v>38</v>
      </c>
    </row>
    <row r="82" spans="1:32" x14ac:dyDescent="0.25">
      <c r="A82" t="s">
        <v>30</v>
      </c>
      <c r="B82">
        <f>'Fuel Taxes'!B$1</f>
        <v>2020</v>
      </c>
      <c r="C82">
        <f>'Fuel Taxes'!C$1</f>
        <v>2021</v>
      </c>
      <c r="D82">
        <f>'Fuel Taxes'!D$1</f>
        <v>2022</v>
      </c>
      <c r="E82">
        <f>'Fuel Taxes'!E$1</f>
        <v>2023</v>
      </c>
      <c r="F82">
        <f>'Fuel Taxes'!F$1</f>
        <v>2024</v>
      </c>
      <c r="G82">
        <f>'Fuel Taxes'!G$1</f>
        <v>2025</v>
      </c>
      <c r="H82">
        <f>'Fuel Taxes'!H$1</f>
        <v>2026</v>
      </c>
      <c r="I82">
        <f>'Fuel Taxes'!I$1</f>
        <v>2027</v>
      </c>
      <c r="J82">
        <f>'Fuel Taxes'!J$1</f>
        <v>2028</v>
      </c>
      <c r="K82">
        <f>'Fuel Taxes'!K$1</f>
        <v>2029</v>
      </c>
      <c r="L82">
        <f>'Fuel Taxes'!L$1</f>
        <v>2030</v>
      </c>
      <c r="M82">
        <f>'Fuel Taxes'!M$1</f>
        <v>2031</v>
      </c>
      <c r="N82">
        <f>'Fuel Taxes'!N$1</f>
        <v>2032</v>
      </c>
      <c r="O82">
        <f>'Fuel Taxes'!O$1</f>
        <v>2033</v>
      </c>
      <c r="P82">
        <f>'Fuel Taxes'!P$1</f>
        <v>2034</v>
      </c>
      <c r="Q82">
        <f>'Fuel Taxes'!Q$1</f>
        <v>2035</v>
      </c>
      <c r="R82">
        <f>'Fuel Taxes'!R$1</f>
        <v>2036</v>
      </c>
      <c r="S82">
        <f>'Fuel Taxes'!S$1</f>
        <v>2037</v>
      </c>
      <c r="T82">
        <f>'Fuel Taxes'!T$1</f>
        <v>2038</v>
      </c>
      <c r="U82">
        <f>'Fuel Taxes'!U$1</f>
        <v>2039</v>
      </c>
      <c r="V82">
        <f>'Fuel Taxes'!V$1</f>
        <v>2040</v>
      </c>
      <c r="W82">
        <f>'Fuel Taxes'!W$1</f>
        <v>2041</v>
      </c>
      <c r="X82">
        <f>'Fuel Taxes'!X$1</f>
        <v>2042</v>
      </c>
      <c r="Y82">
        <f>'Fuel Taxes'!Y$1</f>
        <v>2043</v>
      </c>
      <c r="Z82">
        <f>'Fuel Taxes'!Z$1</f>
        <v>2044</v>
      </c>
      <c r="AA82">
        <f>'Fuel Taxes'!AA$1</f>
        <v>2045</v>
      </c>
      <c r="AB82">
        <f>'Fuel Taxes'!AB$1</f>
        <v>2046</v>
      </c>
      <c r="AC82">
        <f>'Fuel Taxes'!AC$1</f>
        <v>2047</v>
      </c>
      <c r="AD82">
        <f>'Fuel Taxes'!AD$1</f>
        <v>2048</v>
      </c>
      <c r="AE82">
        <f>'Fuel Taxes'!AE$1</f>
        <v>2049</v>
      </c>
      <c r="AF82">
        <f>'Fuel Taxes'!AF$1</f>
        <v>2050</v>
      </c>
    </row>
    <row r="83" spans="1:32" x14ac:dyDescent="0.2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</row>
    <row r="84" spans="1:32" x14ac:dyDescent="0.2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2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</row>
    <row r="86" spans="1:32" x14ac:dyDescent="0.2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</row>
    <row r="87" spans="1:32" x14ac:dyDescent="0.2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2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2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2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3" customFormat="1" x14ac:dyDescent="0.25">
      <c r="A91" s="5" t="s">
        <v>39</v>
      </c>
    </row>
    <row r="92" spans="1:32" x14ac:dyDescent="0.25">
      <c r="A92" t="s">
        <v>30</v>
      </c>
      <c r="B92">
        <f>'Fuel Taxes'!B$1</f>
        <v>2020</v>
      </c>
      <c r="C92">
        <f>'Fuel Taxes'!C$1</f>
        <v>2021</v>
      </c>
      <c r="D92">
        <f>'Fuel Taxes'!D$1</f>
        <v>2022</v>
      </c>
      <c r="E92">
        <f>'Fuel Taxes'!E$1</f>
        <v>2023</v>
      </c>
      <c r="F92">
        <f>'Fuel Taxes'!F$1</f>
        <v>2024</v>
      </c>
      <c r="G92">
        <f>'Fuel Taxes'!G$1</f>
        <v>2025</v>
      </c>
      <c r="H92">
        <f>'Fuel Taxes'!H$1</f>
        <v>2026</v>
      </c>
      <c r="I92">
        <f>'Fuel Taxes'!I$1</f>
        <v>2027</v>
      </c>
      <c r="J92">
        <f>'Fuel Taxes'!J$1</f>
        <v>2028</v>
      </c>
      <c r="K92">
        <f>'Fuel Taxes'!K$1</f>
        <v>2029</v>
      </c>
      <c r="L92">
        <f>'Fuel Taxes'!L$1</f>
        <v>2030</v>
      </c>
      <c r="M92">
        <f>'Fuel Taxes'!M$1</f>
        <v>2031</v>
      </c>
      <c r="N92">
        <f>'Fuel Taxes'!N$1</f>
        <v>2032</v>
      </c>
      <c r="O92">
        <f>'Fuel Taxes'!O$1</f>
        <v>2033</v>
      </c>
      <c r="P92">
        <f>'Fuel Taxes'!P$1</f>
        <v>2034</v>
      </c>
      <c r="Q92">
        <f>'Fuel Taxes'!Q$1</f>
        <v>2035</v>
      </c>
      <c r="R92">
        <f>'Fuel Taxes'!R$1</f>
        <v>2036</v>
      </c>
      <c r="S92">
        <f>'Fuel Taxes'!S$1</f>
        <v>2037</v>
      </c>
      <c r="T92">
        <f>'Fuel Taxes'!T$1</f>
        <v>2038</v>
      </c>
      <c r="U92">
        <f>'Fuel Taxes'!U$1</f>
        <v>2039</v>
      </c>
      <c r="V92">
        <f>'Fuel Taxes'!V$1</f>
        <v>2040</v>
      </c>
      <c r="W92">
        <f>'Fuel Taxes'!W$1</f>
        <v>2041</v>
      </c>
      <c r="X92">
        <f>'Fuel Taxes'!X$1</f>
        <v>2042</v>
      </c>
      <c r="Y92">
        <f>'Fuel Taxes'!Y$1</f>
        <v>2043</v>
      </c>
      <c r="Z92">
        <f>'Fuel Taxes'!Z$1</f>
        <v>2044</v>
      </c>
      <c r="AA92">
        <f>'Fuel Taxes'!AA$1</f>
        <v>2045</v>
      </c>
      <c r="AB92">
        <f>'Fuel Taxes'!AB$1</f>
        <v>2046</v>
      </c>
      <c r="AC92">
        <f>'Fuel Taxes'!AC$1</f>
        <v>2047</v>
      </c>
      <c r="AD92">
        <f>'Fuel Taxes'!AD$1</f>
        <v>2048</v>
      </c>
      <c r="AE92">
        <f>'Fuel Taxes'!AE$1</f>
        <v>2049</v>
      </c>
      <c r="AF92">
        <f>'Fuel Taxes'!AF$1</f>
        <v>2050</v>
      </c>
    </row>
    <row r="93" spans="1:32" x14ac:dyDescent="0.2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2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</row>
    <row r="95" spans="1:32" x14ac:dyDescent="0.2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2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2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2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2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2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3" customFormat="1" x14ac:dyDescent="0.25">
      <c r="A101" s="5" t="s">
        <v>46</v>
      </c>
    </row>
    <row r="102" spans="1:32" x14ac:dyDescent="0.25">
      <c r="A102" t="s">
        <v>30</v>
      </c>
      <c r="B102">
        <f>'Fuel Taxes'!B$1</f>
        <v>2020</v>
      </c>
      <c r="C102">
        <f>'Fuel Taxes'!C$1</f>
        <v>2021</v>
      </c>
      <c r="D102">
        <f>'Fuel Taxes'!D$1</f>
        <v>2022</v>
      </c>
      <c r="E102">
        <f>'Fuel Taxes'!E$1</f>
        <v>2023</v>
      </c>
      <c r="F102">
        <f>'Fuel Taxes'!F$1</f>
        <v>2024</v>
      </c>
      <c r="G102">
        <f>'Fuel Taxes'!G$1</f>
        <v>2025</v>
      </c>
      <c r="H102">
        <f>'Fuel Taxes'!H$1</f>
        <v>2026</v>
      </c>
      <c r="I102">
        <f>'Fuel Taxes'!I$1</f>
        <v>2027</v>
      </c>
      <c r="J102">
        <f>'Fuel Taxes'!J$1</f>
        <v>2028</v>
      </c>
      <c r="K102">
        <f>'Fuel Taxes'!K$1</f>
        <v>2029</v>
      </c>
      <c r="L102">
        <f>'Fuel Taxes'!L$1</f>
        <v>2030</v>
      </c>
      <c r="M102">
        <f>'Fuel Taxes'!M$1</f>
        <v>2031</v>
      </c>
      <c r="N102">
        <f>'Fuel Taxes'!N$1</f>
        <v>2032</v>
      </c>
      <c r="O102">
        <f>'Fuel Taxes'!O$1</f>
        <v>2033</v>
      </c>
      <c r="P102">
        <f>'Fuel Taxes'!P$1</f>
        <v>2034</v>
      </c>
      <c r="Q102">
        <f>'Fuel Taxes'!Q$1</f>
        <v>2035</v>
      </c>
      <c r="R102">
        <f>'Fuel Taxes'!R$1</f>
        <v>2036</v>
      </c>
      <c r="S102">
        <f>'Fuel Taxes'!S$1</f>
        <v>2037</v>
      </c>
      <c r="T102">
        <f>'Fuel Taxes'!T$1</f>
        <v>2038</v>
      </c>
      <c r="U102">
        <f>'Fuel Taxes'!U$1</f>
        <v>2039</v>
      </c>
      <c r="V102">
        <f>'Fuel Taxes'!V$1</f>
        <v>2040</v>
      </c>
      <c r="W102">
        <f>'Fuel Taxes'!W$1</f>
        <v>2041</v>
      </c>
      <c r="X102">
        <f>'Fuel Taxes'!X$1</f>
        <v>2042</v>
      </c>
      <c r="Y102">
        <f>'Fuel Taxes'!Y$1</f>
        <v>2043</v>
      </c>
      <c r="Z102">
        <f>'Fuel Taxes'!Z$1</f>
        <v>2044</v>
      </c>
      <c r="AA102">
        <f>'Fuel Taxes'!AA$1</f>
        <v>2045</v>
      </c>
      <c r="AB102">
        <f>'Fuel Taxes'!AB$1</f>
        <v>2046</v>
      </c>
      <c r="AC102">
        <f>'Fuel Taxes'!AC$1</f>
        <v>2047</v>
      </c>
      <c r="AD102">
        <f>'Fuel Taxes'!AD$1</f>
        <v>2048</v>
      </c>
      <c r="AE102">
        <f>'Fuel Taxes'!AE$1</f>
        <v>2049</v>
      </c>
      <c r="AF102">
        <f>'Fuel Taxes'!AF$1</f>
        <v>2050</v>
      </c>
    </row>
    <row r="103" spans="1:32" x14ac:dyDescent="0.2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2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</row>
    <row r="105" spans="1:32" x14ac:dyDescent="0.2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2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2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</row>
    <row r="108" spans="1:32" x14ac:dyDescent="0.2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2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2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</row>
    <row r="111" spans="1:32" s="3" customFormat="1" x14ac:dyDescent="0.25">
      <c r="A111" s="5" t="s">
        <v>47</v>
      </c>
    </row>
    <row r="112" spans="1:32" x14ac:dyDescent="0.25">
      <c r="A112" t="s">
        <v>30</v>
      </c>
      <c r="B112">
        <f>'Fuel Taxes'!B$1</f>
        <v>2020</v>
      </c>
      <c r="C112">
        <f>'Fuel Taxes'!C$1</f>
        <v>2021</v>
      </c>
      <c r="D112">
        <f>'Fuel Taxes'!D$1</f>
        <v>2022</v>
      </c>
      <c r="E112">
        <f>'Fuel Taxes'!E$1</f>
        <v>2023</v>
      </c>
      <c r="F112">
        <f>'Fuel Taxes'!F$1</f>
        <v>2024</v>
      </c>
      <c r="G112">
        <f>'Fuel Taxes'!G$1</f>
        <v>2025</v>
      </c>
      <c r="H112">
        <f>'Fuel Taxes'!H$1</f>
        <v>2026</v>
      </c>
      <c r="I112">
        <f>'Fuel Taxes'!I$1</f>
        <v>2027</v>
      </c>
      <c r="J112">
        <f>'Fuel Taxes'!J$1</f>
        <v>2028</v>
      </c>
      <c r="K112">
        <f>'Fuel Taxes'!K$1</f>
        <v>2029</v>
      </c>
      <c r="L112">
        <f>'Fuel Taxes'!L$1</f>
        <v>2030</v>
      </c>
      <c r="M112">
        <f>'Fuel Taxes'!M$1</f>
        <v>2031</v>
      </c>
      <c r="N112">
        <f>'Fuel Taxes'!N$1</f>
        <v>2032</v>
      </c>
      <c r="O112">
        <f>'Fuel Taxes'!O$1</f>
        <v>2033</v>
      </c>
      <c r="P112">
        <f>'Fuel Taxes'!P$1</f>
        <v>2034</v>
      </c>
      <c r="Q112">
        <f>'Fuel Taxes'!Q$1</f>
        <v>2035</v>
      </c>
      <c r="R112">
        <f>'Fuel Taxes'!R$1</f>
        <v>2036</v>
      </c>
      <c r="S112">
        <f>'Fuel Taxes'!S$1</f>
        <v>2037</v>
      </c>
      <c r="T112">
        <f>'Fuel Taxes'!T$1</f>
        <v>2038</v>
      </c>
      <c r="U112">
        <f>'Fuel Taxes'!U$1</f>
        <v>2039</v>
      </c>
      <c r="V112">
        <f>'Fuel Taxes'!V$1</f>
        <v>2040</v>
      </c>
      <c r="W112">
        <f>'Fuel Taxes'!W$1</f>
        <v>2041</v>
      </c>
      <c r="X112">
        <f>'Fuel Taxes'!X$1</f>
        <v>2042</v>
      </c>
      <c r="Y112">
        <f>'Fuel Taxes'!Y$1</f>
        <v>2043</v>
      </c>
      <c r="Z112">
        <f>'Fuel Taxes'!Z$1</f>
        <v>2044</v>
      </c>
      <c r="AA112">
        <f>'Fuel Taxes'!AA$1</f>
        <v>2045</v>
      </c>
      <c r="AB112">
        <f>'Fuel Taxes'!AB$1</f>
        <v>2046</v>
      </c>
      <c r="AC112">
        <f>'Fuel Taxes'!AC$1</f>
        <v>2047</v>
      </c>
      <c r="AD112">
        <f>'Fuel Taxes'!AD$1</f>
        <v>2048</v>
      </c>
      <c r="AE112">
        <f>'Fuel Taxes'!AE$1</f>
        <v>2049</v>
      </c>
      <c r="AF112">
        <f>'Fuel Taxes'!AF$1</f>
        <v>2050</v>
      </c>
    </row>
    <row r="113" spans="1:32" x14ac:dyDescent="0.2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</row>
    <row r="114" spans="1:32" x14ac:dyDescent="0.2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</row>
    <row r="115" spans="1:32" x14ac:dyDescent="0.2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</row>
    <row r="116" spans="1:32" x14ac:dyDescent="0.2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</row>
    <row r="117" spans="1:32" x14ac:dyDescent="0.2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</row>
    <row r="118" spans="1:32" x14ac:dyDescent="0.2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</row>
    <row r="119" spans="1:32" x14ac:dyDescent="0.2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2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</row>
    <row r="121" spans="1:32" s="3" customFormat="1" x14ac:dyDescent="0.25">
      <c r="A121" s="5" t="s">
        <v>48</v>
      </c>
    </row>
    <row r="122" spans="1:32" x14ac:dyDescent="0.25">
      <c r="A122" t="s">
        <v>30</v>
      </c>
      <c r="B122">
        <f>'Fuel Taxes'!B$1</f>
        <v>2020</v>
      </c>
      <c r="C122">
        <f>'Fuel Taxes'!C$1</f>
        <v>2021</v>
      </c>
      <c r="D122">
        <f>'Fuel Taxes'!D$1</f>
        <v>2022</v>
      </c>
      <c r="E122">
        <f>'Fuel Taxes'!E$1</f>
        <v>2023</v>
      </c>
      <c r="F122">
        <f>'Fuel Taxes'!F$1</f>
        <v>2024</v>
      </c>
      <c r="G122">
        <f>'Fuel Taxes'!G$1</f>
        <v>2025</v>
      </c>
      <c r="H122">
        <f>'Fuel Taxes'!H$1</f>
        <v>2026</v>
      </c>
      <c r="I122">
        <f>'Fuel Taxes'!I$1</f>
        <v>2027</v>
      </c>
      <c r="J122">
        <f>'Fuel Taxes'!J$1</f>
        <v>2028</v>
      </c>
      <c r="K122">
        <f>'Fuel Taxes'!K$1</f>
        <v>2029</v>
      </c>
      <c r="L122">
        <f>'Fuel Taxes'!L$1</f>
        <v>2030</v>
      </c>
      <c r="M122">
        <f>'Fuel Taxes'!M$1</f>
        <v>2031</v>
      </c>
      <c r="N122">
        <f>'Fuel Taxes'!N$1</f>
        <v>2032</v>
      </c>
      <c r="O122">
        <f>'Fuel Taxes'!O$1</f>
        <v>2033</v>
      </c>
      <c r="P122">
        <f>'Fuel Taxes'!P$1</f>
        <v>2034</v>
      </c>
      <c r="Q122">
        <f>'Fuel Taxes'!Q$1</f>
        <v>2035</v>
      </c>
      <c r="R122">
        <f>'Fuel Taxes'!R$1</f>
        <v>2036</v>
      </c>
      <c r="S122">
        <f>'Fuel Taxes'!S$1</f>
        <v>2037</v>
      </c>
      <c r="T122">
        <f>'Fuel Taxes'!T$1</f>
        <v>2038</v>
      </c>
      <c r="U122">
        <f>'Fuel Taxes'!U$1</f>
        <v>2039</v>
      </c>
      <c r="V122">
        <f>'Fuel Taxes'!V$1</f>
        <v>2040</v>
      </c>
      <c r="W122">
        <f>'Fuel Taxes'!W$1</f>
        <v>2041</v>
      </c>
      <c r="X122">
        <f>'Fuel Taxes'!X$1</f>
        <v>2042</v>
      </c>
      <c r="Y122">
        <f>'Fuel Taxes'!Y$1</f>
        <v>2043</v>
      </c>
      <c r="Z122">
        <f>'Fuel Taxes'!Z$1</f>
        <v>2044</v>
      </c>
      <c r="AA122">
        <f>'Fuel Taxes'!AA$1</f>
        <v>2045</v>
      </c>
      <c r="AB122">
        <f>'Fuel Taxes'!AB$1</f>
        <v>2046</v>
      </c>
      <c r="AC122">
        <f>'Fuel Taxes'!AC$1</f>
        <v>2047</v>
      </c>
      <c r="AD122">
        <f>'Fuel Taxes'!AD$1</f>
        <v>2048</v>
      </c>
      <c r="AE122">
        <f>'Fuel Taxes'!AE$1</f>
        <v>2049</v>
      </c>
      <c r="AF122">
        <f>'Fuel Taxes'!AF$1</f>
        <v>2050</v>
      </c>
    </row>
    <row r="123" spans="1:32" x14ac:dyDescent="0.2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</row>
    <row r="124" spans="1:32" x14ac:dyDescent="0.2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2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</row>
    <row r="126" spans="1:32" x14ac:dyDescent="0.2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</row>
    <row r="127" spans="1:32" x14ac:dyDescent="0.2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</row>
    <row r="128" spans="1:32" x14ac:dyDescent="0.2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2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2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</row>
    <row r="131" spans="1:32" s="3" customFormat="1" x14ac:dyDescent="0.25">
      <c r="A131" s="5" t="s">
        <v>49</v>
      </c>
    </row>
    <row r="132" spans="1:32" x14ac:dyDescent="0.25">
      <c r="A132" t="s">
        <v>30</v>
      </c>
      <c r="B132">
        <f>'Fuel Taxes'!B$1</f>
        <v>2020</v>
      </c>
      <c r="C132">
        <f>'Fuel Taxes'!C$1</f>
        <v>2021</v>
      </c>
      <c r="D132">
        <f>'Fuel Taxes'!D$1</f>
        <v>2022</v>
      </c>
      <c r="E132">
        <f>'Fuel Taxes'!E$1</f>
        <v>2023</v>
      </c>
      <c r="F132">
        <f>'Fuel Taxes'!F$1</f>
        <v>2024</v>
      </c>
      <c r="G132">
        <f>'Fuel Taxes'!G$1</f>
        <v>2025</v>
      </c>
      <c r="H132">
        <f>'Fuel Taxes'!H$1</f>
        <v>2026</v>
      </c>
      <c r="I132">
        <f>'Fuel Taxes'!I$1</f>
        <v>2027</v>
      </c>
      <c r="J132">
        <f>'Fuel Taxes'!J$1</f>
        <v>2028</v>
      </c>
      <c r="K132">
        <f>'Fuel Taxes'!K$1</f>
        <v>2029</v>
      </c>
      <c r="L132">
        <f>'Fuel Taxes'!L$1</f>
        <v>2030</v>
      </c>
      <c r="M132">
        <f>'Fuel Taxes'!M$1</f>
        <v>2031</v>
      </c>
      <c r="N132">
        <f>'Fuel Taxes'!N$1</f>
        <v>2032</v>
      </c>
      <c r="O132">
        <f>'Fuel Taxes'!O$1</f>
        <v>2033</v>
      </c>
      <c r="P132">
        <f>'Fuel Taxes'!P$1</f>
        <v>2034</v>
      </c>
      <c r="Q132">
        <f>'Fuel Taxes'!Q$1</f>
        <v>2035</v>
      </c>
      <c r="R132">
        <f>'Fuel Taxes'!R$1</f>
        <v>2036</v>
      </c>
      <c r="S132">
        <f>'Fuel Taxes'!S$1</f>
        <v>2037</v>
      </c>
      <c r="T132">
        <f>'Fuel Taxes'!T$1</f>
        <v>2038</v>
      </c>
      <c r="U132">
        <f>'Fuel Taxes'!U$1</f>
        <v>2039</v>
      </c>
      <c r="V132">
        <f>'Fuel Taxes'!V$1</f>
        <v>2040</v>
      </c>
      <c r="W132">
        <f>'Fuel Taxes'!W$1</f>
        <v>2041</v>
      </c>
      <c r="X132">
        <f>'Fuel Taxes'!X$1</f>
        <v>2042</v>
      </c>
      <c r="Y132">
        <f>'Fuel Taxes'!Y$1</f>
        <v>2043</v>
      </c>
      <c r="Z132">
        <f>'Fuel Taxes'!Z$1</f>
        <v>2044</v>
      </c>
      <c r="AA132">
        <f>'Fuel Taxes'!AA$1</f>
        <v>2045</v>
      </c>
      <c r="AB132">
        <f>'Fuel Taxes'!AB$1</f>
        <v>2046</v>
      </c>
      <c r="AC132">
        <f>'Fuel Taxes'!AC$1</f>
        <v>2047</v>
      </c>
      <c r="AD132">
        <f>'Fuel Taxes'!AD$1</f>
        <v>2048</v>
      </c>
      <c r="AE132">
        <f>'Fuel Taxes'!AE$1</f>
        <v>2049</v>
      </c>
      <c r="AF132">
        <f>'Fuel Taxes'!AF$1</f>
        <v>2050</v>
      </c>
    </row>
    <row r="133" spans="1:32" x14ac:dyDescent="0.2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3" customFormat="1" x14ac:dyDescent="0.25">
      <c r="A141" s="5" t="s">
        <v>50</v>
      </c>
    </row>
    <row r="142" spans="1:32" x14ac:dyDescent="0.25">
      <c r="A142" t="s">
        <v>30</v>
      </c>
      <c r="B142">
        <f>'Fuel Taxes'!B$1</f>
        <v>2020</v>
      </c>
      <c r="C142">
        <f>'Fuel Taxes'!C$1</f>
        <v>2021</v>
      </c>
      <c r="D142">
        <f>'Fuel Taxes'!D$1</f>
        <v>2022</v>
      </c>
      <c r="E142">
        <f>'Fuel Taxes'!E$1</f>
        <v>2023</v>
      </c>
      <c r="F142">
        <f>'Fuel Taxes'!F$1</f>
        <v>2024</v>
      </c>
      <c r="G142">
        <f>'Fuel Taxes'!G$1</f>
        <v>2025</v>
      </c>
      <c r="H142">
        <f>'Fuel Taxes'!H$1</f>
        <v>2026</v>
      </c>
      <c r="I142">
        <f>'Fuel Taxes'!I$1</f>
        <v>2027</v>
      </c>
      <c r="J142">
        <f>'Fuel Taxes'!J$1</f>
        <v>2028</v>
      </c>
      <c r="K142">
        <f>'Fuel Taxes'!K$1</f>
        <v>2029</v>
      </c>
      <c r="L142">
        <f>'Fuel Taxes'!L$1</f>
        <v>2030</v>
      </c>
      <c r="M142">
        <f>'Fuel Taxes'!M$1</f>
        <v>2031</v>
      </c>
      <c r="N142">
        <f>'Fuel Taxes'!N$1</f>
        <v>2032</v>
      </c>
      <c r="O142">
        <f>'Fuel Taxes'!O$1</f>
        <v>2033</v>
      </c>
      <c r="P142">
        <f>'Fuel Taxes'!P$1</f>
        <v>2034</v>
      </c>
      <c r="Q142">
        <f>'Fuel Taxes'!Q$1</f>
        <v>2035</v>
      </c>
      <c r="R142">
        <f>'Fuel Taxes'!R$1</f>
        <v>2036</v>
      </c>
      <c r="S142">
        <f>'Fuel Taxes'!S$1</f>
        <v>2037</v>
      </c>
      <c r="T142">
        <f>'Fuel Taxes'!T$1</f>
        <v>2038</v>
      </c>
      <c r="U142">
        <f>'Fuel Taxes'!U$1</f>
        <v>2039</v>
      </c>
      <c r="V142">
        <f>'Fuel Taxes'!V$1</f>
        <v>2040</v>
      </c>
      <c r="W142">
        <f>'Fuel Taxes'!W$1</f>
        <v>2041</v>
      </c>
      <c r="X142">
        <f>'Fuel Taxes'!X$1</f>
        <v>2042</v>
      </c>
      <c r="Y142">
        <f>'Fuel Taxes'!Y$1</f>
        <v>2043</v>
      </c>
      <c r="Z142">
        <f>'Fuel Taxes'!Z$1</f>
        <v>2044</v>
      </c>
      <c r="AA142">
        <f>'Fuel Taxes'!AA$1</f>
        <v>2045</v>
      </c>
      <c r="AB142">
        <f>'Fuel Taxes'!AB$1</f>
        <v>2046</v>
      </c>
      <c r="AC142">
        <f>'Fuel Taxes'!AC$1</f>
        <v>2047</v>
      </c>
      <c r="AD142">
        <f>'Fuel Taxes'!AD$1</f>
        <v>2048</v>
      </c>
      <c r="AE142">
        <f>'Fuel Taxes'!AE$1</f>
        <v>2049</v>
      </c>
      <c r="AF142">
        <f>'Fuel Taxes'!AF$1</f>
        <v>2050</v>
      </c>
    </row>
    <row r="143" spans="1:32" x14ac:dyDescent="0.2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2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2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2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2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2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2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2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J23"/>
  <sheetViews>
    <sheetView tabSelected="1" workbookViewId="0">
      <selection activeCell="F29" sqref="F29"/>
    </sheetView>
  </sheetViews>
  <sheetFormatPr defaultRowHeight="15" x14ac:dyDescent="0.25"/>
  <cols>
    <col min="1" max="1" width="29.5703125" customWidth="1"/>
    <col min="2" max="2" width="8.140625" customWidth="1"/>
    <col min="3" max="3" width="9.140625" customWidth="1"/>
  </cols>
  <sheetData>
    <row r="1" spans="1:36" ht="30" x14ac:dyDescent="0.25">
      <c r="A1" s="8" t="s">
        <v>51</v>
      </c>
      <c r="B1" s="8">
        <v>2019</v>
      </c>
      <c r="C1" s="6">
        <f>'Fuel Price Data'!B2</f>
        <v>2020</v>
      </c>
      <c r="D1" s="6">
        <f>'Fuel Price Data'!C2</f>
        <v>2021</v>
      </c>
      <c r="E1" s="6">
        <f>'Fuel Price Data'!D2</f>
        <v>2022</v>
      </c>
      <c r="F1" s="6">
        <f>'Fuel Price Data'!E2</f>
        <v>2023</v>
      </c>
      <c r="G1" s="6">
        <f>'Fuel Price Data'!F2</f>
        <v>2024</v>
      </c>
      <c r="H1" s="6">
        <f>'Fuel Price Data'!G2</f>
        <v>2025</v>
      </c>
      <c r="I1" s="6">
        <f>'Fuel Price Data'!H2</f>
        <v>2026</v>
      </c>
      <c r="J1" s="6">
        <f>'Fuel Price Data'!I2</f>
        <v>2027</v>
      </c>
      <c r="K1" s="6">
        <f>'Fuel Price Data'!J2</f>
        <v>2028</v>
      </c>
      <c r="L1" s="6">
        <f>'Fuel Price Data'!K2</f>
        <v>2029</v>
      </c>
      <c r="M1" s="6">
        <f>'Fuel Price Data'!L2</f>
        <v>2030</v>
      </c>
      <c r="N1" s="6">
        <f>'Fuel Price Data'!M2</f>
        <v>2031</v>
      </c>
      <c r="O1" s="6">
        <f>'Fuel Price Data'!N2</f>
        <v>2032</v>
      </c>
      <c r="P1" s="6">
        <f>'Fuel Price Data'!O2</f>
        <v>2033</v>
      </c>
      <c r="Q1" s="6">
        <f>'Fuel Price Data'!P2</f>
        <v>2034</v>
      </c>
      <c r="R1" s="6">
        <f>'Fuel Price Data'!Q2</f>
        <v>2035</v>
      </c>
      <c r="S1" s="6">
        <f>'Fuel Price Data'!R2</f>
        <v>2036</v>
      </c>
      <c r="T1" s="6">
        <f>'Fuel Price Data'!S2</f>
        <v>2037</v>
      </c>
      <c r="U1" s="6">
        <f>'Fuel Price Data'!T2</f>
        <v>2038</v>
      </c>
      <c r="V1" s="6">
        <f>'Fuel Price Data'!U2</f>
        <v>2039</v>
      </c>
      <c r="W1" s="6">
        <f>'Fuel Price Data'!V2</f>
        <v>2040</v>
      </c>
      <c r="X1" s="6">
        <f>'Fuel Price Data'!W2</f>
        <v>2041</v>
      </c>
      <c r="Y1" s="6">
        <f>'Fuel Price Data'!X2</f>
        <v>2042</v>
      </c>
      <c r="Z1" s="6">
        <f>'Fuel Price Data'!Y2</f>
        <v>2043</v>
      </c>
      <c r="AA1" s="6">
        <f>'Fuel Price Data'!Z2</f>
        <v>2044</v>
      </c>
      <c r="AB1" s="6">
        <f>'Fuel Price Data'!AA2</f>
        <v>2045</v>
      </c>
      <c r="AC1" s="6">
        <f>'Fuel Price Data'!AB2</f>
        <v>2046</v>
      </c>
      <c r="AD1" s="6">
        <f>'Fuel Price Data'!AC2</f>
        <v>2047</v>
      </c>
      <c r="AE1" s="6">
        <f>'Fuel Price Data'!AD2</f>
        <v>2048</v>
      </c>
      <c r="AF1" s="6">
        <f>'Fuel Price Data'!AE2</f>
        <v>2049</v>
      </c>
      <c r="AG1" s="6">
        <f>'Fuel Price Data'!AF2</f>
        <v>2050</v>
      </c>
      <c r="AH1" s="6"/>
      <c r="AI1" s="6"/>
      <c r="AJ1" s="6"/>
    </row>
    <row r="2" spans="1:36" x14ac:dyDescent="0.25">
      <c r="A2" t="s">
        <v>21</v>
      </c>
      <c r="B2">
        <f>C2</f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/>
      <c r="AI2" s="3"/>
      <c r="AJ2" s="3"/>
    </row>
    <row r="3" spans="1:36" x14ac:dyDescent="0.25">
      <c r="A3" t="s">
        <v>2</v>
      </c>
      <c r="B3">
        <f t="shared" ref="B3:B22" si="0">C3</f>
        <v>1.8924251588940698E-6</v>
      </c>
      <c r="C3" s="4">
        <f>SUMPRODUCT('Fuel Price Data'!B3:B7,'BAU Fuel Use by Sector'!$AL$3:$AL$7)/SUM('BAU Fuel Use by Sector'!$AL$3:$AL$7)</f>
        <v>1.8924251588940698E-6</v>
      </c>
      <c r="D3" s="4">
        <f>SUMPRODUCT('Fuel Price Data'!C3:C7,'BAU Fuel Use by Sector'!$AL$3:$AL$7)/SUM('BAU Fuel Use by Sector'!$AL$3:$AL$7)</f>
        <v>1.8663925808625354E-6</v>
      </c>
      <c r="E3" s="4">
        <f>SUMPRODUCT('Fuel Price Data'!D3:D7,'BAU Fuel Use by Sector'!$AL$3:$AL$7)/SUM('BAU Fuel Use by Sector'!$AL$3:$AL$7)</f>
        <v>1.8274112677514048E-6</v>
      </c>
      <c r="F3" s="4">
        <f>SUMPRODUCT('Fuel Price Data'!E3:E7,'BAU Fuel Use by Sector'!$AL$3:$AL$7)/SUM('BAU Fuel Use by Sector'!$AL$3:$AL$7)</f>
        <v>1.8071298829392645E-6</v>
      </c>
      <c r="G3" s="4">
        <f>SUMPRODUCT('Fuel Price Data'!F3:F7,'BAU Fuel Use by Sector'!$AL$3:$AL$7)/SUM('BAU Fuel Use by Sector'!$AL$3:$AL$7)</f>
        <v>1.7973806444156505E-6</v>
      </c>
      <c r="H3" s="4">
        <f>SUMPRODUCT('Fuel Price Data'!G3:G7,'BAU Fuel Use by Sector'!$AL$3:$AL$7)/SUM('BAU Fuel Use by Sector'!$AL$3:$AL$7)</f>
        <v>1.7552663639075901E-6</v>
      </c>
      <c r="I3" s="4">
        <f>SUMPRODUCT('Fuel Price Data'!H3:H7,'BAU Fuel Use by Sector'!$AL$3:$AL$7)/SUM('BAU Fuel Use by Sector'!$AL$3:$AL$7)</f>
        <v>1.7274149179357952E-6</v>
      </c>
      <c r="J3" s="4">
        <f>SUMPRODUCT('Fuel Price Data'!I3:I7,'BAU Fuel Use by Sector'!$AL$3:$AL$7)/SUM('BAU Fuel Use by Sector'!$AL$3:$AL$7)</f>
        <v>1.724275057639585E-6</v>
      </c>
      <c r="K3" s="4">
        <f>SUMPRODUCT('Fuel Price Data'!J3:J7,'BAU Fuel Use by Sector'!$AL$3:$AL$7)/SUM('BAU Fuel Use by Sector'!$AL$3:$AL$7)</f>
        <v>1.7165691338751597E-6</v>
      </c>
      <c r="L3" s="4">
        <f>SUMPRODUCT('Fuel Price Data'!K3:K7,'BAU Fuel Use by Sector'!$AL$3:$AL$7)/SUM('BAU Fuel Use by Sector'!$AL$3:$AL$7)</f>
        <v>1.7224081224794133E-6</v>
      </c>
      <c r="M3" s="4">
        <f>SUMPRODUCT('Fuel Price Data'!L3:L7,'BAU Fuel Use by Sector'!$AL$3:$AL$7)/SUM('BAU Fuel Use by Sector'!$AL$3:$AL$7)</f>
        <v>1.7216494776060262E-6</v>
      </c>
      <c r="N3" s="4">
        <f>SUMPRODUCT('Fuel Price Data'!M3:M7,'BAU Fuel Use by Sector'!$AL$3:$AL$7)/SUM('BAU Fuel Use by Sector'!$AL$3:$AL$7)</f>
        <v>1.7218990666008237E-6</v>
      </c>
      <c r="O3" s="4">
        <f>SUMPRODUCT('Fuel Price Data'!N3:N7,'BAU Fuel Use by Sector'!$AL$3:$AL$7)/SUM('BAU Fuel Use by Sector'!$AL$3:$AL$7)</f>
        <v>1.7153512334950405E-6</v>
      </c>
      <c r="P3" s="4">
        <f>SUMPRODUCT('Fuel Price Data'!O3:O7,'BAU Fuel Use by Sector'!$AL$3:$AL$7)/SUM('BAU Fuel Use by Sector'!$AL$3:$AL$7)</f>
        <v>1.7141579796959011E-6</v>
      </c>
      <c r="Q3" s="4">
        <f>SUMPRODUCT('Fuel Price Data'!P3:P7,'BAU Fuel Use by Sector'!$AL$3:$AL$7)/SUM('BAU Fuel Use by Sector'!$AL$3:$AL$7)</f>
        <v>1.7104339446584036E-6</v>
      </c>
      <c r="R3" s="4">
        <f>SUMPRODUCT('Fuel Price Data'!Q3:Q7,'BAU Fuel Use by Sector'!$AL$3:$AL$7)/SUM('BAU Fuel Use by Sector'!$AL$3:$AL$7)</f>
        <v>1.7015246877184777E-6</v>
      </c>
      <c r="S3" s="4">
        <f>SUMPRODUCT('Fuel Price Data'!R3:R7,'BAU Fuel Use by Sector'!$AL$3:$AL$7)/SUM('BAU Fuel Use by Sector'!$AL$3:$AL$7)</f>
        <v>1.6914832570221308E-6</v>
      </c>
      <c r="T3" s="4">
        <f>SUMPRODUCT('Fuel Price Data'!S3:S7,'BAU Fuel Use by Sector'!$AL$3:$AL$7)/SUM('BAU Fuel Use by Sector'!$AL$3:$AL$7)</f>
        <v>1.6906957386919399E-6</v>
      </c>
      <c r="U3" s="4">
        <f>SUMPRODUCT('Fuel Price Data'!T3:T7,'BAU Fuel Use by Sector'!$AL$3:$AL$7)/SUM('BAU Fuel Use by Sector'!$AL$3:$AL$7)</f>
        <v>1.6918586515575271E-6</v>
      </c>
      <c r="V3" s="4">
        <f>SUMPRODUCT('Fuel Price Data'!U3:U7,'BAU Fuel Use by Sector'!$AL$3:$AL$7)/SUM('BAU Fuel Use by Sector'!$AL$3:$AL$7)</f>
        <v>1.6911495516493188E-6</v>
      </c>
      <c r="W3" s="4">
        <f>SUMPRODUCT('Fuel Price Data'!V3:V7,'BAU Fuel Use by Sector'!$AL$3:$AL$7)/SUM('BAU Fuel Use by Sector'!$AL$3:$AL$7)</f>
        <v>1.6962680735601525E-6</v>
      </c>
      <c r="X3" s="4">
        <f>SUMPRODUCT('Fuel Price Data'!W3:W7,'BAU Fuel Use by Sector'!$AL$3:$AL$7)/SUM('BAU Fuel Use by Sector'!$AL$3:$AL$7)</f>
        <v>1.6947680008334817E-6</v>
      </c>
      <c r="Y3" s="4">
        <f>SUMPRODUCT('Fuel Price Data'!X3:X7,'BAU Fuel Use by Sector'!$AL$3:$AL$7)/SUM('BAU Fuel Use by Sector'!$AL$3:$AL$7)</f>
        <v>1.6878784223185749E-6</v>
      </c>
      <c r="Z3" s="4">
        <f>SUMPRODUCT('Fuel Price Data'!Y3:Y7,'BAU Fuel Use by Sector'!$AL$3:$AL$7)/SUM('BAU Fuel Use by Sector'!$AL$3:$AL$7)</f>
        <v>1.680880496525548E-6</v>
      </c>
      <c r="AA3" s="4">
        <f>SUMPRODUCT('Fuel Price Data'!Z3:Z7,'BAU Fuel Use by Sector'!$AL$3:$AL$7)/SUM('BAU Fuel Use by Sector'!$AL$3:$AL$7)</f>
        <v>1.6785566347376708E-6</v>
      </c>
      <c r="AB3" s="4">
        <f>SUMPRODUCT('Fuel Price Data'!AA3:AA7,'BAU Fuel Use by Sector'!$AL$3:$AL$7)/SUM('BAU Fuel Use by Sector'!$AL$3:$AL$7)</f>
        <v>1.6779262169738057E-6</v>
      </c>
      <c r="AC3" s="4">
        <f>SUMPRODUCT('Fuel Price Data'!AB3:AB7,'BAU Fuel Use by Sector'!$AL$3:$AL$7)/SUM('BAU Fuel Use by Sector'!$AL$3:$AL$7)</f>
        <v>1.677538906841118E-6</v>
      </c>
      <c r="AD3" s="4">
        <f>SUMPRODUCT('Fuel Price Data'!AC3:AC7,'BAU Fuel Use by Sector'!$AL$3:$AL$7)/SUM('BAU Fuel Use by Sector'!$AL$3:$AL$7)</f>
        <v>1.6747843597487989E-6</v>
      </c>
      <c r="AE3" s="4">
        <f>SUMPRODUCT('Fuel Price Data'!AD3:AD7,'BAU Fuel Use by Sector'!$AL$3:$AL$7)/SUM('BAU Fuel Use by Sector'!$AL$3:$AL$7)</f>
        <v>1.6692553347889195E-6</v>
      </c>
      <c r="AF3" s="4">
        <f>SUMPRODUCT('Fuel Price Data'!AE3:AE7,'BAU Fuel Use by Sector'!$AL$3:$AL$7)/SUM('BAU Fuel Use by Sector'!$AL$3:$AL$7)</f>
        <v>1.6715143527569381E-6</v>
      </c>
      <c r="AG3" s="4">
        <f>SUMPRODUCT('Fuel Price Data'!AF3:AF7,'BAU Fuel Use by Sector'!$AL$3:$AL$7)/SUM('BAU Fuel Use by Sector'!$AL$3:$AL$7)</f>
        <v>1.6712467860957978E-6</v>
      </c>
      <c r="AH3" s="4"/>
      <c r="AI3" s="4"/>
      <c r="AJ3" s="4"/>
    </row>
    <row r="4" spans="1:36" x14ac:dyDescent="0.25">
      <c r="A4" t="s">
        <v>3</v>
      </c>
      <c r="B4">
        <f t="shared" si="0"/>
        <v>3.3640431901572894E-6</v>
      </c>
      <c r="C4" s="27" cm="1">
        <f t="array" ref="C4:AG4">TRANSPOSE('Natural Gas Prices'!D91:D121)</f>
        <v>3.3640431901572894E-6</v>
      </c>
      <c r="D4" s="27">
        <v>5.58742929536906E-6</v>
      </c>
      <c r="E4" s="27">
        <v>1.0029435997859815E-5</v>
      </c>
      <c r="F4" s="27">
        <v>8.7215666205089458E-6</v>
      </c>
      <c r="G4" s="27">
        <v>6.5875872812997719E-6</v>
      </c>
      <c r="H4" s="27">
        <v>6.1442291452230091E-6</v>
      </c>
      <c r="I4" s="27">
        <v>5.8762665668182228E-6</v>
      </c>
      <c r="J4" s="27">
        <v>5.6164849369690513E-6</v>
      </c>
      <c r="K4" s="27">
        <v>5.360970220809711E-6</v>
      </c>
      <c r="L4" s="27">
        <v>5.1019666898453374E-6</v>
      </c>
      <c r="M4" s="27">
        <v>4.8507364361360788E-6</v>
      </c>
      <c r="N4" s="27">
        <v>4.9561538903538221E-6</v>
      </c>
      <c r="O4" s="27">
        <v>5.0281218417189303E-6</v>
      </c>
      <c r="P4" s="27">
        <v>5.1784883683272704E-6</v>
      </c>
      <c r="Q4" s="27">
        <v>5.1713858330442802E-6</v>
      </c>
      <c r="R4" s="27">
        <v>5.0617329653488135E-6</v>
      </c>
      <c r="S4" s="27">
        <v>5.0051713958503191E-6</v>
      </c>
      <c r="T4" s="27">
        <v>5.0048017411003118E-6</v>
      </c>
      <c r="U4" s="27">
        <v>5.0461313286506297E-6</v>
      </c>
      <c r="V4" s="27">
        <v>5.0806289668985744E-6</v>
      </c>
      <c r="W4" s="27">
        <v>5.1251665249024947E-6</v>
      </c>
      <c r="X4" s="27">
        <v>5.2027426545322138E-6</v>
      </c>
      <c r="Y4" s="27">
        <v>5.2267167604682806E-6</v>
      </c>
      <c r="Z4" s="27">
        <v>5.1355798676413009E-6</v>
      </c>
      <c r="AA4" s="27">
        <v>5.0910365314944137E-6</v>
      </c>
      <c r="AB4" s="27">
        <v>4.9582629130435384E-6</v>
      </c>
      <c r="AC4" s="27">
        <v>4.8970732032561762E-6</v>
      </c>
      <c r="AD4" s="27">
        <v>4.863024929765971E-6</v>
      </c>
      <c r="AE4" s="27">
        <v>4.8552297247679382E-6</v>
      </c>
      <c r="AF4" s="27">
        <v>4.8720003704143164E-6</v>
      </c>
      <c r="AG4" s="27">
        <v>4.8820162325692083E-6</v>
      </c>
      <c r="AH4" s="4"/>
      <c r="AI4" s="4"/>
      <c r="AJ4" s="4"/>
    </row>
    <row r="5" spans="1:36" x14ac:dyDescent="0.25">
      <c r="A5" t="s">
        <v>4</v>
      </c>
      <c r="B5">
        <f t="shared" si="0"/>
        <v>6.0866703525738859E-7</v>
      </c>
      <c r="C5" s="4">
        <f>SUMPRODUCT('Fuel Price Data'!B23:B27,'BAU Fuel Use by Sector'!$AN$3:$AN$7)/SUM('BAU Fuel Use by Sector'!$AN$3:$AN$7)</f>
        <v>6.0866703525738859E-7</v>
      </c>
      <c r="D5" s="4">
        <f>SUMPRODUCT('Fuel Price Data'!C23:C27,'BAU Fuel Use by Sector'!$AN$3:$AN$7)/SUM('BAU Fuel Use by Sector'!$AN$3:$AN$7)</f>
        <v>6.0723236674170564E-7</v>
      </c>
      <c r="E5" s="4">
        <f>SUMPRODUCT('Fuel Price Data'!D23:D27,'BAU Fuel Use by Sector'!$AN$3:$AN$7)/SUM('BAU Fuel Use by Sector'!$AN$3:$AN$7)</f>
        <v>6.081211887736649E-7</v>
      </c>
      <c r="F5" s="4">
        <f>SUMPRODUCT('Fuel Price Data'!E23:E27,'BAU Fuel Use by Sector'!$AN$3:$AN$7)/SUM('BAU Fuel Use by Sector'!$AN$3:$AN$7)</f>
        <v>6.0989968014171304E-7</v>
      </c>
      <c r="G5" s="4">
        <f>SUMPRODUCT('Fuel Price Data'!F23:F27,'BAU Fuel Use by Sector'!$AN$3:$AN$7)/SUM('BAU Fuel Use by Sector'!$AN$3:$AN$7)</f>
        <v>6.1078850217367219E-7</v>
      </c>
      <c r="H5" s="4">
        <f>SUMPRODUCT('Fuel Price Data'!G23:G27,'BAU Fuel Use by Sector'!$AN$3:$AN$7)/SUM('BAU Fuel Use by Sector'!$AN$3:$AN$7)</f>
        <v>6.1256614623759071E-7</v>
      </c>
      <c r="I5" s="4">
        <f>SUMPRODUCT('Fuel Price Data'!H23:H27,'BAU Fuel Use by Sector'!$AN$3:$AN$7)/SUM('BAU Fuel Use by Sector'!$AN$3:$AN$7)</f>
        <v>6.1345581557367969E-7</v>
      </c>
      <c r="J5" s="4">
        <f>SUMPRODUCT('Fuel Price Data'!I23:I27,'BAU Fuel Use by Sector'!$AN$3:$AN$7)/SUM('BAU Fuel Use by Sector'!$AN$3:$AN$7)</f>
        <v>6.1523345963759811E-7</v>
      </c>
      <c r="K5" s="4">
        <f>SUMPRODUCT('Fuel Price Data'!J23:J27,'BAU Fuel Use by Sector'!$AN$3:$AN$7)/SUM('BAU Fuel Use by Sector'!$AN$3:$AN$7)</f>
        <v>6.1612228166955747E-7</v>
      </c>
      <c r="L5" s="4">
        <f>SUMPRODUCT('Fuel Price Data'!K23:K27,'BAU Fuel Use by Sector'!$AN$3:$AN$7)/SUM('BAU Fuel Use by Sector'!$AN$3:$AN$7)</f>
        <v>6.179007730376054E-7</v>
      </c>
      <c r="M5" s="4">
        <f>SUMPRODUCT('Fuel Price Data'!L23:L27,'BAU Fuel Use by Sector'!$AN$3:$AN$7)/SUM('BAU Fuel Use by Sector'!$AN$3:$AN$7)</f>
        <v>6.1967926440565353E-7</v>
      </c>
      <c r="N5" s="4">
        <f>SUMPRODUCT('Fuel Price Data'!M23:M27,'BAU Fuel Use by Sector'!$AN$3:$AN$7)/SUM('BAU Fuel Use by Sector'!$AN$3:$AN$7)</f>
        <v>6.20568086437613E-7</v>
      </c>
      <c r="O5" s="4">
        <f>SUMPRODUCT('Fuel Price Data'!N23:N27,'BAU Fuel Use by Sector'!$AN$3:$AN$7)/SUM('BAU Fuel Use by Sector'!$AN$3:$AN$7)</f>
        <v>6.2234657780566103E-7</v>
      </c>
      <c r="P5" s="4">
        <f>SUMPRODUCT('Fuel Price Data'!O23:O27,'BAU Fuel Use by Sector'!$AN$3:$AN$7)/SUM('BAU Fuel Use by Sector'!$AN$3:$AN$7)</f>
        <v>6.2412422186957977E-7</v>
      </c>
      <c r="Q5" s="4">
        <f>SUMPRODUCT('Fuel Price Data'!P23:P27,'BAU Fuel Use by Sector'!$AN$3:$AN$7)/SUM('BAU Fuel Use by Sector'!$AN$3:$AN$7)</f>
        <v>6.2501304390153881E-7</v>
      </c>
      <c r="R5" s="4">
        <f>SUMPRODUCT('Fuel Price Data'!Q23:Q27,'BAU Fuel Use by Sector'!$AN$3:$AN$7)/SUM('BAU Fuel Use by Sector'!$AN$3:$AN$7)</f>
        <v>6.2679153526958684E-7</v>
      </c>
      <c r="S5" s="4">
        <f>SUMPRODUCT('Fuel Price Data'!R23:R27,'BAU Fuel Use by Sector'!$AN$3:$AN$7)/SUM('BAU Fuel Use by Sector'!$AN$3:$AN$7)</f>
        <v>6.2857002663763508E-7</v>
      </c>
      <c r="T5" s="4">
        <f>SUMPRODUCT('Fuel Price Data'!S23:S27,'BAU Fuel Use by Sector'!$AN$3:$AN$7)/SUM('BAU Fuel Use by Sector'!$AN$3:$AN$7)</f>
        <v>6.2945884866959424E-7</v>
      </c>
      <c r="U5" s="4">
        <f>SUMPRODUCT('Fuel Price Data'!T23:T27,'BAU Fuel Use by Sector'!$AN$3:$AN$7)/SUM('BAU Fuel Use by Sector'!$AN$3:$AN$7)</f>
        <v>6.3123649273351276E-7</v>
      </c>
      <c r="V5" s="4">
        <f>SUMPRODUCT('Fuel Price Data'!U23:U27,'BAU Fuel Use by Sector'!$AN$3:$AN$7)/SUM('BAU Fuel Use by Sector'!$AN$3:$AN$7)</f>
        <v>6.3301498410156089E-7</v>
      </c>
      <c r="W5" s="4">
        <f>SUMPRODUCT('Fuel Price Data'!V23:V27,'BAU Fuel Use by Sector'!$AN$3:$AN$7)/SUM('BAU Fuel Use by Sector'!$AN$3:$AN$7)</f>
        <v>6.3479347546960903E-7</v>
      </c>
      <c r="X5" s="4">
        <f>SUMPRODUCT('Fuel Price Data'!W23:W27,'BAU Fuel Use by Sector'!$AN$3:$AN$7)/SUM('BAU Fuel Use by Sector'!$AN$3:$AN$7)</f>
        <v>6.3657111953352755E-7</v>
      </c>
      <c r="Y5" s="4">
        <f>SUMPRODUCT('Fuel Price Data'!X23:X27,'BAU Fuel Use by Sector'!$AN$3:$AN$7)/SUM('BAU Fuel Use by Sector'!$AN$3:$AN$7)</f>
        <v>6.3834961090157558E-7</v>
      </c>
      <c r="Z5" s="4">
        <f>SUMPRODUCT('Fuel Price Data'!Y23:Y27,'BAU Fuel Use by Sector'!$AN$3:$AN$7)/SUM('BAU Fuel Use by Sector'!$AN$3:$AN$7)</f>
        <v>6.401272549654942E-7</v>
      </c>
      <c r="AA5" s="4">
        <f>SUMPRODUCT('Fuel Price Data'!Z23:Z27,'BAU Fuel Use by Sector'!$AN$3:$AN$7)/SUM('BAU Fuel Use by Sector'!$AN$3:$AN$7)</f>
        <v>6.4190574633354234E-7</v>
      </c>
      <c r="AB5" s="4">
        <f>SUMPRODUCT('Fuel Price Data'!AA23:AA27,'BAU Fuel Use by Sector'!$AN$3:$AN$7)/SUM('BAU Fuel Use by Sector'!$AN$3:$AN$7)</f>
        <v>6.4368423770159037E-7</v>
      </c>
      <c r="AC5" s="4">
        <f>SUMPRODUCT('Fuel Price Data'!AB23:AB27,'BAU Fuel Use by Sector'!$AN$3:$AN$7)/SUM('BAU Fuel Use by Sector'!$AN$3:$AN$7)</f>
        <v>6.45461881765509E-7</v>
      </c>
      <c r="AD5" s="4">
        <f>SUMPRODUCT('Fuel Price Data'!AC23:AC27,'BAU Fuel Use by Sector'!$AN$3:$AN$7)/SUM('BAU Fuel Use by Sector'!$AN$3:$AN$7)</f>
        <v>6.4724037313355703E-7</v>
      </c>
      <c r="AE5" s="4">
        <f>SUMPRODUCT('Fuel Price Data'!AD23:AD27,'BAU Fuel Use by Sector'!$AN$3:$AN$7)/SUM('BAU Fuel Use by Sector'!$AN$3:$AN$7)</f>
        <v>6.4901801719747565E-7</v>
      </c>
      <c r="AF5" s="4">
        <f>SUMPRODUCT('Fuel Price Data'!AE23:AE27,'BAU Fuel Use by Sector'!$AN$3:$AN$7)/SUM('BAU Fuel Use by Sector'!$AN$3:$AN$7)</f>
        <v>6.5079650856552368E-7</v>
      </c>
      <c r="AG5" s="4">
        <f>SUMPRODUCT('Fuel Price Data'!AF23:AF27,'BAU Fuel Use by Sector'!$AN$3:$AN$7)/SUM('BAU Fuel Use by Sector'!$AN$3:$AN$7)</f>
        <v>6.525741526294422E-7</v>
      </c>
      <c r="AH5" s="4"/>
      <c r="AI5" s="4"/>
      <c r="AJ5" s="4"/>
    </row>
    <row r="6" spans="1:36" x14ac:dyDescent="0.25">
      <c r="A6" t="s">
        <v>12</v>
      </c>
      <c r="B6">
        <f t="shared" si="0"/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/>
    </row>
    <row r="7" spans="1:36" x14ac:dyDescent="0.25">
      <c r="A7" t="s">
        <v>13</v>
      </c>
      <c r="B7">
        <f t="shared" si="0"/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/>
      <c r="AI7" s="3"/>
      <c r="AJ7" s="3"/>
    </row>
    <row r="8" spans="1:36" x14ac:dyDescent="0.25">
      <c r="A8" t="s">
        <v>14</v>
      </c>
      <c r="B8">
        <f t="shared" si="0"/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/>
      <c r="AI8" s="3"/>
      <c r="AJ8" s="3"/>
    </row>
    <row r="9" spans="1:36" x14ac:dyDescent="0.25">
      <c r="A9" t="s">
        <v>5</v>
      </c>
      <c r="B9">
        <f t="shared" si="0"/>
        <v>3.8317893838245514E-6</v>
      </c>
      <c r="C9" s="4">
        <f>SUMPRODUCT('Fuel Price Data'!B33:B37,'BAU Fuel Use by Sector'!$AR$3:$AR$7)/SUM('BAU Fuel Use by Sector'!$AR$3:$AR$7)</f>
        <v>3.8317893838245514E-6</v>
      </c>
      <c r="D9" s="4">
        <f>SUMPRODUCT('Fuel Price Data'!C33:C37,'BAU Fuel Use by Sector'!$AR$3:$AR$7)/SUM('BAU Fuel Use by Sector'!$AR$3:$AR$7)</f>
        <v>3.8317893838245514E-6</v>
      </c>
      <c r="E9" s="4">
        <f>SUMPRODUCT('Fuel Price Data'!D33:D37,'BAU Fuel Use by Sector'!$AR$3:$AR$7)/SUM('BAU Fuel Use by Sector'!$AR$3:$AR$7)</f>
        <v>3.8317893838245514E-6</v>
      </c>
      <c r="F9" s="4">
        <f>SUMPRODUCT('Fuel Price Data'!E33:E37,'BAU Fuel Use by Sector'!$AR$3:$AR$7)/SUM('BAU Fuel Use by Sector'!$AR$3:$AR$7)</f>
        <v>3.8317893838245514E-6</v>
      </c>
      <c r="G9" s="4">
        <f>SUMPRODUCT('Fuel Price Data'!F33:F37,'BAU Fuel Use by Sector'!$AR$3:$AR$7)/SUM('BAU Fuel Use by Sector'!$AR$3:$AR$7)</f>
        <v>3.8317893838245514E-6</v>
      </c>
      <c r="H9" s="4">
        <f>SUMPRODUCT('Fuel Price Data'!G33:G37,'BAU Fuel Use by Sector'!$AR$3:$AR$7)/SUM('BAU Fuel Use by Sector'!$AR$3:$AR$7)</f>
        <v>3.8317893838245514E-6</v>
      </c>
      <c r="I9" s="4">
        <f>SUMPRODUCT('Fuel Price Data'!H33:H37,'BAU Fuel Use by Sector'!$AR$3:$AR$7)/SUM('BAU Fuel Use by Sector'!$AR$3:$AR$7)</f>
        <v>3.8317893838245514E-6</v>
      </c>
      <c r="J9" s="4">
        <f>SUMPRODUCT('Fuel Price Data'!I33:I37,'BAU Fuel Use by Sector'!$AR$3:$AR$7)/SUM('BAU Fuel Use by Sector'!$AR$3:$AR$7)</f>
        <v>3.8317893838245514E-6</v>
      </c>
      <c r="K9" s="4">
        <f>SUMPRODUCT('Fuel Price Data'!J33:J37,'BAU Fuel Use by Sector'!$AR$3:$AR$7)/SUM('BAU Fuel Use by Sector'!$AR$3:$AR$7)</f>
        <v>3.8317893838245514E-6</v>
      </c>
      <c r="L9" s="4">
        <f>SUMPRODUCT('Fuel Price Data'!K33:K37,'BAU Fuel Use by Sector'!$AR$3:$AR$7)/SUM('BAU Fuel Use by Sector'!$AR$3:$AR$7)</f>
        <v>3.8317893838245514E-6</v>
      </c>
      <c r="M9" s="4">
        <f>SUMPRODUCT('Fuel Price Data'!L33:L37,'BAU Fuel Use by Sector'!$AR$3:$AR$7)/SUM('BAU Fuel Use by Sector'!$AR$3:$AR$7)</f>
        <v>3.8317893838245514E-6</v>
      </c>
      <c r="N9" s="4">
        <f>SUMPRODUCT('Fuel Price Data'!M33:M37,'BAU Fuel Use by Sector'!$AR$3:$AR$7)/SUM('BAU Fuel Use by Sector'!$AR$3:$AR$7)</f>
        <v>3.8317893838245514E-6</v>
      </c>
      <c r="O9" s="4">
        <f>SUMPRODUCT('Fuel Price Data'!N33:N37,'BAU Fuel Use by Sector'!$AR$3:$AR$7)/SUM('BAU Fuel Use by Sector'!$AR$3:$AR$7)</f>
        <v>3.8317893838245514E-6</v>
      </c>
      <c r="P9" s="4">
        <f>SUMPRODUCT('Fuel Price Data'!O33:O37,'BAU Fuel Use by Sector'!$AR$3:$AR$7)/SUM('BAU Fuel Use by Sector'!$AR$3:$AR$7)</f>
        <v>3.8317893838245514E-6</v>
      </c>
      <c r="Q9" s="4">
        <f>SUMPRODUCT('Fuel Price Data'!P33:P37,'BAU Fuel Use by Sector'!$AR$3:$AR$7)/SUM('BAU Fuel Use by Sector'!$AR$3:$AR$7)</f>
        <v>3.8317893838245514E-6</v>
      </c>
      <c r="R9" s="4">
        <f>SUMPRODUCT('Fuel Price Data'!Q33:Q37,'BAU Fuel Use by Sector'!$AR$3:$AR$7)/SUM('BAU Fuel Use by Sector'!$AR$3:$AR$7)</f>
        <v>3.8317893838245514E-6</v>
      </c>
      <c r="S9" s="4">
        <f>SUMPRODUCT('Fuel Price Data'!R33:R37,'BAU Fuel Use by Sector'!$AR$3:$AR$7)/SUM('BAU Fuel Use by Sector'!$AR$3:$AR$7)</f>
        <v>3.8317893838245514E-6</v>
      </c>
      <c r="T9" s="4">
        <f>SUMPRODUCT('Fuel Price Data'!S33:S37,'BAU Fuel Use by Sector'!$AR$3:$AR$7)/SUM('BAU Fuel Use by Sector'!$AR$3:$AR$7)</f>
        <v>3.8317893838245514E-6</v>
      </c>
      <c r="U9" s="4">
        <f>SUMPRODUCT('Fuel Price Data'!T33:T37,'BAU Fuel Use by Sector'!$AR$3:$AR$7)/SUM('BAU Fuel Use by Sector'!$AR$3:$AR$7)</f>
        <v>3.8317893838245514E-6</v>
      </c>
      <c r="V9" s="4">
        <f>SUMPRODUCT('Fuel Price Data'!U33:U37,'BAU Fuel Use by Sector'!$AR$3:$AR$7)/SUM('BAU Fuel Use by Sector'!$AR$3:$AR$7)</f>
        <v>3.8317893838245514E-6</v>
      </c>
      <c r="W9" s="4">
        <f>SUMPRODUCT('Fuel Price Data'!V33:V37,'BAU Fuel Use by Sector'!$AR$3:$AR$7)/SUM('BAU Fuel Use by Sector'!$AR$3:$AR$7)</f>
        <v>3.8317893838245514E-6</v>
      </c>
      <c r="X9" s="4">
        <f>SUMPRODUCT('Fuel Price Data'!W33:W37,'BAU Fuel Use by Sector'!$AR$3:$AR$7)/SUM('BAU Fuel Use by Sector'!$AR$3:$AR$7)</f>
        <v>3.8317893838245514E-6</v>
      </c>
      <c r="Y9" s="4">
        <f>SUMPRODUCT('Fuel Price Data'!X33:X37,'BAU Fuel Use by Sector'!$AR$3:$AR$7)/SUM('BAU Fuel Use by Sector'!$AR$3:$AR$7)</f>
        <v>3.8317893838245514E-6</v>
      </c>
      <c r="Z9" s="4">
        <f>SUMPRODUCT('Fuel Price Data'!Y33:Y37,'BAU Fuel Use by Sector'!$AR$3:$AR$7)/SUM('BAU Fuel Use by Sector'!$AR$3:$AR$7)</f>
        <v>3.8317893838245514E-6</v>
      </c>
      <c r="AA9" s="4">
        <f>SUMPRODUCT('Fuel Price Data'!Z33:Z37,'BAU Fuel Use by Sector'!$AR$3:$AR$7)/SUM('BAU Fuel Use by Sector'!$AR$3:$AR$7)</f>
        <v>3.8317893838245514E-6</v>
      </c>
      <c r="AB9" s="4">
        <f>SUMPRODUCT('Fuel Price Data'!AA33:AA37,'BAU Fuel Use by Sector'!$AR$3:$AR$7)/SUM('BAU Fuel Use by Sector'!$AR$3:$AR$7)</f>
        <v>3.8317893838245514E-6</v>
      </c>
      <c r="AC9" s="4">
        <f>SUMPRODUCT('Fuel Price Data'!AB33:AB37,'BAU Fuel Use by Sector'!$AR$3:$AR$7)/SUM('BAU Fuel Use by Sector'!$AR$3:$AR$7)</f>
        <v>3.8317893838245514E-6</v>
      </c>
      <c r="AD9" s="4">
        <f>SUMPRODUCT('Fuel Price Data'!AC33:AC37,'BAU Fuel Use by Sector'!$AR$3:$AR$7)/SUM('BAU Fuel Use by Sector'!$AR$3:$AR$7)</f>
        <v>3.8317893838245514E-6</v>
      </c>
      <c r="AE9" s="4">
        <f>SUMPRODUCT('Fuel Price Data'!AD33:AD37,'BAU Fuel Use by Sector'!$AR$3:$AR$7)/SUM('BAU Fuel Use by Sector'!$AR$3:$AR$7)</f>
        <v>3.8317893838245514E-6</v>
      </c>
      <c r="AF9" s="4">
        <f>SUMPRODUCT('Fuel Price Data'!AE33:AE37,'BAU Fuel Use by Sector'!$AR$3:$AR$7)/SUM('BAU Fuel Use by Sector'!$AR$3:$AR$7)</f>
        <v>3.8317893838245514E-6</v>
      </c>
      <c r="AG9" s="4">
        <f>SUMPRODUCT('Fuel Price Data'!AF33:AF37,'BAU Fuel Use by Sector'!$AR$3:$AR$7)/SUM('BAU Fuel Use by Sector'!$AR$3:$AR$7)</f>
        <v>3.8317893838245514E-6</v>
      </c>
      <c r="AH9" s="4"/>
      <c r="AI9" s="4"/>
      <c r="AJ9" s="4"/>
    </row>
    <row r="10" spans="1:36" x14ac:dyDescent="0.25">
      <c r="A10" t="s">
        <v>6</v>
      </c>
      <c r="B10">
        <f t="shared" si="0"/>
        <v>1.6094861360251106E-5</v>
      </c>
      <c r="C10" s="4">
        <f>SUMPRODUCT('Fuel Price Data'!B43:B47,'BAU Fuel Use by Sector'!$AS$3:$AS$7)/SUM('BAU Fuel Use by Sector'!$AS$3:$AS$7)</f>
        <v>1.6094861360251106E-5</v>
      </c>
      <c r="D10" s="4">
        <f>SUMPRODUCT('Fuel Price Data'!C43:C47,'BAU Fuel Use by Sector'!$AS$3:$AS$7)/SUM('BAU Fuel Use by Sector'!$AS$3:$AS$7)</f>
        <v>2.227982536027916E-5</v>
      </c>
      <c r="E10" s="4">
        <f>SUMPRODUCT('Fuel Price Data'!D43:D47,'BAU Fuel Use by Sector'!$AS$3:$AS$7)/SUM('BAU Fuel Use by Sector'!$AS$3:$AS$7)</f>
        <v>2.7679807958294331E-5</v>
      </c>
      <c r="F10" s="4">
        <f>SUMPRODUCT('Fuel Price Data'!E43:E47,'BAU Fuel Use by Sector'!$AS$3:$AS$7)/SUM('BAU Fuel Use by Sector'!$AS$3:$AS$7)</f>
        <v>2.5766523333354168E-5</v>
      </c>
      <c r="G10" s="4">
        <f>SUMPRODUCT('Fuel Price Data'!F43:F47,'BAU Fuel Use by Sector'!$AS$3:$AS$7)/SUM('BAU Fuel Use by Sector'!$AS$3:$AS$7)</f>
        <v>2.4432968376218707E-5</v>
      </c>
      <c r="H10" s="4">
        <f>SUMPRODUCT('Fuel Price Data'!G43:G47,'BAU Fuel Use by Sector'!$AS$3:$AS$7)/SUM('BAU Fuel Use by Sector'!$AS$3:$AS$7)</f>
        <v>2.3099413419083242E-5</v>
      </c>
      <c r="I10" s="4">
        <f>SUMPRODUCT('Fuel Price Data'!H43:H47,'BAU Fuel Use by Sector'!$AS$3:$AS$7)/SUM('BAU Fuel Use by Sector'!$AS$3:$AS$7)</f>
        <v>2.1765858461947784E-5</v>
      </c>
      <c r="J10" s="4">
        <f>SUMPRODUCT('Fuel Price Data'!I43:I47,'BAU Fuel Use by Sector'!$AS$3:$AS$7)/SUM('BAU Fuel Use by Sector'!$AS$3:$AS$7)</f>
        <v>2.0432303504812323E-5</v>
      </c>
      <c r="K10" s="4">
        <f>SUMPRODUCT('Fuel Price Data'!J43:J47,'BAU Fuel Use by Sector'!$AS$3:$AS$7)/SUM('BAU Fuel Use by Sector'!$AS$3:$AS$7)</f>
        <v>1.9098748547676859E-5</v>
      </c>
      <c r="L10" s="4">
        <f>SUMPRODUCT('Fuel Price Data'!K43:K47,'BAU Fuel Use by Sector'!$AS$3:$AS$7)/SUM('BAU Fuel Use by Sector'!$AS$3:$AS$7)</f>
        <v>1.9242083598066203E-5</v>
      </c>
      <c r="M10" s="4">
        <f>SUMPRODUCT('Fuel Price Data'!L43:L47,'BAU Fuel Use by Sector'!$AS$3:$AS$7)/SUM('BAU Fuel Use by Sector'!$AS$3:$AS$7)</f>
        <v>1.9717594912123109E-5</v>
      </c>
      <c r="N10" s="4">
        <f>SUMPRODUCT('Fuel Price Data'!M43:M47,'BAU Fuel Use by Sector'!$AS$3:$AS$7)/SUM('BAU Fuel Use by Sector'!$AS$3:$AS$7)</f>
        <v>2.0349110167915265E-5</v>
      </c>
      <c r="O10" s="4">
        <f>SUMPRODUCT('Fuel Price Data'!N43:N47,'BAU Fuel Use by Sector'!$AS$3:$AS$7)/SUM('BAU Fuel Use by Sector'!$AS$3:$AS$7)</f>
        <v>2.0555685456626195E-5</v>
      </c>
      <c r="P10" s="4">
        <f>SUMPRODUCT('Fuel Price Data'!O43:O47,'BAU Fuel Use by Sector'!$AS$3:$AS$7)/SUM('BAU Fuel Use by Sector'!$AS$3:$AS$7)</f>
        <v>2.0725959694512304E-5</v>
      </c>
      <c r="Q10" s="4">
        <f>SUMPRODUCT('Fuel Price Data'!P43:P47,'BAU Fuel Use by Sector'!$AS$3:$AS$7)/SUM('BAU Fuel Use by Sector'!$AS$3:$AS$7)</f>
        <v>2.0886622114352136E-5</v>
      </c>
      <c r="R10" s="4">
        <f>SUMPRODUCT('Fuel Price Data'!Q43:Q47,'BAU Fuel Use by Sector'!$AS$3:$AS$7)/SUM('BAU Fuel Use by Sector'!$AS$3:$AS$7)</f>
        <v>2.0965239228017855E-5</v>
      </c>
      <c r="S10" s="4">
        <f>SUMPRODUCT('Fuel Price Data'!R43:R47,'BAU Fuel Use by Sector'!$AS$3:$AS$7)/SUM('BAU Fuel Use by Sector'!$AS$3:$AS$7)</f>
        <v>2.111427748250359E-5</v>
      </c>
      <c r="T10" s="4">
        <f>SUMPRODUCT('Fuel Price Data'!S43:S47,'BAU Fuel Use by Sector'!$AS$3:$AS$7)/SUM('BAU Fuel Use by Sector'!$AS$3:$AS$7)</f>
        <v>2.1246611983378236E-5</v>
      </c>
      <c r="U10" s="4">
        <f>SUMPRODUCT('Fuel Price Data'!T43:T47,'BAU Fuel Use by Sector'!$AS$3:$AS$7)/SUM('BAU Fuel Use by Sector'!$AS$3:$AS$7)</f>
        <v>2.1479640107015535E-5</v>
      </c>
      <c r="V10" s="4">
        <f>SUMPRODUCT('Fuel Price Data'!U43:U47,'BAU Fuel Use by Sector'!$AS$3:$AS$7)/SUM('BAU Fuel Use by Sector'!$AS$3:$AS$7)</f>
        <v>2.1491016012259652E-5</v>
      </c>
      <c r="W10" s="4">
        <f>SUMPRODUCT('Fuel Price Data'!V43:V47,'BAU Fuel Use by Sector'!$AS$3:$AS$7)/SUM('BAU Fuel Use by Sector'!$AS$3:$AS$7)</f>
        <v>2.1659783743403327E-5</v>
      </c>
      <c r="X10" s="4">
        <f>SUMPRODUCT('Fuel Price Data'!W43:W47,'BAU Fuel Use by Sector'!$AS$3:$AS$7)/SUM('BAU Fuel Use by Sector'!$AS$3:$AS$7)</f>
        <v>2.1797003799889282E-5</v>
      </c>
      <c r="Y10" s="4">
        <f>SUMPRODUCT('Fuel Price Data'!X43:X47,'BAU Fuel Use by Sector'!$AS$3:$AS$7)/SUM('BAU Fuel Use by Sector'!$AS$3:$AS$7)</f>
        <v>2.183173225424954E-5</v>
      </c>
      <c r="Z10" s="4">
        <f>SUMPRODUCT('Fuel Price Data'!Y43:Y47,'BAU Fuel Use by Sector'!$AS$3:$AS$7)/SUM('BAU Fuel Use by Sector'!$AS$3:$AS$7)</f>
        <v>2.2048387920190422E-5</v>
      </c>
      <c r="AA10" s="4">
        <f>SUMPRODUCT('Fuel Price Data'!Z43:Z47,'BAU Fuel Use by Sector'!$AS$3:$AS$7)/SUM('BAU Fuel Use by Sector'!$AS$3:$AS$7)</f>
        <v>2.2256889131187951E-5</v>
      </c>
      <c r="AB10" s="4">
        <f>SUMPRODUCT('Fuel Price Data'!AA43:AA47,'BAU Fuel Use by Sector'!$AS$3:$AS$7)/SUM('BAU Fuel Use by Sector'!$AS$3:$AS$7)</f>
        <v>2.2328227055076205E-5</v>
      </c>
      <c r="AC10" s="4">
        <f>SUMPRODUCT('Fuel Price Data'!AB43:AB47,'BAU Fuel Use by Sector'!$AS$3:$AS$7)/SUM('BAU Fuel Use by Sector'!$AS$3:$AS$7)</f>
        <v>2.2507032798243345E-5</v>
      </c>
      <c r="AD10" s="4">
        <f>SUMPRODUCT('Fuel Price Data'!AC43:AC47,'BAU Fuel Use by Sector'!$AS$3:$AS$7)/SUM('BAU Fuel Use by Sector'!$AS$3:$AS$7)</f>
        <v>2.2576357527519643E-5</v>
      </c>
      <c r="AE10" s="4">
        <f>SUMPRODUCT('Fuel Price Data'!AD43:AD47,'BAU Fuel Use by Sector'!$AS$3:$AS$7)/SUM('BAU Fuel Use by Sector'!$AS$3:$AS$7)</f>
        <v>2.2515685468014907E-5</v>
      </c>
      <c r="AF10" s="4">
        <f>SUMPRODUCT('Fuel Price Data'!AE43:AE47,'BAU Fuel Use by Sector'!$AS$3:$AS$7)/SUM('BAU Fuel Use by Sector'!$AS$3:$AS$7)</f>
        <v>2.2529005936236478E-5</v>
      </c>
      <c r="AG10" s="4">
        <f>SUMPRODUCT('Fuel Price Data'!AF43:AF47,'BAU Fuel Use by Sector'!$AS$3:$AS$7)/SUM('BAU Fuel Use by Sector'!$AS$3:$AS$7)</f>
        <v>2.2524595718241866E-5</v>
      </c>
      <c r="AH10" s="4"/>
      <c r="AI10" s="4"/>
      <c r="AJ10" s="4"/>
    </row>
    <row r="11" spans="1:36" x14ac:dyDescent="0.25">
      <c r="A11" t="s">
        <v>7</v>
      </c>
      <c r="B11">
        <f t="shared" si="0"/>
        <v>1.5591409486992275E-5</v>
      </c>
      <c r="C11" s="4">
        <f>SUMPRODUCT('Fuel Price Data'!B53:B57,'BAU Fuel Use by Sector'!$AT$3:$AT$7)/SUM('BAU Fuel Use by Sector'!$AT$3:$AT$7)</f>
        <v>1.5591409486992275E-5</v>
      </c>
      <c r="D11" s="4">
        <f>SUMPRODUCT('Fuel Price Data'!C53:C57,'BAU Fuel Use by Sector'!$AT$3:$AT$7)/SUM('BAU Fuel Use by Sector'!$AT$3:$AT$7)</f>
        <v>1.9619935025452246E-5</v>
      </c>
      <c r="E11" s="4">
        <f>SUMPRODUCT('Fuel Price Data'!D53:D57,'BAU Fuel Use by Sector'!$AT$3:$AT$7)/SUM('BAU Fuel Use by Sector'!$AT$3:$AT$7)</f>
        <v>2.8721086274235462E-5</v>
      </c>
      <c r="F11" s="4">
        <f>SUMPRODUCT('Fuel Price Data'!E53:E57,'BAU Fuel Use by Sector'!$AT$3:$AT$7)/SUM('BAU Fuel Use by Sector'!$AT$3:$AT$7)</f>
        <v>2.451787282617029E-5</v>
      </c>
      <c r="G11" s="4">
        <f>SUMPRODUCT('Fuel Price Data'!F53:F57,'BAU Fuel Use by Sector'!$AT$3:$AT$7)/SUM('BAU Fuel Use by Sector'!$AT$3:$AT$7)</f>
        <v>2.3357168796003505E-5</v>
      </c>
      <c r="H11" s="4">
        <f>SUMPRODUCT('Fuel Price Data'!G53:G57,'BAU Fuel Use by Sector'!$AT$3:$AT$7)/SUM('BAU Fuel Use by Sector'!$AT$3:$AT$7)</f>
        <v>2.2196464765836716E-5</v>
      </c>
      <c r="I11" s="4">
        <f>SUMPRODUCT('Fuel Price Data'!H53:H57,'BAU Fuel Use by Sector'!$AT$3:$AT$7)/SUM('BAU Fuel Use by Sector'!$AT$3:$AT$7)</f>
        <v>2.1035760735669924E-5</v>
      </c>
      <c r="J11" s="4">
        <f>SUMPRODUCT('Fuel Price Data'!I53:I57,'BAU Fuel Use by Sector'!$AT$3:$AT$7)/SUM('BAU Fuel Use by Sector'!$AT$3:$AT$7)</f>
        <v>1.9875056705503139E-5</v>
      </c>
      <c r="K11" s="4">
        <f>SUMPRODUCT('Fuel Price Data'!J53:J57,'BAU Fuel Use by Sector'!$AT$3:$AT$7)/SUM('BAU Fuel Use by Sector'!$AT$3:$AT$7)</f>
        <v>1.8714352675336347E-5</v>
      </c>
      <c r="L11" s="4">
        <f>SUMPRODUCT('Fuel Price Data'!K53:K57,'BAU Fuel Use by Sector'!$AT$3:$AT$7)/SUM('BAU Fuel Use by Sector'!$AT$3:$AT$7)</f>
        <v>1.882438511127454E-5</v>
      </c>
      <c r="M11" s="4">
        <f>SUMPRODUCT('Fuel Price Data'!L53:L57,'BAU Fuel Use by Sector'!$AT$3:$AT$7)/SUM('BAU Fuel Use by Sector'!$AT$3:$AT$7)</f>
        <v>1.8795177302666176E-5</v>
      </c>
      <c r="N11" s="4">
        <f>SUMPRODUCT('Fuel Price Data'!M53:M57,'BAU Fuel Use by Sector'!$AT$3:$AT$7)/SUM('BAU Fuel Use by Sector'!$AT$3:$AT$7)</f>
        <v>1.922543062003265E-5</v>
      </c>
      <c r="O11" s="4">
        <f>SUMPRODUCT('Fuel Price Data'!N53:N57,'BAU Fuel Use by Sector'!$AT$3:$AT$7)/SUM('BAU Fuel Use by Sector'!$AT$3:$AT$7)</f>
        <v>1.9311272299543494E-5</v>
      </c>
      <c r="P11" s="4">
        <f>SUMPRODUCT('Fuel Price Data'!O53:O57,'BAU Fuel Use by Sector'!$AT$3:$AT$7)/SUM('BAU Fuel Use by Sector'!$AT$3:$AT$7)</f>
        <v>1.9407338365656226E-5</v>
      </c>
      <c r="Q11" s="4">
        <f>SUMPRODUCT('Fuel Price Data'!P53:P57,'BAU Fuel Use by Sector'!$AT$3:$AT$7)/SUM('BAU Fuel Use by Sector'!$AT$3:$AT$7)</f>
        <v>1.9444803591988784E-5</v>
      </c>
      <c r="R11" s="4">
        <f>SUMPRODUCT('Fuel Price Data'!Q53:Q57,'BAU Fuel Use by Sector'!$AT$3:$AT$7)/SUM('BAU Fuel Use by Sector'!$AT$3:$AT$7)</f>
        <v>1.9527995231079695E-5</v>
      </c>
      <c r="S11" s="4">
        <f>SUMPRODUCT('Fuel Price Data'!R53:R57,'BAU Fuel Use by Sector'!$AT$3:$AT$7)/SUM('BAU Fuel Use by Sector'!$AT$3:$AT$7)</f>
        <v>1.9680581030430852E-5</v>
      </c>
      <c r="T11" s="4">
        <f>SUMPRODUCT('Fuel Price Data'!S53:S57,'BAU Fuel Use by Sector'!$AT$3:$AT$7)/SUM('BAU Fuel Use by Sector'!$AT$3:$AT$7)</f>
        <v>1.9857475827415148E-5</v>
      </c>
      <c r="U11" s="4">
        <f>SUMPRODUCT('Fuel Price Data'!T53:T57,'BAU Fuel Use by Sector'!$AT$3:$AT$7)/SUM('BAU Fuel Use by Sector'!$AT$3:$AT$7)</f>
        <v>1.9970946299004119E-5</v>
      </c>
      <c r="V11" s="4">
        <f>SUMPRODUCT('Fuel Price Data'!U53:U57,'BAU Fuel Use by Sector'!$AT$3:$AT$7)/SUM('BAU Fuel Use by Sector'!$AT$3:$AT$7)</f>
        <v>2.0040620584052352E-5</v>
      </c>
      <c r="W11" s="4">
        <f>SUMPRODUCT('Fuel Price Data'!V53:V57,'BAU Fuel Use by Sector'!$AT$3:$AT$7)/SUM('BAU Fuel Use by Sector'!$AT$3:$AT$7)</f>
        <v>2.021461725359595E-5</v>
      </c>
      <c r="X11" s="4">
        <f>SUMPRODUCT('Fuel Price Data'!W53:W57,'BAU Fuel Use by Sector'!$AT$3:$AT$7)/SUM('BAU Fuel Use by Sector'!$AT$3:$AT$7)</f>
        <v>2.0309946954771875E-5</v>
      </c>
      <c r="Y11" s="4">
        <f>SUMPRODUCT('Fuel Price Data'!X53:X57,'BAU Fuel Use by Sector'!$AT$3:$AT$7)/SUM('BAU Fuel Use by Sector'!$AT$3:$AT$7)</f>
        <v>2.0322299759788626E-5</v>
      </c>
      <c r="Z11" s="4">
        <f>SUMPRODUCT('Fuel Price Data'!Y53:Y57,'BAU Fuel Use by Sector'!$AT$3:$AT$7)/SUM('BAU Fuel Use by Sector'!$AT$3:$AT$7)</f>
        <v>2.0540227368406539E-5</v>
      </c>
      <c r="AA11" s="4">
        <f>SUMPRODUCT('Fuel Price Data'!Z53:Z57,'BAU Fuel Use by Sector'!$AT$3:$AT$7)/SUM('BAU Fuel Use by Sector'!$AT$3:$AT$7)</f>
        <v>2.0780113973790384E-5</v>
      </c>
      <c r="AB11" s="4">
        <f>SUMPRODUCT('Fuel Price Data'!AA53:AA57,'BAU Fuel Use by Sector'!$AT$3:$AT$7)/SUM('BAU Fuel Use by Sector'!$AT$3:$AT$7)</f>
        <v>2.0868874762694644E-5</v>
      </c>
      <c r="AC11" s="4">
        <f>SUMPRODUCT('Fuel Price Data'!AB53:AB57,'BAU Fuel Use by Sector'!$AT$3:$AT$7)/SUM('BAU Fuel Use by Sector'!$AT$3:$AT$7)</f>
        <v>2.1026144039739007E-5</v>
      </c>
      <c r="AD11" s="4">
        <f>SUMPRODUCT('Fuel Price Data'!AC53:AC57,'BAU Fuel Use by Sector'!$AT$3:$AT$7)/SUM('BAU Fuel Use by Sector'!$AT$3:$AT$7)</f>
        <v>2.107300201883301E-5</v>
      </c>
      <c r="AE11" s="4">
        <f>SUMPRODUCT('Fuel Price Data'!AD53:AD57,'BAU Fuel Use by Sector'!$AT$3:$AT$7)/SUM('BAU Fuel Use by Sector'!$AT$3:$AT$7)</f>
        <v>2.1028712295319908E-5</v>
      </c>
      <c r="AF11" s="4">
        <f>SUMPRODUCT('Fuel Price Data'!AE53:AE57,'BAU Fuel Use by Sector'!$AT$3:$AT$7)/SUM('BAU Fuel Use by Sector'!$AT$3:$AT$7)</f>
        <v>2.1011352632479002E-5</v>
      </c>
      <c r="AG11" s="4">
        <f>SUMPRODUCT('Fuel Price Data'!AF53:AF57,'BAU Fuel Use by Sector'!$AT$3:$AT$7)/SUM('BAU Fuel Use by Sector'!$AT$3:$AT$7)</f>
        <v>2.0957195323023498E-5</v>
      </c>
      <c r="AH11" s="4"/>
      <c r="AI11" s="4"/>
      <c r="AJ11" s="4"/>
    </row>
    <row r="12" spans="1:36" x14ac:dyDescent="0.25">
      <c r="A12" t="s">
        <v>8</v>
      </c>
      <c r="B12">
        <f t="shared" si="0"/>
        <v>1.8683067927182387E-5</v>
      </c>
      <c r="C12" s="4">
        <f>SUMPRODUCT('Fuel Price Data'!B63:B67,'BAU Fuel Use by Sector'!$AU$3:$AU$7)/SUM('BAU Fuel Use by Sector'!$AU$3:$AU$7)</f>
        <v>1.8683067927182387E-5</v>
      </c>
      <c r="D12" s="4">
        <f>SUMPRODUCT('Fuel Price Data'!C63:C67,'BAU Fuel Use by Sector'!$AU$3:$AU$7)/SUM('BAU Fuel Use by Sector'!$AU$3:$AU$7)</f>
        <v>2.1771832936111003E-5</v>
      </c>
      <c r="E12" s="4">
        <f>SUMPRODUCT('Fuel Price Data'!D63:D67,'BAU Fuel Use by Sector'!$AU$3:$AU$7)/SUM('BAU Fuel Use by Sector'!$AU$3:$AU$7)</f>
        <v>2.1766218698948214E-5</v>
      </c>
      <c r="F12" s="4">
        <f>SUMPRODUCT('Fuel Price Data'!E63:E67,'BAU Fuel Use by Sector'!$AU$3:$AU$7)/SUM('BAU Fuel Use by Sector'!$AU$3:$AU$7)</f>
        <v>2.1891300276473406E-5</v>
      </c>
      <c r="G12" s="4">
        <f>SUMPRODUCT('Fuel Price Data'!F63:F67,'BAU Fuel Use by Sector'!$AU$3:$AU$7)/SUM('BAU Fuel Use by Sector'!$AU$3:$AU$7)</f>
        <v>2.1701422810244675E-5</v>
      </c>
      <c r="H12" s="4">
        <f>SUMPRODUCT('Fuel Price Data'!G63:G67,'BAU Fuel Use by Sector'!$AU$3:$AU$7)/SUM('BAU Fuel Use by Sector'!$AU$3:$AU$7)</f>
        <v>2.1442532422659328E-5</v>
      </c>
      <c r="I12" s="4">
        <f>SUMPRODUCT('Fuel Price Data'!H63:H67,'BAU Fuel Use by Sector'!$AU$3:$AU$7)/SUM('BAU Fuel Use by Sector'!$AU$3:$AU$7)</f>
        <v>2.1682626215433441E-5</v>
      </c>
      <c r="J12" s="4">
        <f>SUMPRODUCT('Fuel Price Data'!I63:I67,'BAU Fuel Use by Sector'!$AU$3:$AU$7)/SUM('BAU Fuel Use by Sector'!$AU$3:$AU$7)</f>
        <v>2.1961814620747681E-5</v>
      </c>
      <c r="K12" s="4">
        <f>SUMPRODUCT('Fuel Price Data'!J63:J67,'BAU Fuel Use by Sector'!$AU$3:$AU$7)/SUM('BAU Fuel Use by Sector'!$AU$3:$AU$7)</f>
        <v>2.2232382553847283E-5</v>
      </c>
      <c r="L12" s="4">
        <f>SUMPRODUCT('Fuel Price Data'!K63:K67,'BAU Fuel Use by Sector'!$AU$3:$AU$7)/SUM('BAU Fuel Use by Sector'!$AU$3:$AU$7)</f>
        <v>2.2428669875816509E-5</v>
      </c>
      <c r="M12" s="4">
        <f>SUMPRODUCT('Fuel Price Data'!L63:L67,'BAU Fuel Use by Sector'!$AU$3:$AU$7)/SUM('BAU Fuel Use by Sector'!$AU$3:$AU$7)</f>
        <v>2.3013385982617997E-5</v>
      </c>
      <c r="N12" s="4">
        <f>SUMPRODUCT('Fuel Price Data'!M63:M67,'BAU Fuel Use by Sector'!$AU$3:$AU$7)/SUM('BAU Fuel Use by Sector'!$AU$3:$AU$7)</f>
        <v>2.3637559348127092E-5</v>
      </c>
      <c r="O12" s="4">
        <f>SUMPRODUCT('Fuel Price Data'!N63:N67,'BAU Fuel Use by Sector'!$AU$3:$AU$7)/SUM('BAU Fuel Use by Sector'!$AU$3:$AU$7)</f>
        <v>2.3943622545824263E-5</v>
      </c>
      <c r="P12" s="4">
        <f>SUMPRODUCT('Fuel Price Data'!O63:O67,'BAU Fuel Use by Sector'!$AU$3:$AU$7)/SUM('BAU Fuel Use by Sector'!$AU$3:$AU$7)</f>
        <v>2.4084837641281317E-5</v>
      </c>
      <c r="Q12" s="4">
        <f>SUMPRODUCT('Fuel Price Data'!P63:P67,'BAU Fuel Use by Sector'!$AU$3:$AU$7)/SUM('BAU Fuel Use by Sector'!$AU$3:$AU$7)</f>
        <v>2.448968463823301E-5</v>
      </c>
      <c r="R12" s="4">
        <f>SUMPRODUCT('Fuel Price Data'!Q63:Q67,'BAU Fuel Use by Sector'!$AU$3:$AU$7)/SUM('BAU Fuel Use by Sector'!$AU$3:$AU$7)</f>
        <v>2.4635355706107683E-5</v>
      </c>
      <c r="S12" s="4">
        <f>SUMPRODUCT('Fuel Price Data'!R63:R67,'BAU Fuel Use by Sector'!$AU$3:$AU$7)/SUM('BAU Fuel Use by Sector'!$AU$3:$AU$7)</f>
        <v>2.4670563734605298E-5</v>
      </c>
      <c r="T12" s="4">
        <f>SUMPRODUCT('Fuel Price Data'!S63:S67,'BAU Fuel Use by Sector'!$AU$3:$AU$7)/SUM('BAU Fuel Use by Sector'!$AU$3:$AU$7)</f>
        <v>2.4784404128242974E-5</v>
      </c>
      <c r="U12" s="4">
        <f>SUMPRODUCT('Fuel Price Data'!T63:T67,'BAU Fuel Use by Sector'!$AU$3:$AU$7)/SUM('BAU Fuel Use by Sector'!$AU$3:$AU$7)</f>
        <v>2.5103267549426133E-5</v>
      </c>
      <c r="V12" s="4">
        <f>SUMPRODUCT('Fuel Price Data'!U63:U67,'BAU Fuel Use by Sector'!$AU$3:$AU$7)/SUM('BAU Fuel Use by Sector'!$AU$3:$AU$7)</f>
        <v>2.5094315781296816E-5</v>
      </c>
      <c r="W12" s="4">
        <f>SUMPRODUCT('Fuel Price Data'!V63:V67,'BAU Fuel Use by Sector'!$AU$3:$AU$7)/SUM('BAU Fuel Use by Sector'!$AU$3:$AU$7)</f>
        <v>2.5291750353057536E-5</v>
      </c>
      <c r="X12" s="4">
        <f>SUMPRODUCT('Fuel Price Data'!W63:W67,'BAU Fuel Use by Sector'!$AU$3:$AU$7)/SUM('BAU Fuel Use by Sector'!$AU$3:$AU$7)</f>
        <v>2.5473037002716156E-5</v>
      </c>
      <c r="Y12" s="4">
        <f>SUMPRODUCT('Fuel Price Data'!X63:X67,'BAU Fuel Use by Sector'!$AU$3:$AU$7)/SUM('BAU Fuel Use by Sector'!$AU$3:$AU$7)</f>
        <v>2.5489487412392507E-5</v>
      </c>
      <c r="Z12" s="4">
        <f>SUMPRODUCT('Fuel Price Data'!Y63:Y67,'BAU Fuel Use by Sector'!$AU$3:$AU$7)/SUM('BAU Fuel Use by Sector'!$AU$3:$AU$7)</f>
        <v>2.5737881396420257E-5</v>
      </c>
      <c r="AA12" s="4">
        <f>SUMPRODUCT('Fuel Price Data'!Z63:Z67,'BAU Fuel Use by Sector'!$AU$3:$AU$7)/SUM('BAU Fuel Use by Sector'!$AU$3:$AU$7)</f>
        <v>2.5988377541993575E-5</v>
      </c>
      <c r="AB12" s="4">
        <f>SUMPRODUCT('Fuel Price Data'!AA63:AA67,'BAU Fuel Use by Sector'!$AU$3:$AU$7)/SUM('BAU Fuel Use by Sector'!$AU$3:$AU$7)</f>
        <v>2.6076020139247887E-5</v>
      </c>
      <c r="AC12" s="4">
        <f>SUMPRODUCT('Fuel Price Data'!AB63:AB67,'BAU Fuel Use by Sector'!$AU$3:$AU$7)/SUM('BAU Fuel Use by Sector'!$AU$3:$AU$7)</f>
        <v>2.6299400010761328E-5</v>
      </c>
      <c r="AD12" s="4">
        <f>SUMPRODUCT('Fuel Price Data'!AC63:AC67,'BAU Fuel Use by Sector'!$AU$3:$AU$7)/SUM('BAU Fuel Use by Sector'!$AU$3:$AU$7)</f>
        <v>2.6389554017455804E-5</v>
      </c>
      <c r="AE12" s="4">
        <f>SUMPRODUCT('Fuel Price Data'!AD63:AD67,'BAU Fuel Use by Sector'!$AU$3:$AU$7)/SUM('BAU Fuel Use by Sector'!$AU$3:$AU$7)</f>
        <v>2.632414044404177E-5</v>
      </c>
      <c r="AF12" s="4">
        <f>SUMPRODUCT('Fuel Price Data'!AE63:AE67,'BAU Fuel Use by Sector'!$AU$3:$AU$7)/SUM('BAU Fuel Use by Sector'!$AU$3:$AU$7)</f>
        <v>2.6349594307399339E-5</v>
      </c>
      <c r="AG12" s="4">
        <f>SUMPRODUCT('Fuel Price Data'!AF63:AF67,'BAU Fuel Use by Sector'!$AU$3:$AU$7)/SUM('BAU Fuel Use by Sector'!$AU$3:$AU$7)</f>
        <v>2.6346966817293421E-5</v>
      </c>
      <c r="AH12" s="4"/>
      <c r="AI12" s="4"/>
      <c r="AJ12" s="4"/>
    </row>
    <row r="13" spans="1:36" x14ac:dyDescent="0.25">
      <c r="A13" t="s">
        <v>9</v>
      </c>
      <c r="B13">
        <f t="shared" si="0"/>
        <v>1.7893022244031361E-5</v>
      </c>
      <c r="C13" s="4">
        <f>SUMPRODUCT('Fuel Price Data'!B73:B77,'BAU Fuel Use by Sector'!$AV$3:$AV$7)/SUM('BAU Fuel Use by Sector'!$AV$3:$AV$7)</f>
        <v>1.7893022244031361E-5</v>
      </c>
      <c r="D13" s="4">
        <f>SUMPRODUCT('Fuel Price Data'!C73:C77,'BAU Fuel Use by Sector'!$AV$3:$AV$7)/SUM('BAU Fuel Use by Sector'!$AV$3:$AV$7)</f>
        <v>1.7838467224886931E-5</v>
      </c>
      <c r="E13" s="4">
        <f>SUMPRODUCT('Fuel Price Data'!D73:D77,'BAU Fuel Use by Sector'!$AV$3:$AV$7)/SUM('BAU Fuel Use by Sector'!$AV$3:$AV$7)</f>
        <v>1.8592756624233452E-5</v>
      </c>
      <c r="F13" s="4">
        <f>SUMPRODUCT('Fuel Price Data'!E73:E77,'BAU Fuel Use by Sector'!$AV$3:$AV$7)/SUM('BAU Fuel Use by Sector'!$AV$3:$AV$7)</f>
        <v>2.0132598274999515E-5</v>
      </c>
      <c r="G13" s="4">
        <f>SUMPRODUCT('Fuel Price Data'!F73:F77,'BAU Fuel Use by Sector'!$AV$3:$AV$7)/SUM('BAU Fuel Use by Sector'!$AV$3:$AV$7)</f>
        <v>2.0790355015795156E-5</v>
      </c>
      <c r="H13" s="4">
        <f>SUMPRODUCT('Fuel Price Data'!G73:G77,'BAU Fuel Use by Sector'!$AV$3:$AV$7)/SUM('BAU Fuel Use by Sector'!$AV$3:$AV$7)</f>
        <v>2.1267480317610926E-5</v>
      </c>
      <c r="I13" s="4">
        <f>SUMPRODUCT('Fuel Price Data'!H73:H77,'BAU Fuel Use by Sector'!$AV$3:$AV$7)/SUM('BAU Fuel Use by Sector'!$AV$3:$AV$7)</f>
        <v>2.1682402061765727E-5</v>
      </c>
      <c r="J13" s="4">
        <f>SUMPRODUCT('Fuel Price Data'!I73:I77,'BAU Fuel Use by Sector'!$AV$3:$AV$7)/SUM('BAU Fuel Use by Sector'!$AV$3:$AV$7)</f>
        <v>2.2055863553293128E-5</v>
      </c>
      <c r="K13" s="4">
        <f>SUMPRODUCT('Fuel Price Data'!J73:J77,'BAU Fuel Use by Sector'!$AV$3:$AV$7)/SUM('BAU Fuel Use by Sector'!$AV$3:$AV$7)</f>
        <v>2.2424448918478451E-5</v>
      </c>
      <c r="L13" s="4">
        <f>SUMPRODUCT('Fuel Price Data'!K73:K77,'BAU Fuel Use by Sector'!$AV$3:$AV$7)/SUM('BAU Fuel Use by Sector'!$AV$3:$AV$7)</f>
        <v>2.2643761364500976E-5</v>
      </c>
      <c r="M13" s="4">
        <f>SUMPRODUCT('Fuel Price Data'!L73:L77,'BAU Fuel Use by Sector'!$AV$3:$AV$7)/SUM('BAU Fuel Use by Sector'!$AV$3:$AV$7)</f>
        <v>2.3377231315099294E-5</v>
      </c>
      <c r="N13" s="4">
        <f>SUMPRODUCT('Fuel Price Data'!M73:M77,'BAU Fuel Use by Sector'!$AV$3:$AV$7)/SUM('BAU Fuel Use by Sector'!$AV$3:$AV$7)</f>
        <v>2.3623573803621416E-5</v>
      </c>
      <c r="O13" s="4">
        <f>SUMPRODUCT('Fuel Price Data'!N73:N77,'BAU Fuel Use by Sector'!$AV$3:$AV$7)/SUM('BAU Fuel Use by Sector'!$AV$3:$AV$7)</f>
        <v>2.391132187748864E-5</v>
      </c>
      <c r="P13" s="4">
        <f>SUMPRODUCT('Fuel Price Data'!O73:O77,'BAU Fuel Use by Sector'!$AV$3:$AV$7)/SUM('BAU Fuel Use by Sector'!$AV$3:$AV$7)</f>
        <v>2.4041885895481124E-5</v>
      </c>
      <c r="Q13" s="4">
        <f>SUMPRODUCT('Fuel Price Data'!P73:P77,'BAU Fuel Use by Sector'!$AV$3:$AV$7)/SUM('BAU Fuel Use by Sector'!$AV$3:$AV$7)</f>
        <v>2.4140783890193536E-5</v>
      </c>
      <c r="R13" s="4">
        <f>SUMPRODUCT('Fuel Price Data'!Q73:Q77,'BAU Fuel Use by Sector'!$AV$3:$AV$7)/SUM('BAU Fuel Use by Sector'!$AV$3:$AV$7)</f>
        <v>2.4267696914688657E-5</v>
      </c>
      <c r="S13" s="4">
        <f>SUMPRODUCT('Fuel Price Data'!R73:R77,'BAU Fuel Use by Sector'!$AV$3:$AV$7)/SUM('BAU Fuel Use by Sector'!$AV$3:$AV$7)</f>
        <v>2.4319657190326141E-5</v>
      </c>
      <c r="T13" s="4">
        <f>SUMPRODUCT('Fuel Price Data'!S73:S77,'BAU Fuel Use by Sector'!$AV$3:$AV$7)/SUM('BAU Fuel Use by Sector'!$AV$3:$AV$7)</f>
        <v>2.4577208424125468E-5</v>
      </c>
      <c r="U13" s="4">
        <f>SUMPRODUCT('Fuel Price Data'!T73:T77,'BAU Fuel Use by Sector'!$AV$3:$AV$7)/SUM('BAU Fuel Use by Sector'!$AV$3:$AV$7)</f>
        <v>2.4764312078850662E-5</v>
      </c>
      <c r="V13" s="4">
        <f>SUMPRODUCT('Fuel Price Data'!U73:U77,'BAU Fuel Use by Sector'!$AV$3:$AV$7)/SUM('BAU Fuel Use by Sector'!$AV$3:$AV$7)</f>
        <v>2.4762620321703351E-5</v>
      </c>
      <c r="W13" s="4">
        <f>SUMPRODUCT('Fuel Price Data'!V73:V77,'BAU Fuel Use by Sector'!$AV$3:$AV$7)/SUM('BAU Fuel Use by Sector'!$AV$3:$AV$7)</f>
        <v>2.5138435434974629E-5</v>
      </c>
      <c r="X13" s="4">
        <f>SUMPRODUCT('Fuel Price Data'!W73:W77,'BAU Fuel Use by Sector'!$AV$3:$AV$7)/SUM('BAU Fuel Use by Sector'!$AV$3:$AV$7)</f>
        <v>2.5362116382574875E-5</v>
      </c>
      <c r="Y13" s="4">
        <f>SUMPRODUCT('Fuel Price Data'!X73:X77,'BAU Fuel Use by Sector'!$AV$3:$AV$7)/SUM('BAU Fuel Use by Sector'!$AV$3:$AV$7)</f>
        <v>2.5496620349699816E-5</v>
      </c>
      <c r="Z13" s="4">
        <f>SUMPRODUCT('Fuel Price Data'!Y73:Y77,'BAU Fuel Use by Sector'!$AV$3:$AV$7)/SUM('BAU Fuel Use by Sector'!$AV$3:$AV$7)</f>
        <v>2.5735920520818198E-5</v>
      </c>
      <c r="AA13" s="4">
        <f>SUMPRODUCT('Fuel Price Data'!Z73:Z77,'BAU Fuel Use by Sector'!$AV$3:$AV$7)/SUM('BAU Fuel Use by Sector'!$AV$3:$AV$7)</f>
        <v>2.5791717268232321E-5</v>
      </c>
      <c r="AB13" s="4">
        <f>SUMPRODUCT('Fuel Price Data'!AA73:AA77,'BAU Fuel Use by Sector'!$AV$3:$AV$7)/SUM('BAU Fuel Use by Sector'!$AV$3:$AV$7)</f>
        <v>2.5749312052582061E-5</v>
      </c>
      <c r="AC13" s="4">
        <f>SUMPRODUCT('Fuel Price Data'!AB73:AB77,'BAU Fuel Use by Sector'!$AV$3:$AV$7)/SUM('BAU Fuel Use by Sector'!$AV$3:$AV$7)</f>
        <v>2.6045766867359177E-5</v>
      </c>
      <c r="AD13" s="4">
        <f>SUMPRODUCT('Fuel Price Data'!AC73:AC77,'BAU Fuel Use by Sector'!$AV$3:$AV$7)/SUM('BAU Fuel Use by Sector'!$AV$3:$AV$7)</f>
        <v>2.615305433750376E-5</v>
      </c>
      <c r="AE13" s="4">
        <f>SUMPRODUCT('Fuel Price Data'!AD73:AD77,'BAU Fuel Use by Sector'!$AV$3:$AV$7)/SUM('BAU Fuel Use by Sector'!$AV$3:$AV$7)</f>
        <v>2.6165674670106414E-5</v>
      </c>
      <c r="AF13" s="4">
        <f>SUMPRODUCT('Fuel Price Data'!AE73:AE77,'BAU Fuel Use by Sector'!$AV$3:$AV$7)/SUM('BAU Fuel Use by Sector'!$AV$3:$AV$7)</f>
        <v>2.628560004448011E-5</v>
      </c>
      <c r="AG13" s="4">
        <f>SUMPRODUCT('Fuel Price Data'!AF73:AF77,'BAU Fuel Use by Sector'!$AV$3:$AV$7)/SUM('BAU Fuel Use by Sector'!$AV$3:$AV$7)</f>
        <v>2.625935584416377E-5</v>
      </c>
      <c r="AH13" s="4"/>
      <c r="AI13" s="4"/>
      <c r="AJ13" s="4"/>
    </row>
    <row r="14" spans="1:36" x14ac:dyDescent="0.25">
      <c r="A14" t="s">
        <v>10</v>
      </c>
      <c r="B14">
        <f t="shared" si="0"/>
        <v>8.2402408832182343E-6</v>
      </c>
      <c r="C14" s="4">
        <f>SUMPRODUCT('Fuel Price Data'!B83:B87,'BAU Fuel Use by Sector'!$AW$3:$AW$7)/SUM('BAU Fuel Use by Sector'!$AW$3:$AW$7)</f>
        <v>8.2402408832182343E-6</v>
      </c>
      <c r="D14" s="4">
        <f>SUMPRODUCT('Fuel Price Data'!C83:C87,'BAU Fuel Use by Sector'!$AW$3:$AW$7)/SUM('BAU Fuel Use by Sector'!$AW$3:$AW$7)</f>
        <v>1.2255974215131284E-5</v>
      </c>
      <c r="E14" s="4">
        <f>SUMPRODUCT('Fuel Price Data'!D83:D87,'BAU Fuel Use by Sector'!$AW$3:$AW$7)/SUM('BAU Fuel Use by Sector'!$AW$3:$AW$7)</f>
        <v>2.2066075345013406E-5</v>
      </c>
      <c r="F14" s="4">
        <f>SUMPRODUCT('Fuel Price Data'!E83:E87,'BAU Fuel Use by Sector'!$AW$3:$AW$7)/SUM('BAU Fuel Use by Sector'!$AW$3:$AW$7)</f>
        <v>1.7657019153600988E-5</v>
      </c>
      <c r="G14" s="4">
        <f>SUMPRODUCT('Fuel Price Data'!F83:F87,'BAU Fuel Use by Sector'!$AW$3:$AW$7)/SUM('BAU Fuel Use by Sector'!$AW$3:$AW$7)</f>
        <v>1.6884785810883153E-5</v>
      </c>
      <c r="H14" s="4">
        <f>SUMPRODUCT('Fuel Price Data'!G83:G87,'BAU Fuel Use by Sector'!$AW$3:$AW$7)/SUM('BAU Fuel Use by Sector'!$AW$3:$AW$7)</f>
        <v>1.6112552468165316E-5</v>
      </c>
      <c r="I14" s="4">
        <f>SUMPRODUCT('Fuel Price Data'!H83:H87,'BAU Fuel Use by Sector'!$AW$3:$AW$7)/SUM('BAU Fuel Use by Sector'!$AW$3:$AW$7)</f>
        <v>1.5340319125447478E-5</v>
      </c>
      <c r="J14" s="4">
        <f>SUMPRODUCT('Fuel Price Data'!I83:I87,'BAU Fuel Use by Sector'!$AW$3:$AW$7)/SUM('BAU Fuel Use by Sector'!$AW$3:$AW$7)</f>
        <v>1.4568085782729642E-5</v>
      </c>
      <c r="K14" s="4">
        <f>SUMPRODUCT('Fuel Price Data'!J83:J87,'BAU Fuel Use by Sector'!$AW$3:$AW$7)/SUM('BAU Fuel Use by Sector'!$AW$3:$AW$7)</f>
        <v>1.3795852440011805E-5</v>
      </c>
      <c r="L14" s="4">
        <f>SUMPRODUCT('Fuel Price Data'!K83:K87,'BAU Fuel Use by Sector'!$AW$3:$AW$7)/SUM('BAU Fuel Use by Sector'!$AW$3:$AW$7)</f>
        <v>1.3939162071277261E-5</v>
      </c>
      <c r="M14" s="4">
        <f>SUMPRODUCT('Fuel Price Data'!L83:L87,'BAU Fuel Use by Sector'!$AW$3:$AW$7)/SUM('BAU Fuel Use by Sector'!$AW$3:$AW$7)</f>
        <v>1.3890819134162453E-5</v>
      </c>
      <c r="N14" s="4">
        <f>SUMPRODUCT('Fuel Price Data'!M83:M87,'BAU Fuel Use by Sector'!$AW$3:$AW$7)/SUM('BAU Fuel Use by Sector'!$AW$3:$AW$7)</f>
        <v>1.4302081070679405E-5</v>
      </c>
      <c r="O14" s="4">
        <f>SUMPRODUCT('Fuel Price Data'!N83:N87,'BAU Fuel Use by Sector'!$AW$3:$AW$7)/SUM('BAU Fuel Use by Sector'!$AW$3:$AW$7)</f>
        <v>1.4458083317806396E-5</v>
      </c>
      <c r="P14" s="4">
        <f>SUMPRODUCT('Fuel Price Data'!O83:O87,'BAU Fuel Use by Sector'!$AW$3:$AW$7)/SUM('BAU Fuel Use by Sector'!$AW$3:$AW$7)</f>
        <v>1.4552284896328007E-5</v>
      </c>
      <c r="Q14" s="4">
        <f>SUMPRODUCT('Fuel Price Data'!P83:P87,'BAU Fuel Use by Sector'!$AW$3:$AW$7)/SUM('BAU Fuel Use by Sector'!$AW$3:$AW$7)</f>
        <v>1.4695461500845112E-5</v>
      </c>
      <c r="R14" s="4">
        <f>SUMPRODUCT('Fuel Price Data'!Q83:Q87,'BAU Fuel Use by Sector'!$AW$3:$AW$7)/SUM('BAU Fuel Use by Sector'!$AW$3:$AW$7)</f>
        <v>1.4790573084001917E-5</v>
      </c>
      <c r="S14" s="4">
        <f>SUMPRODUCT('Fuel Price Data'!R83:R87,'BAU Fuel Use by Sector'!$AW$3:$AW$7)/SUM('BAU Fuel Use by Sector'!$AW$3:$AW$7)</f>
        <v>1.4957511485529762E-5</v>
      </c>
      <c r="T14" s="4">
        <f>SUMPRODUCT('Fuel Price Data'!S83:S87,'BAU Fuel Use by Sector'!$AW$3:$AW$7)/SUM('BAU Fuel Use by Sector'!$AW$3:$AW$7)</f>
        <v>1.5175163581127059E-5</v>
      </c>
      <c r="U14" s="4">
        <f>SUMPRODUCT('Fuel Price Data'!T83:T87,'BAU Fuel Use by Sector'!$AW$3:$AW$7)/SUM('BAU Fuel Use by Sector'!$AW$3:$AW$7)</f>
        <v>1.5327129271380592E-5</v>
      </c>
      <c r="V14" s="4">
        <f>SUMPRODUCT('Fuel Price Data'!U83:U87,'BAU Fuel Use by Sector'!$AW$3:$AW$7)/SUM('BAU Fuel Use by Sector'!$AW$3:$AW$7)</f>
        <v>1.5415203146436875E-5</v>
      </c>
      <c r="W14" s="4">
        <f>SUMPRODUCT('Fuel Price Data'!V83:V87,'BAU Fuel Use by Sector'!$AW$3:$AW$7)/SUM('BAU Fuel Use by Sector'!$AW$3:$AW$7)</f>
        <v>1.5573919308690995E-5</v>
      </c>
      <c r="X14" s="4">
        <f>SUMPRODUCT('Fuel Price Data'!W83:W87,'BAU Fuel Use by Sector'!$AW$3:$AW$7)/SUM('BAU Fuel Use by Sector'!$AW$3:$AW$7)</f>
        <v>1.5694389009838725E-5</v>
      </c>
      <c r="Y14" s="4">
        <f>SUMPRODUCT('Fuel Price Data'!X83:X87,'BAU Fuel Use by Sector'!$AW$3:$AW$7)/SUM('BAU Fuel Use by Sector'!$AW$3:$AW$7)</f>
        <v>1.5729087808554452E-5</v>
      </c>
      <c r="Z14" s="4">
        <f>SUMPRODUCT('Fuel Price Data'!Y83:Y87,'BAU Fuel Use by Sector'!$AW$3:$AW$7)/SUM('BAU Fuel Use by Sector'!$AW$3:$AW$7)</f>
        <v>1.5976199821434106E-5</v>
      </c>
      <c r="AA14" s="4">
        <f>SUMPRODUCT('Fuel Price Data'!Z83:Z87,'BAU Fuel Use by Sector'!$AW$3:$AW$7)/SUM('BAU Fuel Use by Sector'!$AW$3:$AW$7)</f>
        <v>1.6239930857511899E-5</v>
      </c>
      <c r="AB14" s="4">
        <f>SUMPRODUCT('Fuel Price Data'!AA83:AA87,'BAU Fuel Use by Sector'!$AW$3:$AW$7)/SUM('BAU Fuel Use by Sector'!$AW$3:$AW$7)</f>
        <v>1.6332129409071114E-5</v>
      </c>
      <c r="AC14" s="4">
        <f>SUMPRODUCT('Fuel Price Data'!AB83:AB87,'BAU Fuel Use by Sector'!$AW$3:$AW$7)/SUM('BAU Fuel Use by Sector'!$AW$3:$AW$7)</f>
        <v>1.6509579465630875E-5</v>
      </c>
      <c r="AD14" s="4">
        <f>SUMPRODUCT('Fuel Price Data'!AC83:AC87,'BAU Fuel Use by Sector'!$AW$3:$AW$7)/SUM('BAU Fuel Use by Sector'!$AW$3:$AW$7)</f>
        <v>1.6587051871417496E-5</v>
      </c>
      <c r="AE14" s="4">
        <f>SUMPRODUCT('Fuel Price Data'!AD83:AD87,'BAU Fuel Use by Sector'!$AW$3:$AW$7)/SUM('BAU Fuel Use by Sector'!$AW$3:$AW$7)</f>
        <v>1.6563312951618257E-5</v>
      </c>
      <c r="AF14" s="4">
        <f>SUMPRODUCT('Fuel Price Data'!AE83:AE87,'BAU Fuel Use by Sector'!$AW$3:$AW$7)/SUM('BAU Fuel Use by Sector'!$AW$3:$AW$7)</f>
        <v>1.659851504898697E-5</v>
      </c>
      <c r="AG14" s="4">
        <f>SUMPRODUCT('Fuel Price Data'!AF83:AF87,'BAU Fuel Use by Sector'!$AW$3:$AW$7)/SUM('BAU Fuel Use by Sector'!$AW$3:$AW$7)</f>
        <v>1.6549241771937848E-5</v>
      </c>
      <c r="AH14" s="4"/>
      <c r="AI14" s="4"/>
      <c r="AJ14" s="4"/>
    </row>
    <row r="15" spans="1:36" x14ac:dyDescent="0.25">
      <c r="A15" t="s">
        <v>20</v>
      </c>
      <c r="B15">
        <f t="shared" si="0"/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/>
      <c r="AI15" s="3"/>
      <c r="AJ15" s="3"/>
    </row>
    <row r="16" spans="1:36" x14ac:dyDescent="0.25">
      <c r="A16" t="s">
        <v>15</v>
      </c>
      <c r="B16">
        <f t="shared" si="0"/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/>
      <c r="AI16" s="3"/>
      <c r="AJ16" s="3"/>
    </row>
    <row r="17" spans="1:36" x14ac:dyDescent="0.25">
      <c r="A17" t="s">
        <v>11</v>
      </c>
      <c r="B17">
        <f t="shared" si="0"/>
        <v>1.6033945228538147E-6</v>
      </c>
      <c r="C17" s="4">
        <f>SUMPRODUCT('Fuel Price Data'!B93:B97,'BAU Fuel Use by Sector'!$AZ$3:$AZ$7)/SUM('BAU Fuel Use by Sector'!$AZ$3:$AZ$7)</f>
        <v>1.6033945228538147E-6</v>
      </c>
      <c r="D17" s="4">
        <f>SUMPRODUCT('Fuel Price Data'!C93:C97,'BAU Fuel Use by Sector'!$AZ$3:$AZ$7)/SUM('BAU Fuel Use by Sector'!$AZ$3:$AZ$7)</f>
        <v>1.6047709638441597E-6</v>
      </c>
      <c r="E17" s="4">
        <f>SUMPRODUCT('Fuel Price Data'!D93:D97,'BAU Fuel Use by Sector'!$AZ$3:$AZ$7)/SUM('BAU Fuel Use by Sector'!$AZ$3:$AZ$7)</f>
        <v>1.5830184176916275E-6</v>
      </c>
      <c r="F17" s="4">
        <f>SUMPRODUCT('Fuel Price Data'!E93:E97,'BAU Fuel Use by Sector'!$AZ$3:$AZ$7)/SUM('BAU Fuel Use by Sector'!$AZ$3:$AZ$7)</f>
        <v>1.5696186745298908E-6</v>
      </c>
      <c r="G17" s="4">
        <f>SUMPRODUCT('Fuel Price Data'!F93:F97,'BAU Fuel Use by Sector'!$AZ$3:$AZ$7)/SUM('BAU Fuel Use by Sector'!$AZ$3:$AZ$7)</f>
        <v>1.56891740726348E-6</v>
      </c>
      <c r="H17" s="4">
        <f>SUMPRODUCT('Fuel Price Data'!G93:G97,'BAU Fuel Use by Sector'!$AZ$3:$AZ$7)/SUM('BAU Fuel Use by Sector'!$AZ$3:$AZ$7)</f>
        <v>1.5302580015645813E-6</v>
      </c>
      <c r="I17" s="4">
        <f>SUMPRODUCT('Fuel Price Data'!H93:H97,'BAU Fuel Use by Sector'!$AZ$3:$AZ$7)/SUM('BAU Fuel Use by Sector'!$AZ$3:$AZ$7)</f>
        <v>1.5049679169769298E-6</v>
      </c>
      <c r="J17" s="4">
        <f>SUMPRODUCT('Fuel Price Data'!I93:I97,'BAU Fuel Use by Sector'!$AZ$3:$AZ$7)/SUM('BAU Fuel Use by Sector'!$AZ$3:$AZ$7)</f>
        <v>1.5038618024232364E-6</v>
      </c>
      <c r="K17" s="4">
        <f>SUMPRODUCT('Fuel Price Data'!J93:J97,'BAU Fuel Use by Sector'!$AZ$3:$AZ$7)/SUM('BAU Fuel Use by Sector'!$AZ$3:$AZ$7)</f>
        <v>1.4959107265094171E-6</v>
      </c>
      <c r="L17" s="4">
        <f>SUMPRODUCT('Fuel Price Data'!K93:K97,'BAU Fuel Use by Sector'!$AZ$3:$AZ$7)/SUM('BAU Fuel Use by Sector'!$AZ$3:$AZ$7)</f>
        <v>1.5015434861654255E-6</v>
      </c>
      <c r="M17" s="4">
        <f>SUMPRODUCT('Fuel Price Data'!L93:L97,'BAU Fuel Use by Sector'!$AZ$3:$AZ$7)/SUM('BAU Fuel Use by Sector'!$AZ$3:$AZ$7)</f>
        <v>1.4992961546920895E-6</v>
      </c>
      <c r="N17" s="4">
        <f>SUMPRODUCT('Fuel Price Data'!M93:M97,'BAU Fuel Use by Sector'!$AZ$3:$AZ$7)/SUM('BAU Fuel Use by Sector'!$AZ$3:$AZ$7)</f>
        <v>1.4983249892341574E-6</v>
      </c>
      <c r="O17" s="4">
        <f>SUMPRODUCT('Fuel Price Data'!N93:N97,'BAU Fuel Use by Sector'!$AZ$3:$AZ$7)/SUM('BAU Fuel Use by Sector'!$AZ$3:$AZ$7)</f>
        <v>1.4896141421106784E-6</v>
      </c>
      <c r="P17" s="4">
        <f>SUMPRODUCT('Fuel Price Data'!O93:O97,'BAU Fuel Use by Sector'!$AZ$3:$AZ$7)/SUM('BAU Fuel Use by Sector'!$AZ$3:$AZ$7)</f>
        <v>1.4868777176717817E-6</v>
      </c>
      <c r="Q17" s="4">
        <f>SUMPRODUCT('Fuel Price Data'!P93:P97,'BAU Fuel Use by Sector'!$AZ$3:$AZ$7)/SUM('BAU Fuel Use by Sector'!$AZ$3:$AZ$7)</f>
        <v>1.4814852142093824E-6</v>
      </c>
      <c r="R17" s="4">
        <f>SUMPRODUCT('Fuel Price Data'!Q93:Q97,'BAU Fuel Use by Sector'!$AZ$3:$AZ$7)/SUM('BAU Fuel Use by Sector'!$AZ$3:$AZ$7)</f>
        <v>1.470845297063842E-6</v>
      </c>
      <c r="S17" s="4">
        <f>SUMPRODUCT('Fuel Price Data'!R93:R97,'BAU Fuel Use by Sector'!$AZ$3:$AZ$7)/SUM('BAU Fuel Use by Sector'!$AZ$3:$AZ$7)</f>
        <v>1.4589650963214244E-6</v>
      </c>
      <c r="T17" s="4">
        <f>SUMPRODUCT('Fuel Price Data'!S93:S97,'BAU Fuel Use by Sector'!$AZ$3:$AZ$7)/SUM('BAU Fuel Use by Sector'!$AZ$3:$AZ$7)</f>
        <v>1.456481408917363E-6</v>
      </c>
      <c r="U17" s="4">
        <f>SUMPRODUCT('Fuel Price Data'!T93:T97,'BAU Fuel Use by Sector'!$AZ$3:$AZ$7)/SUM('BAU Fuel Use by Sector'!$AZ$3:$AZ$7)</f>
        <v>1.4559556534806991E-6</v>
      </c>
      <c r="V17" s="4">
        <f>SUMPRODUCT('Fuel Price Data'!U93:U97,'BAU Fuel Use by Sector'!$AZ$3:$AZ$7)/SUM('BAU Fuel Use by Sector'!$AZ$3:$AZ$7)</f>
        <v>1.4538908543102995E-6</v>
      </c>
      <c r="W17" s="4">
        <f>SUMPRODUCT('Fuel Price Data'!V93:V97,'BAU Fuel Use by Sector'!$AZ$3:$AZ$7)/SUM('BAU Fuel Use by Sector'!$AZ$3:$AZ$7)</f>
        <v>1.4577762961946061E-6</v>
      </c>
      <c r="X17" s="4">
        <f>SUMPRODUCT('Fuel Price Data'!W93:W97,'BAU Fuel Use by Sector'!$AZ$3:$AZ$7)/SUM('BAU Fuel Use by Sector'!$AZ$3:$AZ$7)</f>
        <v>1.4545297173705781E-6</v>
      </c>
      <c r="Y17" s="4">
        <f>SUMPRODUCT('Fuel Price Data'!X93:X97,'BAU Fuel Use by Sector'!$AZ$3:$AZ$7)/SUM('BAU Fuel Use by Sector'!$AZ$3:$AZ$7)</f>
        <v>1.4461792545375131E-6</v>
      </c>
      <c r="Z17" s="4">
        <f>SUMPRODUCT('Fuel Price Data'!Y93:Y97,'BAU Fuel Use by Sector'!$AZ$3:$AZ$7)/SUM('BAU Fuel Use by Sector'!$AZ$3:$AZ$7)</f>
        <v>1.4373631003161864E-6</v>
      </c>
      <c r="AA17" s="4">
        <f>SUMPRODUCT('Fuel Price Data'!Z93:Z97,'BAU Fuel Use by Sector'!$AZ$3:$AZ$7)/SUM('BAU Fuel Use by Sector'!$AZ$3:$AZ$7)</f>
        <v>1.4332389623434244E-6</v>
      </c>
      <c r="AB17" s="4">
        <f>SUMPRODUCT('Fuel Price Data'!AA93:AA97,'BAU Fuel Use by Sector'!$AZ$3:$AZ$7)/SUM('BAU Fuel Use by Sector'!$AZ$3:$AZ$7)</f>
        <v>1.4308418607753714E-6</v>
      </c>
      <c r="AC17" s="4">
        <f>SUMPRODUCT('Fuel Price Data'!AB93:AB97,'BAU Fuel Use by Sector'!$AZ$3:$AZ$7)/SUM('BAU Fuel Use by Sector'!$AZ$3:$AZ$7)</f>
        <v>1.4286343119834444E-6</v>
      </c>
      <c r="AD17" s="4">
        <f>SUMPRODUCT('Fuel Price Data'!AC93:AC97,'BAU Fuel Use by Sector'!$AZ$3:$AZ$7)/SUM('BAU Fuel Use by Sector'!$AZ$3:$AZ$7)</f>
        <v>1.4243432427592787E-6</v>
      </c>
      <c r="AE17" s="4">
        <f>SUMPRODUCT('Fuel Price Data'!AD93:AD97,'BAU Fuel Use by Sector'!$AZ$3:$AZ$7)/SUM('BAU Fuel Use by Sector'!$AZ$3:$AZ$7)</f>
        <v>1.4176285501794543E-6</v>
      </c>
      <c r="AF17" s="4">
        <f>SUMPRODUCT('Fuel Price Data'!AE93:AE97,'BAU Fuel Use by Sector'!$AZ$3:$AZ$7)/SUM('BAU Fuel Use by Sector'!$AZ$3:$AZ$7)</f>
        <v>1.4186589996332123E-6</v>
      </c>
      <c r="AG17" s="4">
        <f>SUMPRODUCT('Fuel Price Data'!AF93:AF97,'BAU Fuel Use by Sector'!$AZ$3:$AZ$7)/SUM('BAU Fuel Use by Sector'!$AZ$3:$AZ$7)</f>
        <v>1.4165450571504839E-6</v>
      </c>
      <c r="AH17" s="4"/>
      <c r="AI17" s="4"/>
      <c r="AJ17" s="4"/>
    </row>
    <row r="18" spans="1:36" x14ac:dyDescent="0.25">
      <c r="A18" t="s">
        <v>41</v>
      </c>
      <c r="B18">
        <f t="shared" si="0"/>
        <v>5.8032702844488082E-6</v>
      </c>
      <c r="C18" s="4">
        <f>SUMPRODUCT('Fuel Price Data'!B103:B107,'BAU Fuel Use by Sector'!$BA$3:$BA$7)/SUM('BAU Fuel Use by Sector'!$BA$3:$BA$7)</f>
        <v>5.8032702844488082E-6</v>
      </c>
      <c r="D18" s="4">
        <f>SUMPRODUCT('Fuel Price Data'!C103:C107,'BAU Fuel Use by Sector'!$BA$3:$BA$7)/SUM('BAU Fuel Use by Sector'!$BA$3:$BA$7)</f>
        <v>1.010572034981499E-5</v>
      </c>
      <c r="E18" s="4">
        <f>SUMPRODUCT('Fuel Price Data'!D103:D107,'BAU Fuel Use by Sector'!$BA$3:$BA$7)/SUM('BAU Fuel Use by Sector'!$BA$3:$BA$7)</f>
        <v>1.4548918609468291E-5</v>
      </c>
      <c r="F18" s="4">
        <f>SUMPRODUCT('Fuel Price Data'!E103:E107,'BAU Fuel Use by Sector'!$BA$3:$BA$7)/SUM('BAU Fuel Use by Sector'!$BA$3:$BA$7)</f>
        <v>1.3814064879295553E-5</v>
      </c>
      <c r="G18" s="4">
        <f>SUMPRODUCT('Fuel Price Data'!F103:F107,'BAU Fuel Use by Sector'!$BA$3:$BA$7)/SUM('BAU Fuel Use by Sector'!$BA$3:$BA$7)</f>
        <v>1.3102705815542782E-5</v>
      </c>
      <c r="H18" s="4">
        <f>SUMPRODUCT('Fuel Price Data'!G103:G107,'BAU Fuel Use by Sector'!$BA$3:$BA$7)/SUM('BAU Fuel Use by Sector'!$BA$3:$BA$7)</f>
        <v>1.239134675179001E-5</v>
      </c>
      <c r="I18" s="4">
        <f>SUMPRODUCT('Fuel Price Data'!H103:H107,'BAU Fuel Use by Sector'!$BA$3:$BA$7)/SUM('BAU Fuel Use by Sector'!$BA$3:$BA$7)</f>
        <v>1.1679987688037241E-5</v>
      </c>
      <c r="J18" s="4">
        <f>SUMPRODUCT('Fuel Price Data'!I103:I107,'BAU Fuel Use by Sector'!$BA$3:$BA$7)/SUM('BAU Fuel Use by Sector'!$BA$3:$BA$7)</f>
        <v>1.096862862428447E-5</v>
      </c>
      <c r="K18" s="4">
        <f>SUMPRODUCT('Fuel Price Data'!J103:J107,'BAU Fuel Use by Sector'!$BA$3:$BA$7)/SUM('BAU Fuel Use by Sector'!$BA$3:$BA$7)</f>
        <v>1.0257269560531699E-5</v>
      </c>
      <c r="L18" s="4">
        <f>SUMPRODUCT('Fuel Price Data'!K103:K107,'BAU Fuel Use by Sector'!$BA$3:$BA$7)/SUM('BAU Fuel Use by Sector'!$BA$3:$BA$7)</f>
        <v>1.0408034285260253E-5</v>
      </c>
      <c r="M18" s="4">
        <f>SUMPRODUCT('Fuel Price Data'!L103:L107,'BAU Fuel Use by Sector'!$BA$3:$BA$7)/SUM('BAU Fuel Use by Sector'!$BA$3:$BA$7)</f>
        <v>1.0568057722521E-5</v>
      </c>
      <c r="N18" s="4">
        <f>SUMPRODUCT('Fuel Price Data'!M103:M107,'BAU Fuel Use by Sector'!$BA$3:$BA$7)/SUM('BAU Fuel Use by Sector'!$BA$3:$BA$7)</f>
        <v>1.0789191951557296E-5</v>
      </c>
      <c r="O18" s="4">
        <f>SUMPRODUCT('Fuel Price Data'!N103:N107,'BAU Fuel Use by Sector'!$BA$3:$BA$7)/SUM('BAU Fuel Use by Sector'!$BA$3:$BA$7)</f>
        <v>1.0962604245994597E-5</v>
      </c>
      <c r="P18" s="4">
        <f>SUMPRODUCT('Fuel Price Data'!O103:O107,'BAU Fuel Use by Sector'!$BA$3:$BA$7)/SUM('BAU Fuel Use by Sector'!$BA$3:$BA$7)</f>
        <v>1.1079859048003297E-5</v>
      </c>
      <c r="Q18" s="4">
        <f>SUMPRODUCT('Fuel Price Data'!P103:P107,'BAU Fuel Use by Sector'!$BA$3:$BA$7)/SUM('BAU Fuel Use by Sector'!$BA$3:$BA$7)</f>
        <v>1.1139624583353451E-5</v>
      </c>
      <c r="R18" s="4">
        <f>SUMPRODUCT('Fuel Price Data'!Q103:Q107,'BAU Fuel Use by Sector'!$BA$3:$BA$7)/SUM('BAU Fuel Use by Sector'!$BA$3:$BA$7)</f>
        <v>1.1245470781201217E-5</v>
      </c>
      <c r="S18" s="4">
        <f>SUMPRODUCT('Fuel Price Data'!R103:R107,'BAU Fuel Use by Sector'!$BA$3:$BA$7)/SUM('BAU Fuel Use by Sector'!$BA$3:$BA$7)</f>
        <v>1.1425356603639762E-5</v>
      </c>
      <c r="T18" s="4">
        <f>SUMPRODUCT('Fuel Price Data'!S103:S107,'BAU Fuel Use by Sector'!$BA$3:$BA$7)/SUM('BAU Fuel Use by Sector'!$BA$3:$BA$7)</f>
        <v>1.1557046984922532E-5</v>
      </c>
      <c r="U18" s="4">
        <f>SUMPRODUCT('Fuel Price Data'!T103:T107,'BAU Fuel Use by Sector'!$BA$3:$BA$7)/SUM('BAU Fuel Use by Sector'!$BA$3:$BA$7)</f>
        <v>1.1709809000606015E-5</v>
      </c>
      <c r="V18" s="4">
        <f>SUMPRODUCT('Fuel Price Data'!U103:U107,'BAU Fuel Use by Sector'!$BA$3:$BA$7)/SUM('BAU Fuel Use by Sector'!$BA$3:$BA$7)</f>
        <v>1.1748037247266352E-5</v>
      </c>
      <c r="W18" s="4">
        <f>SUMPRODUCT('Fuel Price Data'!V103:V107,'BAU Fuel Use by Sector'!$BA$3:$BA$7)/SUM('BAU Fuel Use by Sector'!$BA$3:$BA$7)</f>
        <v>1.1971575603617068E-5</v>
      </c>
      <c r="X18" s="4">
        <f>SUMPRODUCT('Fuel Price Data'!W103:W107,'BAU Fuel Use by Sector'!$BA$3:$BA$7)/SUM('BAU Fuel Use by Sector'!$BA$3:$BA$7)</f>
        <v>1.2108322993442573E-5</v>
      </c>
      <c r="Y18" s="4">
        <f>SUMPRODUCT('Fuel Price Data'!X103:X107,'BAU Fuel Use by Sector'!$BA$3:$BA$7)/SUM('BAU Fuel Use by Sector'!$BA$3:$BA$7)</f>
        <v>1.2166028123384357E-5</v>
      </c>
      <c r="Z18" s="4">
        <f>SUMPRODUCT('Fuel Price Data'!Y103:Y107,'BAU Fuel Use by Sector'!$BA$3:$BA$7)/SUM('BAU Fuel Use by Sector'!$BA$3:$BA$7)</f>
        <v>1.2377163304386512E-5</v>
      </c>
      <c r="AA18" s="4">
        <f>SUMPRODUCT('Fuel Price Data'!Z103:Z107,'BAU Fuel Use by Sector'!$BA$3:$BA$7)/SUM('BAU Fuel Use by Sector'!$BA$3:$BA$7)</f>
        <v>1.2631320319234431E-5</v>
      </c>
      <c r="AB18" s="4">
        <f>SUMPRODUCT('Fuel Price Data'!AA103:AA107,'BAU Fuel Use by Sector'!$BA$3:$BA$7)/SUM('BAU Fuel Use by Sector'!$BA$3:$BA$7)</f>
        <v>1.2700802369138198E-5</v>
      </c>
      <c r="AC18" s="4">
        <f>SUMPRODUCT('Fuel Price Data'!AB103:AB107,'BAU Fuel Use by Sector'!$BA$3:$BA$7)/SUM('BAU Fuel Use by Sector'!$BA$3:$BA$7)</f>
        <v>1.2885034347660337E-5</v>
      </c>
      <c r="AD18" s="4">
        <f>SUMPRODUCT('Fuel Price Data'!AC103:AC107,'BAU Fuel Use by Sector'!$BA$3:$BA$7)/SUM('BAU Fuel Use by Sector'!$BA$3:$BA$7)</f>
        <v>1.2877523135077211E-5</v>
      </c>
      <c r="AE18" s="4">
        <f>SUMPRODUCT('Fuel Price Data'!AD103:AD107,'BAU Fuel Use by Sector'!$BA$3:$BA$7)/SUM('BAU Fuel Use by Sector'!$BA$3:$BA$7)</f>
        <v>1.2895332818958327E-5</v>
      </c>
      <c r="AF18" s="4">
        <f>SUMPRODUCT('Fuel Price Data'!AE103:AE107,'BAU Fuel Use by Sector'!$BA$3:$BA$7)/SUM('BAU Fuel Use by Sector'!$BA$3:$BA$7)</f>
        <v>1.2940666330778265E-5</v>
      </c>
      <c r="AG18" s="4">
        <f>SUMPRODUCT('Fuel Price Data'!AF103:AF107,'BAU Fuel Use by Sector'!$BA$3:$BA$7)/SUM('BAU Fuel Use by Sector'!$BA$3:$BA$7)</f>
        <v>1.2899894838325157E-5</v>
      </c>
      <c r="AH18" s="4"/>
      <c r="AI18" s="4"/>
      <c r="AJ18" s="4"/>
    </row>
    <row r="19" spans="1:36" x14ac:dyDescent="0.25">
      <c r="A19" t="s">
        <v>42</v>
      </c>
      <c r="B19">
        <f t="shared" si="0"/>
        <v>1.4927235207542256E-5</v>
      </c>
      <c r="C19" s="4">
        <f>'Fuel Price Data'!B113</f>
        <v>1.4927235207542256E-5</v>
      </c>
      <c r="D19" s="4">
        <f>'Fuel Price Data'!C113</f>
        <v>1.835315804206015E-5</v>
      </c>
      <c r="E19" s="4">
        <f>'Fuel Price Data'!D113</f>
        <v>2.6795610741407819E-5</v>
      </c>
      <c r="F19" s="4">
        <f>'Fuel Price Data'!E113</f>
        <v>2.3369687906889925E-5</v>
      </c>
      <c r="G19" s="4">
        <f>'Fuel Price Data'!F113</f>
        <v>2.117401763410256E-5</v>
      </c>
      <c r="H19" s="4">
        <f>'Fuel Price Data'!G113</f>
        <v>1.8978347361315195E-5</v>
      </c>
      <c r="I19" s="4">
        <f>'Fuel Price Data'!H113</f>
        <v>1.678267708852783E-5</v>
      </c>
      <c r="J19" s="4">
        <f>'Fuel Price Data'!I113</f>
        <v>1.4587006815740463E-5</v>
      </c>
      <c r="K19" s="4">
        <f>'Fuel Price Data'!J113</f>
        <v>1.2391336542953093E-5</v>
      </c>
      <c r="L19" s="4">
        <f>'Fuel Price Data'!K113</f>
        <v>1.2477675986456064E-5</v>
      </c>
      <c r="M19" s="4">
        <f>'Fuel Price Data'!L113</f>
        <v>1.2579748173037605E-5</v>
      </c>
      <c r="N19" s="4">
        <f>'Fuel Price Data'!M113</f>
        <v>1.2772463260796397E-5</v>
      </c>
      <c r="O19" s="4">
        <f>'Fuel Price Data'!N113</f>
        <v>1.2863922115850461E-5</v>
      </c>
      <c r="P19" s="4">
        <f>'Fuel Price Data'!O113</f>
        <v>1.2974373292969698E-5</v>
      </c>
      <c r="Q19" s="4">
        <f>'Fuel Price Data'!P113</f>
        <v>1.2986282999815475E-5</v>
      </c>
      <c r="R19" s="4">
        <f>'Fuel Price Data'!Q113</f>
        <v>1.3015132858124513E-5</v>
      </c>
      <c r="S19" s="4">
        <f>'Fuel Price Data'!R113</f>
        <v>1.3002682571244048E-5</v>
      </c>
      <c r="T19" s="4">
        <f>'Fuel Price Data'!S113</f>
        <v>1.3031510399645716E-5</v>
      </c>
      <c r="U19" s="4">
        <f>'Fuel Price Data'!T113</f>
        <v>1.3191422955330845E-5</v>
      </c>
      <c r="V19" s="4">
        <f>'Fuel Price Data'!U113</f>
        <v>1.3147735107104103E-5</v>
      </c>
      <c r="W19" s="4">
        <f>'Fuel Price Data'!V113</f>
        <v>1.3424564617721518E-5</v>
      </c>
      <c r="X19" s="4">
        <f>'Fuel Price Data'!W113</f>
        <v>1.3535538581488725E-5</v>
      </c>
      <c r="Y19" s="4">
        <f>'Fuel Price Data'!X113</f>
        <v>1.360756621093848E-5</v>
      </c>
      <c r="Z19" s="4">
        <f>'Fuel Price Data'!Y113</f>
        <v>1.3866842969206922E-5</v>
      </c>
      <c r="AA19" s="4">
        <f>'Fuel Price Data'!Z113</f>
        <v>1.4050525794944086E-5</v>
      </c>
      <c r="AB19" s="4">
        <f>'Fuel Price Data'!AA113</f>
        <v>1.413115017209285E-5</v>
      </c>
      <c r="AC19" s="4">
        <f>'Fuel Price Data'!AB113</f>
        <v>1.4257588283529538E-5</v>
      </c>
      <c r="AD19" s="4">
        <f>'Fuel Price Data'!AC113</f>
        <v>1.4303693490438054E-5</v>
      </c>
      <c r="AE19" s="4">
        <f>'Fuel Price Data'!AD113</f>
        <v>1.427933264940768E-5</v>
      </c>
      <c r="AF19" s="4">
        <f>'Fuel Price Data'!AE113</f>
        <v>1.4307708017404141E-5</v>
      </c>
      <c r="AG19" s="4">
        <f>'Fuel Price Data'!AF113</f>
        <v>1.4275271520714466E-5</v>
      </c>
      <c r="AH19" s="4"/>
      <c r="AI19" s="4"/>
      <c r="AJ19" s="4"/>
    </row>
    <row r="20" spans="1:36" x14ac:dyDescent="0.25">
      <c r="A20" t="s">
        <v>43</v>
      </c>
      <c r="B20">
        <f t="shared" si="0"/>
        <v>8.9906755951749935E-6</v>
      </c>
      <c r="C20" s="4">
        <f>SUMPRODUCT('Fuel Price Data'!B123:B127,'BAU Fuel Use by Sector'!$BC$3:$BC$7)/SUM('BAU Fuel Use by Sector'!$BC$3:$BC$7)</f>
        <v>8.9906755951749935E-6</v>
      </c>
      <c r="D20" s="4">
        <f>SUMPRODUCT('Fuel Price Data'!C123:C127,'BAU Fuel Use by Sector'!$BC$3:$BC$7)/SUM('BAU Fuel Use by Sector'!$BC$3:$BC$7)</f>
        <v>1.3425371358507158E-5</v>
      </c>
      <c r="E20" s="4">
        <f>SUMPRODUCT('Fuel Price Data'!D123:D127,'BAU Fuel Use by Sector'!$BC$3:$BC$7)/SUM('BAU Fuel Use by Sector'!$BC$3:$BC$7)</f>
        <v>1.4285977998339471E-5</v>
      </c>
      <c r="F20" s="4">
        <f>SUMPRODUCT('Fuel Price Data'!E123:E127,'BAU Fuel Use by Sector'!$BC$3:$BC$7)/SUM('BAU Fuel Use by Sector'!$BC$3:$BC$7)</f>
        <v>1.3032373867499852E-5</v>
      </c>
      <c r="G20" s="4">
        <f>SUMPRODUCT('Fuel Price Data'!F123:F127,'BAU Fuel Use by Sector'!$BC$3:$BC$7)/SUM('BAU Fuel Use by Sector'!$BC$3:$BC$7)</f>
        <v>1.3018596003876792E-5</v>
      </c>
      <c r="H20" s="4">
        <f>SUMPRODUCT('Fuel Price Data'!G123:G127,'BAU Fuel Use by Sector'!$BC$3:$BC$7)/SUM('BAU Fuel Use by Sector'!$BC$3:$BC$7)</f>
        <v>1.2925747947487252E-5</v>
      </c>
      <c r="I20" s="4">
        <f>SUMPRODUCT('Fuel Price Data'!H123:H127,'BAU Fuel Use by Sector'!$BC$3:$BC$7)/SUM('BAU Fuel Use by Sector'!$BC$3:$BC$7)</f>
        <v>1.3040970467583861E-5</v>
      </c>
      <c r="J20" s="4">
        <f>SUMPRODUCT('Fuel Price Data'!I123:I127,'BAU Fuel Use by Sector'!$BC$3:$BC$7)/SUM('BAU Fuel Use by Sector'!$BC$3:$BC$7)</f>
        <v>1.3370528201193539E-5</v>
      </c>
      <c r="K20" s="4">
        <f>SUMPRODUCT('Fuel Price Data'!J123:J127,'BAU Fuel Use by Sector'!$BC$3:$BC$7)/SUM('BAU Fuel Use by Sector'!$BC$3:$BC$7)</f>
        <v>1.3841616745687055E-5</v>
      </c>
      <c r="L20" s="4">
        <f>SUMPRODUCT('Fuel Price Data'!K123:K127,'BAU Fuel Use by Sector'!$BC$3:$BC$7)/SUM('BAU Fuel Use by Sector'!$BC$3:$BC$7)</f>
        <v>1.4176268046573859E-5</v>
      </c>
      <c r="M20" s="4">
        <f>SUMPRODUCT('Fuel Price Data'!L123:L127,'BAU Fuel Use by Sector'!$BC$3:$BC$7)/SUM('BAU Fuel Use by Sector'!$BC$3:$BC$7)</f>
        <v>1.4526845458335289E-5</v>
      </c>
      <c r="N20" s="4">
        <f>SUMPRODUCT('Fuel Price Data'!M123:M127,'BAU Fuel Use by Sector'!$BC$3:$BC$7)/SUM('BAU Fuel Use by Sector'!$BC$3:$BC$7)</f>
        <v>1.490654523876997E-5</v>
      </c>
      <c r="O20" s="4">
        <f>SUMPRODUCT('Fuel Price Data'!N123:N127,'BAU Fuel Use by Sector'!$BC$3:$BC$7)/SUM('BAU Fuel Use by Sector'!$BC$3:$BC$7)</f>
        <v>1.5173419005679896E-5</v>
      </c>
      <c r="P20" s="4">
        <f>SUMPRODUCT('Fuel Price Data'!O123:O127,'BAU Fuel Use by Sector'!$BC$3:$BC$7)/SUM('BAU Fuel Use by Sector'!$BC$3:$BC$7)</f>
        <v>1.5437536248051658E-5</v>
      </c>
      <c r="Q20" s="4">
        <f>SUMPRODUCT('Fuel Price Data'!P123:P127,'BAU Fuel Use by Sector'!$BC$3:$BC$7)/SUM('BAU Fuel Use by Sector'!$BC$3:$BC$7)</f>
        <v>1.5602624661703302E-5</v>
      </c>
      <c r="R20" s="4">
        <f>SUMPRODUCT('Fuel Price Data'!Q123:Q127,'BAU Fuel Use by Sector'!$BC$3:$BC$7)/SUM('BAU Fuel Use by Sector'!$BC$3:$BC$7)</f>
        <v>1.5717943275531373E-5</v>
      </c>
      <c r="S20" s="4">
        <f>SUMPRODUCT('Fuel Price Data'!R123:R127,'BAU Fuel Use by Sector'!$BC$3:$BC$7)/SUM('BAU Fuel Use by Sector'!$BC$3:$BC$7)</f>
        <v>1.5861663051877159E-5</v>
      </c>
      <c r="T20" s="4">
        <f>SUMPRODUCT('Fuel Price Data'!S123:S127,'BAU Fuel Use by Sector'!$BC$3:$BC$7)/SUM('BAU Fuel Use by Sector'!$BC$3:$BC$7)</f>
        <v>1.6040142460657585E-5</v>
      </c>
      <c r="U20" s="4">
        <f>SUMPRODUCT('Fuel Price Data'!T123:T127,'BAU Fuel Use by Sector'!$BC$3:$BC$7)/SUM('BAU Fuel Use by Sector'!$BC$3:$BC$7)</f>
        <v>1.6206648383869971E-5</v>
      </c>
      <c r="V20" s="4">
        <f>SUMPRODUCT('Fuel Price Data'!U123:U127,'BAU Fuel Use by Sector'!$BC$3:$BC$7)/SUM('BAU Fuel Use by Sector'!$BC$3:$BC$7)</f>
        <v>1.6298049671605047E-5</v>
      </c>
      <c r="W20" s="4">
        <f>SUMPRODUCT('Fuel Price Data'!V123:V127,'BAU Fuel Use by Sector'!$BC$3:$BC$7)/SUM('BAU Fuel Use by Sector'!$BC$3:$BC$7)</f>
        <v>1.6552708574517905E-5</v>
      </c>
      <c r="X20" s="4">
        <f>SUMPRODUCT('Fuel Price Data'!W123:W127,'BAU Fuel Use by Sector'!$BC$3:$BC$7)/SUM('BAU Fuel Use by Sector'!$BC$3:$BC$7)</f>
        <v>1.6717440760062304E-5</v>
      </c>
      <c r="Y20" s="4">
        <f>SUMPRODUCT('Fuel Price Data'!X123:X127,'BAU Fuel Use by Sector'!$BC$3:$BC$7)/SUM('BAU Fuel Use by Sector'!$BC$3:$BC$7)</f>
        <v>1.6750250148612088E-5</v>
      </c>
      <c r="Z20" s="4">
        <f>SUMPRODUCT('Fuel Price Data'!Y123:Y127,'BAU Fuel Use by Sector'!$BC$3:$BC$7)/SUM('BAU Fuel Use by Sector'!$BC$3:$BC$7)</f>
        <v>1.6912143905745247E-5</v>
      </c>
      <c r="AA20" s="4">
        <f>SUMPRODUCT('Fuel Price Data'!Z123:Z127,'BAU Fuel Use by Sector'!$BC$3:$BC$7)/SUM('BAU Fuel Use by Sector'!$BC$3:$BC$7)</f>
        <v>1.710860516936325E-5</v>
      </c>
      <c r="AB20" s="4">
        <f>SUMPRODUCT('Fuel Price Data'!AA123:AA127,'BAU Fuel Use by Sector'!$BC$3:$BC$7)/SUM('BAU Fuel Use by Sector'!$BC$3:$BC$7)</f>
        <v>1.7153946625755125E-5</v>
      </c>
      <c r="AC20" s="4">
        <f>SUMPRODUCT('Fuel Price Data'!AB123:AB127,'BAU Fuel Use by Sector'!$BC$3:$BC$7)/SUM('BAU Fuel Use by Sector'!$BC$3:$BC$7)</f>
        <v>1.7254979305362424E-5</v>
      </c>
      <c r="AD20" s="4">
        <f>SUMPRODUCT('Fuel Price Data'!AC123:AC127,'BAU Fuel Use by Sector'!$BC$3:$BC$7)/SUM('BAU Fuel Use by Sector'!$BC$3:$BC$7)</f>
        <v>1.7326387817029412E-5</v>
      </c>
      <c r="AE20" s="4">
        <f>SUMPRODUCT('Fuel Price Data'!AD123:AD127,'BAU Fuel Use by Sector'!$BC$3:$BC$7)/SUM('BAU Fuel Use by Sector'!$BC$3:$BC$7)</f>
        <v>1.7366386206428318E-5</v>
      </c>
      <c r="AF20" s="4">
        <f>SUMPRODUCT('Fuel Price Data'!AE123:AE127,'BAU Fuel Use by Sector'!$BC$3:$BC$7)/SUM('BAU Fuel Use by Sector'!$BC$3:$BC$7)</f>
        <v>1.7354879304465706E-5</v>
      </c>
      <c r="AG20" s="4">
        <f>SUMPRODUCT('Fuel Price Data'!AF123:AF127,'BAU Fuel Use by Sector'!$BC$3:$BC$7)/SUM('BAU Fuel Use by Sector'!$BC$3:$BC$7)</f>
        <v>1.7336630480860704E-5</v>
      </c>
      <c r="AH20" s="4"/>
      <c r="AI20" s="4"/>
      <c r="AJ20" s="4"/>
    </row>
    <row r="21" spans="1:36" x14ac:dyDescent="0.25">
      <c r="A21" t="s">
        <v>44</v>
      </c>
      <c r="B21">
        <f t="shared" si="0"/>
        <v>0</v>
      </c>
      <c r="C21">
        <f>SUMPRODUCT('Fuel Price Data'!B133:B137,'BAU Fuel Use by Sector'!$BD$3:$BD$7)/SUM('BAU Fuel Use by Sector'!$BD$3:$BD$7)</f>
        <v>0</v>
      </c>
      <c r="D21">
        <f>SUMPRODUCT('Fuel Price Data'!C133:C137,'BAU Fuel Use by Sector'!$BD$3:$BD$7)/SUM('BAU Fuel Use by Sector'!$BD$3:$BD$7)</f>
        <v>0</v>
      </c>
      <c r="E21">
        <f>SUMPRODUCT('Fuel Price Data'!D133:D137,'BAU Fuel Use by Sector'!$BD$3:$BD$7)/SUM('BAU Fuel Use by Sector'!$BD$3:$BD$7)</f>
        <v>0</v>
      </c>
      <c r="F21">
        <f>SUMPRODUCT('Fuel Price Data'!E133:E137,'BAU Fuel Use by Sector'!$BD$3:$BD$7)/SUM('BAU Fuel Use by Sector'!$BD$3:$BD$7)</f>
        <v>0</v>
      </c>
      <c r="G21">
        <f>SUMPRODUCT('Fuel Price Data'!F133:F137,'BAU Fuel Use by Sector'!$BD$3:$BD$7)/SUM('BAU Fuel Use by Sector'!$BD$3:$BD$7)</f>
        <v>0</v>
      </c>
      <c r="H21">
        <f>SUMPRODUCT('Fuel Price Data'!G133:G137,'BAU Fuel Use by Sector'!$BD$3:$BD$7)/SUM('BAU Fuel Use by Sector'!$BD$3:$BD$7)</f>
        <v>0</v>
      </c>
      <c r="I21">
        <f>SUMPRODUCT('Fuel Price Data'!H133:H137,'BAU Fuel Use by Sector'!$BD$3:$BD$7)/SUM('BAU Fuel Use by Sector'!$BD$3:$BD$7)</f>
        <v>0</v>
      </c>
      <c r="J21">
        <f>SUMPRODUCT('Fuel Price Data'!I133:I137,'BAU Fuel Use by Sector'!$BD$3:$BD$7)/SUM('BAU Fuel Use by Sector'!$BD$3:$BD$7)</f>
        <v>0</v>
      </c>
      <c r="K21">
        <f>SUMPRODUCT('Fuel Price Data'!J133:J137,'BAU Fuel Use by Sector'!$BD$3:$BD$7)/SUM('BAU Fuel Use by Sector'!$BD$3:$BD$7)</f>
        <v>0</v>
      </c>
      <c r="L21">
        <f>SUMPRODUCT('Fuel Price Data'!K133:K137,'BAU Fuel Use by Sector'!$BD$3:$BD$7)/SUM('BAU Fuel Use by Sector'!$BD$3:$BD$7)</f>
        <v>0</v>
      </c>
      <c r="M21">
        <f>SUMPRODUCT('Fuel Price Data'!L133:L137,'BAU Fuel Use by Sector'!$BD$3:$BD$7)/SUM('BAU Fuel Use by Sector'!$BD$3:$BD$7)</f>
        <v>0</v>
      </c>
      <c r="N21">
        <f>SUMPRODUCT('Fuel Price Data'!M133:M137,'BAU Fuel Use by Sector'!$BD$3:$BD$7)/SUM('BAU Fuel Use by Sector'!$BD$3:$BD$7)</f>
        <v>0</v>
      </c>
      <c r="O21">
        <f>SUMPRODUCT('Fuel Price Data'!N133:N137,'BAU Fuel Use by Sector'!$BD$3:$BD$7)/SUM('BAU Fuel Use by Sector'!$BD$3:$BD$7)</f>
        <v>0</v>
      </c>
      <c r="P21">
        <f>SUMPRODUCT('Fuel Price Data'!O133:O137,'BAU Fuel Use by Sector'!$BD$3:$BD$7)/SUM('BAU Fuel Use by Sector'!$BD$3:$BD$7)</f>
        <v>0</v>
      </c>
      <c r="Q21">
        <f>SUMPRODUCT('Fuel Price Data'!P133:P137,'BAU Fuel Use by Sector'!$BD$3:$BD$7)/SUM('BAU Fuel Use by Sector'!$BD$3:$BD$7)</f>
        <v>0</v>
      </c>
      <c r="R21">
        <f>SUMPRODUCT('Fuel Price Data'!Q133:Q137,'BAU Fuel Use by Sector'!$BD$3:$BD$7)/SUM('BAU Fuel Use by Sector'!$BD$3:$BD$7)</f>
        <v>0</v>
      </c>
      <c r="S21">
        <f>SUMPRODUCT('Fuel Price Data'!R133:R137,'BAU Fuel Use by Sector'!$BD$3:$BD$7)/SUM('BAU Fuel Use by Sector'!$BD$3:$BD$7)</f>
        <v>0</v>
      </c>
      <c r="T21">
        <f>SUMPRODUCT('Fuel Price Data'!S133:S137,'BAU Fuel Use by Sector'!$BD$3:$BD$7)/SUM('BAU Fuel Use by Sector'!$BD$3:$BD$7)</f>
        <v>0</v>
      </c>
      <c r="U21">
        <f>SUMPRODUCT('Fuel Price Data'!T133:T137,'BAU Fuel Use by Sector'!$BD$3:$BD$7)/SUM('BAU Fuel Use by Sector'!$BD$3:$BD$7)</f>
        <v>0</v>
      </c>
      <c r="V21">
        <f>SUMPRODUCT('Fuel Price Data'!U133:U137,'BAU Fuel Use by Sector'!$BD$3:$BD$7)/SUM('BAU Fuel Use by Sector'!$BD$3:$BD$7)</f>
        <v>0</v>
      </c>
      <c r="W21">
        <f>SUMPRODUCT('Fuel Price Data'!V133:V137,'BAU Fuel Use by Sector'!$BD$3:$BD$7)/SUM('BAU Fuel Use by Sector'!$BD$3:$BD$7)</f>
        <v>0</v>
      </c>
      <c r="X21">
        <f>SUMPRODUCT('Fuel Price Data'!W133:W137,'BAU Fuel Use by Sector'!$BD$3:$BD$7)/SUM('BAU Fuel Use by Sector'!$BD$3:$BD$7)</f>
        <v>0</v>
      </c>
      <c r="Y21">
        <f>SUMPRODUCT('Fuel Price Data'!X133:X137,'BAU Fuel Use by Sector'!$BD$3:$BD$7)/SUM('BAU Fuel Use by Sector'!$BD$3:$BD$7)</f>
        <v>0</v>
      </c>
      <c r="Z21">
        <f>SUMPRODUCT('Fuel Price Data'!Y133:Y137,'BAU Fuel Use by Sector'!$BD$3:$BD$7)/SUM('BAU Fuel Use by Sector'!$BD$3:$BD$7)</f>
        <v>0</v>
      </c>
      <c r="AA21">
        <f>SUMPRODUCT('Fuel Price Data'!Z133:Z137,'BAU Fuel Use by Sector'!$BD$3:$BD$7)/SUM('BAU Fuel Use by Sector'!$BD$3:$BD$7)</f>
        <v>0</v>
      </c>
      <c r="AB21">
        <f>SUMPRODUCT('Fuel Price Data'!AA133:AA137,'BAU Fuel Use by Sector'!$BD$3:$BD$7)/SUM('BAU Fuel Use by Sector'!$BD$3:$BD$7)</f>
        <v>0</v>
      </c>
      <c r="AC21">
        <f>SUMPRODUCT('Fuel Price Data'!AB133:AB137,'BAU Fuel Use by Sector'!$BD$3:$BD$7)/SUM('BAU Fuel Use by Sector'!$BD$3:$BD$7)</f>
        <v>0</v>
      </c>
      <c r="AD21">
        <f>SUMPRODUCT('Fuel Price Data'!AC133:AC137,'BAU Fuel Use by Sector'!$BD$3:$BD$7)/SUM('BAU Fuel Use by Sector'!$BD$3:$BD$7)</f>
        <v>0</v>
      </c>
      <c r="AE21">
        <f>SUMPRODUCT('Fuel Price Data'!AD133:AD137,'BAU Fuel Use by Sector'!$BD$3:$BD$7)/SUM('BAU Fuel Use by Sector'!$BD$3:$BD$7)</f>
        <v>0</v>
      </c>
      <c r="AF21">
        <f>SUMPRODUCT('Fuel Price Data'!AE133:AE137,'BAU Fuel Use by Sector'!$BD$3:$BD$7)/SUM('BAU Fuel Use by Sector'!$BD$3:$BD$7)</f>
        <v>0</v>
      </c>
      <c r="AG21">
        <f>SUMPRODUCT('Fuel Price Data'!AF133:AF137,'BAU Fuel Use by Sector'!$BD$3:$BD$7)/SUM('BAU Fuel Use by Sector'!$BD$3:$BD$7)</f>
        <v>0</v>
      </c>
    </row>
    <row r="22" spans="1:36" x14ac:dyDescent="0.25">
      <c r="A22" t="s">
        <v>45</v>
      </c>
      <c r="B22">
        <f t="shared" si="0"/>
        <v>7.7600766078083947E-5</v>
      </c>
      <c r="C22" s="4">
        <f>SUMPRODUCT('Fuel Price Data'!B143:B147,'BAU Fuel Use by Sector'!$BE$3:$BE$7)/SUM('BAU Fuel Use by Sector'!$BE$3:$BE$7)</f>
        <v>7.7600766078083947E-5</v>
      </c>
      <c r="D22" s="4">
        <f>SUMPRODUCT('Fuel Price Data'!C143:C147,'BAU Fuel Use by Sector'!$BE$3:$BE$7)/SUM('BAU Fuel Use by Sector'!$BE$3:$BE$7)</f>
        <v>7.1252833465009711E-5</v>
      </c>
      <c r="E22" s="4">
        <f>SUMPRODUCT('Fuel Price Data'!D143:D147,'BAU Fuel Use by Sector'!$BE$3:$BE$7)/SUM('BAU Fuel Use by Sector'!$BE$3:$BE$7)</f>
        <v>6.4904900851937169E-5</v>
      </c>
      <c r="F22" s="4">
        <f>SUMPRODUCT('Fuel Price Data'!E143:E147,'BAU Fuel Use by Sector'!$BE$3:$BE$7)/SUM('BAU Fuel Use by Sector'!$BE$3:$BE$7)</f>
        <v>5.8556968238862933E-5</v>
      </c>
      <c r="G22" s="4">
        <f>SUMPRODUCT('Fuel Price Data'!F143:F147,'BAU Fuel Use by Sector'!$BE$3:$BE$7)/SUM('BAU Fuel Use by Sector'!$BE$3:$BE$7)</f>
        <v>5.2209035625788711E-5</v>
      </c>
      <c r="H22" s="4">
        <f>SUMPRODUCT('Fuel Price Data'!G143:G147,'BAU Fuel Use by Sector'!$BE$3:$BE$7)/SUM('BAU Fuel Use by Sector'!$BE$3:$BE$7)</f>
        <v>4.5861103012714481E-5</v>
      </c>
      <c r="I22" s="4">
        <f>SUMPRODUCT('Fuel Price Data'!H143:H147,'BAU Fuel Use by Sector'!$BE$3:$BE$7)/SUM('BAU Fuel Use by Sector'!$BE$3:$BE$7)</f>
        <v>3.9513170399641933E-5</v>
      </c>
      <c r="J22" s="4">
        <f>SUMPRODUCT('Fuel Price Data'!I143:I147,'BAU Fuel Use by Sector'!$BE$3:$BE$7)/SUM('BAU Fuel Use by Sector'!$BE$3:$BE$7)</f>
        <v>3.3165237786567717E-5</v>
      </c>
      <c r="K22" s="4">
        <f>SUMPRODUCT('Fuel Price Data'!J143:J147,'BAU Fuel Use by Sector'!$BE$3:$BE$7)/SUM('BAU Fuel Use by Sector'!$BE$3:$BE$7)</f>
        <v>2.6817305173493488E-5</v>
      </c>
      <c r="L22" s="4">
        <f>SUMPRODUCT('Fuel Price Data'!K143:K147,'BAU Fuel Use by Sector'!$BE$3:$BE$7)/SUM('BAU Fuel Use by Sector'!$BE$3:$BE$7)</f>
        <v>2.0469372560420939E-5</v>
      </c>
      <c r="M22" s="4">
        <f>SUMPRODUCT('Fuel Price Data'!L143:L147,'BAU Fuel Use by Sector'!$BE$3:$BE$7)/SUM('BAU Fuel Use by Sector'!$BE$3:$BE$7)</f>
        <v>1.4121439947346714E-5</v>
      </c>
      <c r="N22" s="4">
        <f>SUMPRODUCT('Fuel Price Data'!M143:M147,'BAU Fuel Use by Sector'!$BE$3:$BE$7)/SUM('BAU Fuel Use by Sector'!$BE$3:$BE$7)</f>
        <v>1.3777364253197018E-5</v>
      </c>
      <c r="O22" s="4">
        <f>SUMPRODUCT('Fuel Price Data'!N143:N147,'BAU Fuel Use by Sector'!$BE$3:$BE$7)/SUM('BAU Fuel Use by Sector'!$BE$3:$BE$7)</f>
        <v>1.3433288559048477E-5</v>
      </c>
      <c r="P22" s="4">
        <f>SUMPRODUCT('Fuel Price Data'!O143:O147,'BAU Fuel Use by Sector'!$BE$3:$BE$7)/SUM('BAU Fuel Use by Sector'!$BE$3:$BE$7)</f>
        <v>1.3089212864899936E-5</v>
      </c>
      <c r="Q22" s="4">
        <f>SUMPRODUCT('Fuel Price Data'!P143:P147,'BAU Fuel Use by Sector'!$BE$3:$BE$7)/SUM('BAU Fuel Use by Sector'!$BE$3:$BE$7)</f>
        <v>1.2745137170751397E-5</v>
      </c>
      <c r="R22" s="4">
        <f>SUMPRODUCT('Fuel Price Data'!Q143:Q147,'BAU Fuel Use by Sector'!$BE$3:$BE$7)/SUM('BAU Fuel Use by Sector'!$BE$3:$BE$7)</f>
        <v>1.240106147660296E-5</v>
      </c>
      <c r="S22" s="4">
        <f>SUMPRODUCT('Fuel Price Data'!R143:R147,'BAU Fuel Use by Sector'!$BE$3:$BE$7)/SUM('BAU Fuel Use by Sector'!$BE$3:$BE$7)</f>
        <v>1.2056985782454419E-5</v>
      </c>
      <c r="T22" s="4">
        <f>SUMPRODUCT('Fuel Price Data'!S143:S147,'BAU Fuel Use by Sector'!$BE$3:$BE$7)/SUM('BAU Fuel Use by Sector'!$BE$3:$BE$7)</f>
        <v>1.1712910088305878E-5</v>
      </c>
      <c r="U22" s="4">
        <f>SUMPRODUCT('Fuel Price Data'!T143:T147,'BAU Fuel Use by Sector'!$BE$3:$BE$7)/SUM('BAU Fuel Use by Sector'!$BE$3:$BE$7)</f>
        <v>1.1368834394157339E-5</v>
      </c>
      <c r="V22" s="4">
        <f>SUMPRODUCT('Fuel Price Data'!U143:U147,'BAU Fuel Use by Sector'!$BE$3:$BE$7)/SUM('BAU Fuel Use by Sector'!$BE$3:$BE$7)</f>
        <v>1.1024758700008799E-5</v>
      </c>
      <c r="W22" s="4">
        <f>SUMPRODUCT('Fuel Price Data'!V143:V147,'BAU Fuel Use by Sector'!$BE$3:$BE$7)/SUM('BAU Fuel Use by Sector'!$BE$3:$BE$7)</f>
        <v>1.0680683005860363E-5</v>
      </c>
      <c r="X22" s="4">
        <f>SUMPRODUCT('Fuel Price Data'!W143:W147,'BAU Fuel Use by Sector'!$BE$3:$BE$7)/SUM('BAU Fuel Use by Sector'!$BE$3:$BE$7)</f>
        <v>1.0336607311711822E-5</v>
      </c>
      <c r="Y22" s="4">
        <f>SUMPRODUCT('Fuel Price Data'!X143:X147,'BAU Fuel Use by Sector'!$BE$3:$BE$7)/SUM('BAU Fuel Use by Sector'!$BE$3:$BE$7)</f>
        <v>9.9925316175632831E-6</v>
      </c>
      <c r="Z22" s="4">
        <f>SUMPRODUCT('Fuel Price Data'!Y143:Y147,'BAU Fuel Use by Sector'!$BE$3:$BE$7)/SUM('BAU Fuel Use by Sector'!$BE$3:$BE$7)</f>
        <v>9.6484559234147441E-6</v>
      </c>
      <c r="AA22" s="4">
        <f>SUMPRODUCT('Fuel Price Data'!Z143:Z147,'BAU Fuel Use by Sector'!$BE$3:$BE$7)/SUM('BAU Fuel Use by Sector'!$BE$3:$BE$7)</f>
        <v>9.3043802292662017E-6</v>
      </c>
      <c r="AB22" s="4">
        <f>SUMPRODUCT('Fuel Price Data'!AA143:AA147,'BAU Fuel Use by Sector'!$BE$3:$BE$7)/SUM('BAU Fuel Use by Sector'!$BE$3:$BE$7)</f>
        <v>8.9603045351176627E-6</v>
      </c>
      <c r="AC22" s="4">
        <f>SUMPRODUCT('Fuel Price Data'!AB143:AB147,'BAU Fuel Use by Sector'!$BE$3:$BE$7)/SUM('BAU Fuel Use by Sector'!$BE$3:$BE$7)</f>
        <v>8.6162288409692287E-6</v>
      </c>
      <c r="AD22" s="4">
        <f>SUMPRODUCT('Fuel Price Data'!AC143:AC147,'BAU Fuel Use by Sector'!$BE$3:$BE$7)/SUM('BAU Fuel Use by Sector'!$BE$3:$BE$7)</f>
        <v>8.2721531468206879E-6</v>
      </c>
      <c r="AE22" s="4">
        <f>SUMPRODUCT('Fuel Price Data'!AD143:AD147,'BAU Fuel Use by Sector'!$BE$3:$BE$7)/SUM('BAU Fuel Use by Sector'!$BE$3:$BE$7)</f>
        <v>7.9280774526721472E-6</v>
      </c>
      <c r="AF22" s="4">
        <f>SUMPRODUCT('Fuel Price Data'!AE143:AE147,'BAU Fuel Use by Sector'!$BE$3:$BE$7)/SUM('BAU Fuel Use by Sector'!$BE$3:$BE$7)</f>
        <v>7.5840017585236082E-6</v>
      </c>
      <c r="AG22" s="4">
        <f>SUMPRODUCT('Fuel Price Data'!AF143:AF147,'BAU Fuel Use by Sector'!$BE$3:$BE$7)/SUM('BAU Fuel Use by Sector'!$BE$3:$BE$7)</f>
        <v>7.2399260643750666E-6</v>
      </c>
      <c r="AH22" s="4"/>
      <c r="AI22" s="4"/>
      <c r="AJ22" s="4"/>
    </row>
    <row r="23" spans="1:36" x14ac:dyDescent="0.25">
      <c r="C23" s="4"/>
    </row>
  </sheetData>
  <pageMargins left="0.7" right="0.7" top="0.75" bottom="0.75" header="0.3" footer="0.3"/>
  <pageSetup orientation="portrait" r:id="rId1"/>
  <ignoredErrors>
    <ignoredError sqref="C6:AG8 C15:AG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AEO21 Table13</vt:lpstr>
      <vt:lpstr>AEO22 Table13</vt:lpstr>
      <vt:lpstr>AEO21 Table60</vt:lpstr>
      <vt:lpstr>AEO22 Table60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2019-05-15T20:03:57Z</dcterms:created>
  <dcterms:modified xsi:type="dcterms:W3CDTF">2022-12-15T23:30:37Z</dcterms:modified>
</cp:coreProperties>
</file>