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SYFAFE/"/>
    </mc:Choice>
  </mc:AlternateContent>
  <xr:revisionPtr revIDLastSave="192" documentId="13_ncr:1_{317C6A25-B7C1-43E0-86CC-882F76FA974A}" xr6:coauthVersionLast="47" xr6:coauthVersionMax="47" xr10:uidLastSave="{722F1E61-B1B0-4AD1-90E3-B8C35A11FEDB}"/>
  <bookViews>
    <workbookView xWindow="-108" yWindow="-108" windowWidth="23256" windowHeight="12576" tabRatio="919" firstSheet="6" activeTab="14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Marine Energy Consumption" sheetId="45" r:id="rId12"/>
    <sheet name="marine calcs" sheetId="46" r:id="rId13"/>
    <sheet name="SYFAFE-psgr" sheetId="23" r:id="rId14"/>
    <sheet name="SYFAFE-frgt" sheetId="24" r:id="rId15"/>
  </sheets>
  <externalReferences>
    <externalReference r:id="rId16"/>
    <externalReference r:id="rId17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 localSheetId="11">'[1]1997  Table 1a Modified'!#REF!</definedName>
    <definedName name="Eno_TM" localSheetId="14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 localSheetId="14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 localSheetId="11">'[1]1997  Table 1a Modified'!#REF!</definedName>
    <definedName name="Sum_T2" localSheetId="14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 localSheetId="14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 localSheetId="14">#REF!</definedName>
    <definedName name="ti_tbl_50">#REF!</definedName>
    <definedName name="ti_tbl_69" localSheetId="12">#REF!</definedName>
    <definedName name="ti_tbl_69" localSheetId="11">#REF!</definedName>
    <definedName name="ti_tbl_69" localSheetId="14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4" l="1"/>
  <c r="D7" i="24"/>
  <c r="B137" i="44"/>
  <c r="B138" i="44" s="1"/>
  <c r="B17" i="44"/>
  <c r="B13" i="44"/>
  <c r="B9" i="44"/>
  <c r="B130" i="44" l="1"/>
  <c r="B129" i="44"/>
  <c r="B133" i="44"/>
  <c r="B141" i="44" s="1"/>
  <c r="B126" i="44"/>
  <c r="B125" i="44"/>
  <c r="B20" i="44"/>
  <c r="B5" i="44"/>
  <c r="B3" i="44"/>
  <c r="B124" i="44"/>
  <c r="C3" i="23"/>
  <c r="D3" i="23"/>
  <c r="E3" i="23"/>
  <c r="B2" i="23"/>
  <c r="B134" i="44" l="1"/>
  <c r="B142" i="44"/>
  <c r="C14" i="46" l="1"/>
  <c r="C16" i="46" s="1"/>
  <c r="C6" i="46"/>
  <c r="C7" i="46" s="1"/>
  <c r="C9" i="46" s="1"/>
  <c r="B52" i="44"/>
  <c r="B53" i="44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07" i="44"/>
  <c r="B69" i="44"/>
  <c r="B70" i="44" s="1"/>
  <c r="B96" i="44"/>
  <c r="B97" i="44" s="1"/>
  <c r="B92" i="44"/>
  <c r="C13" i="46" l="1"/>
  <c r="C10" i="46"/>
  <c r="B119" i="44"/>
  <c r="B101" i="44"/>
  <c r="B100" i="44"/>
  <c r="B102" i="44"/>
  <c r="B75" i="44"/>
  <c r="C2" i="23" s="1"/>
  <c r="B73" i="44"/>
  <c r="D2" i="23" s="1"/>
  <c r="F2" i="23" s="1"/>
  <c r="B74" i="44"/>
  <c r="E2" i="23" s="1"/>
  <c r="C17" i="46" l="1"/>
  <c r="C18" i="46" l="1"/>
  <c r="E6" i="24"/>
  <c r="B48" i="44"/>
  <c r="B47" i="44"/>
  <c r="E2" i="24" s="1"/>
  <c r="B46" i="44"/>
  <c r="D2" i="24" s="1"/>
  <c r="B3" i="23" l="1"/>
  <c r="F3" i="23"/>
  <c r="B21" i="44" l="1"/>
  <c r="E3" i="24" s="1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AC6" i="29"/>
  <c r="AC21" i="29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tc={C17F907A-B3C6-492E-99E3-7B403A20B337}</author>
    <author>tc={03335BD4-6E91-441B-BB18-C468F5CF9091}</author>
    <author>tc={03781866-59B3-4923-B63B-5B1DA603A071}</author>
    <author>tc={C7F84282-4995-4B7E-9A40-F1DCBBCE80A7}</author>
    <author>tc={CEB127BE-974A-44C1-A5A4-F47C05E4C914}</author>
    <author>tc={16F22C4A-D7EE-4D35-AD35-0E54D964FE86}</author>
    <author>tc={19AB8AB3-6597-4772-8B96-7DA1AF58D356}</author>
    <author>tc={F806F2A1-304C-4295-9AE3-908D376E5EEB}</author>
    <author>tc={D9D7C9DF-9872-4A62-85AA-C577EDDAF656}</author>
  </authors>
  <commentList>
    <comment ref="B3" authorId="0" shapeId="0" xr:uid="{C17F907A-B3C6-492E-99E3-7B403A20B33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=('Freight Fleet Data'!AE17+'Freight Fleet Data'!AE18)*10^3</t>
      </text>
    </comment>
    <comment ref="B4" authorId="1" shapeId="0" xr:uid="{03335BD4-6E91-441B-BB18-C468F5CF90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Data'!AE27*'Freight Energy Data'!AE21/100/('Freight Energy Data'!AE27+'Freight Energy Data'!AE78)*SUM('Freight Fleet Data'!AE17:AE18)*10^3</t>
      </text>
    </comment>
    <comment ref="B5" authorId="2" shapeId="0" xr:uid="{03781866-59B3-4923-B63B-5B1DA603A0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=B3-B4</t>
      </text>
    </comment>
    <comment ref="B8" authorId="3" shapeId="0" xr:uid="{C7F84282-4995-4B7E-9A40-F1DCBBCE80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='Freight Energy Data'!AE15</t>
      </text>
    </comment>
    <comment ref="B9" authorId="4" shapeId="0" xr:uid="{CEB127BE-974A-44C1-A5A4-F47C05E4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Data'!AE16+'Freight Energy Data'!AE52</t>
      </text>
    </comment>
    <comment ref="B12" authorId="5" shapeId="0" xr:uid="{16F22C4A-D7EE-4D35-AD35-0E54D964FE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=CONVERT(SUMPRODUCT('Freight Fleet Data'!AE17:AE18,'Freight Fleet Data'!AE21:AE22)/SUM('Freight Fleet Data'!AE17:AE18),"km","mi")</t>
      </text>
    </comment>
    <comment ref="B13" authorId="6" shapeId="0" xr:uid="{19AB8AB3-6597-4772-8B96-7DA1AF58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=B12</t>
      </text>
    </comment>
    <comment ref="B16" authorId="7" shapeId="0" xr:uid="{F806F2A1-304C-4295-9AE3-908D376E5E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=SUM('Freight Energy Data'!AE78,'Freight Energy Data'!AE27)*10^3/SUMPRODUCT('Freight Fleet Data'!AE17:AE18,'Freight Fleet Data'!AE21:AE22)</t>
      </text>
    </comment>
    <comment ref="B17" authorId="8" shapeId="0" xr:uid="{D9D7C9DF-9872-4A62-85AA-C577EDDAF6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tc={F880DEE8-7BAB-42D2-883F-C7743ADE7553}</author>
    <author>tc={5BBEDC4A-13C0-40F6-8B14-3C891C5AD16F}</author>
  </authors>
  <commentList>
    <comment ref="C3" authorId="0" shapeId="0" xr:uid="{F880DEE8-7BAB-42D2-883F-C7743ADE755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=D3*'Calibration Adjustments'!C20</t>
      </text>
    </comment>
    <comment ref="E3" authorId="1" shapeId="0" xr:uid="{5BBEDC4A-13C0-40F6-8B14-3C891C5AD1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tc={1B324364-DA14-4442-9E57-8E7B9468C56C}</author>
    <author>tc={BC2547AF-5763-4F65-87BC-7DB23B2B37E2}</author>
  </authors>
  <commentList>
    <comment ref="D3" authorId="0" shapeId="0" xr:uid="{1B324364-DA14-4442-9E57-8E7B9468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='Onroad Calcs'!B20</t>
      </text>
    </comment>
    <comment ref="A7" authorId="1" shapeId="0" xr:uid="{BC2547AF-5763-4F65-87BC-7DB23B2B37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this row was zeroes.</t>
      </text>
    </comment>
  </commentList>
</comments>
</file>

<file path=xl/sharedStrings.xml><?xml version="1.0" encoding="utf-8"?>
<sst xmlns="http://schemas.openxmlformats.org/spreadsheetml/2006/main" count="1443" uniqueCount="319">
  <si>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</si>
  <si>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</si>
  <si>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</si>
  <si>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</si>
  <si>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</si>
  <si>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</si>
  <si>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</si>
  <si>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</si>
  <si>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</si>
  <si>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</si>
  <si>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</si>
  <si>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</si>
  <si>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</si>
  <si>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</si>
  <si>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</si>
  <si>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</si>
  <si>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</si>
  <si>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</si>
  <si>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</si>
  <si>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</si>
  <si>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</si>
  <si>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</si>
  <si>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</si>
  <si>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</si>
  <si>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</si>
  <si>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</si>
  <si>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</si>
  <si>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</si>
  <si>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</si>
  <si>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</si>
  <si>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</si>
  <si>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</si>
  <si>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</si>
  <si>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</si>
  <si>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</si>
  <si>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</si>
  <si>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3.3.1, they are highlighted in yellow in the csv tabs </t>
  </si>
  <si>
    <t>Ships and aircraft use EPS 3.3.1 data, as other transportation files that interact with this file also used EPS 3.3.1 data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</si>
  <si>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</si>
  <si>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</si>
  <si>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</si>
  <si>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</si>
  <si>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</si>
  <si>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</si>
  <si>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</si>
  <si>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</si>
  <si>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</si>
  <si>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</si>
  <si>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</si>
  <si>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</si>
  <si>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</si>
  <si>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</si>
  <si>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</si>
  <si>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</si>
  <si>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</si>
  <si>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</si>
  <si>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</si>
  <si>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</si>
  <si>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</si>
  <si>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</si>
  <si>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</si>
  <si>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</si>
  <si>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</si>
  <si>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</si>
  <si>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</si>
  <si>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</si>
  <si>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</si>
  <si>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</si>
  <si>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</si>
  <si>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</si>
  <si>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</si>
  <si>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</si>
  <si>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</si>
  <si>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</si>
  <si>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</si>
  <si>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</si>
  <si>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</si>
  <si>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</si>
  <si>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</si>
  <si>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</si>
  <si>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</si>
  <si>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</si>
  <si>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</si>
  <si>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</si>
  <si>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</si>
  <si>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</si>
  <si>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</si>
  <si>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</si>
  <si>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</si>
  <si>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</si>
  <si>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</si>
  <si>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</si>
  <si>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</si>
  <si>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</si>
  <si>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</si>
  <si>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</si>
  <si>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</si>
  <si>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</si>
  <si>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</si>
  <si>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</si>
  <si>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</si>
  <si>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</si>
  <si>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</si>
  <si>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</si>
  <si>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</si>
  <si>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</si>
  <si>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</si>
  <si>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</si>
  <si>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</si>
  <si>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</si>
  <si>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</si>
  <si>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</si>
  <si>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</si>
  <si>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</si>
  <si>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</si>
  <si>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</si>
  <si>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</si>
  <si>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</si>
  <si>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</si>
  <si>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</si>
  <si>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</si>
  <si>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</si>
  <si>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</si>
  <si>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</si>
  <si>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</si>
  <si>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</si>
  <si>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</si>
  <si>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</si>
  <si>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</si>
  <si>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</si>
  <si>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</si>
  <si>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</si>
  <si>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</si>
  <si>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</si>
  <si>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</si>
  <si>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</si>
  <si>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</si>
  <si>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</si>
  <si>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</si>
  <si>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</si>
  <si>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</si>
  <si>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</si>
  <si>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</si>
  <si>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</si>
  <si>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</si>
  <si>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</si>
  <si>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</si>
  <si>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</si>
  <si>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</si>
  <si>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</si>
  <si>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</si>
  <si>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</si>
  <si>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</si>
  <si>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</si>
  <si>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</si>
  <si>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</si>
  <si>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</si>
  <si>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</si>
  <si>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</si>
  <si>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</si>
  <si>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</si>
  <si>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</si>
  <si>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</si>
  <si>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</si>
  <si>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</si>
  <si>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</si>
  <si>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</si>
  <si>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</si>
  <si>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</si>
  <si>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</si>
  <si>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</si>
  <si>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</si>
  <si>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</si>
  <si>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</si>
  <si>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</si>
  <si>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</si>
  <si>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</si>
  <si>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</si>
  <si>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</si>
  <si>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</si>
  <si>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</si>
  <si>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</si>
  <si>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</si>
  <si>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</si>
  <si>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</si>
  <si>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</si>
  <si>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</si>
  <si>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</si>
  <si>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</si>
  <si>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</si>
  <si>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</si>
  <si>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</si>
  <si>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</si>
  <si>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</si>
  <si>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</si>
  <si>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</si>
  <si>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</si>
  <si>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</si>
  <si>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</si>
  <si>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</si>
  <si>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</si>
  <si>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</si>
  <si>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</si>
  <si>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</si>
  <si>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</si>
  <si>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</si>
  <si>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</si>
  <si>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</si>
  <si>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</si>
  <si>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</si>
  <si>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</si>
  <si>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</si>
  <si>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</si>
  <si>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</si>
  <si>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</si>
  <si>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</si>
  <si>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</si>
  <si>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</si>
  <si>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</si>
  <si>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</si>
  <si>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</si>
  <si>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</si>
  <si>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</si>
  <si>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</si>
  <si>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</si>
  <si>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</si>
  <si>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</si>
  <si>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</si>
  <si>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</si>
  <si>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</si>
  <si>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</si>
  <si>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</si>
  <si>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</si>
  <si>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</si>
  <si>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</si>
  <si>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</si>
  <si>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</si>
  <si>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</si>
  <si>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</si>
  <si>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</si>
  <si>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</si>
  <si>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</si>
  <si>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</si>
  <si>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</si>
  <si>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</si>
  <si>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</si>
  <si>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</si>
  <si>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</si>
  <si>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</si>
  <si>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</si>
  <si>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</si>
  <si>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</si>
  <si>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</si>
  <si>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</si>
  <si>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</si>
  <si>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</si>
  <si>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</si>
  <si>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</si>
  <si>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</si>
  <si>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</si>
  <si>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</si>
  <si>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</si>
  <si>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</si>
  <si>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</si>
  <si>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</si>
  <si>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</si>
  <si>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</si>
  <si>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</si>
  <si>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</si>
  <si>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</si>
  <si>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</si>
  <si>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</si>
  <si>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</si>
  <si>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</si>
  <si>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</si>
  <si>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</si>
  <si>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</si>
  <si>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</si>
  <si>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</si>
  <si>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</si>
  <si>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</si>
  <si>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</si>
  <si>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</si>
  <si>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</si>
  <si>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</si>
  <si>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</si>
  <si>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</si>
  <si>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</si>
  <si>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</si>
  <si>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</si>
  <si>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</si>
  <si>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</si>
  <si>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</si>
  <si>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</si>
  <si>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</si>
  <si>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</si>
  <si>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</si>
  <si>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</si>
  <si>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</si>
  <si>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</si>
  <si>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</si>
  <si>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</si>
  <si>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</si>
  <si>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</si>
  <si>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</si>
  <si>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</si>
  <si>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</si>
  <si>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</si>
  <si>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</si>
  <si>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</si>
  <si>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</si>
  <si>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</si>
  <si>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</si>
  <si>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</si>
  <si>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</si>
  <si>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Start Year Fleet Average Fuel Economy (tonne-miles per BTU)</t>
  </si>
  <si>
    <t>Annual Average Loading (tonnes/vehicle)</t>
  </si>
  <si>
    <t>New MDV Handling Approach</t>
  </si>
  <si>
    <t>Freight MDVs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</si>
</sst>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8" formatCode="0.000"/>
    <numFmt numFmtId="169" formatCode="0.000E+00"/>
    <numFmt numFmtId="170" formatCode="0.0"/>
    <numFmt numFmtId="171" formatCode="_(* #,##0_);_(* \(#,##0\);_(* &quot;-&quot;??_);_(@_)"/>
    <numFmt numFmtId="172" formatCode="_(* #,##0.000_);_(* \(#,##0.000\);_(* &quot;-&quot;??_);_(@_)"/>
    <numFmt numFmtId="173" formatCode="0.0000"/>
    <numFmt numFmtId="174" formatCode="0.0000E+00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  <xf numFmtId="165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9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0" fontId="0" fillId="29" borderId="0" xfId="0" applyFill="1"/>
    <xf numFmtId="11" fontId="70" fillId="29" borderId="0" xfId="0" quotePrefix="1" applyNumberFormat="1" applyFont="1" applyFill="1"/>
    <xf numFmtId="11" fontId="0" fillId="29" borderId="0" xfId="0" applyNumberFormat="1" applyFill="1"/>
    <xf numFmtId="169" fontId="0" fillId="29" borderId="0" xfId="0" applyNumberFormat="1" applyFill="1"/>
    <xf numFmtId="0" fontId="62" fillId="0" borderId="0" xfId="0" applyFont="1"/>
    <xf numFmtId="0" fontId="71" fillId="0" borderId="0" xfId="0" applyFont="1" applyAlignment="1">
      <alignment horizontal="right"/>
    </xf>
    <xf numFmtId="0" fontId="71" fillId="0" borderId="0" xfId="0" applyFont="1"/>
    <xf numFmtId="170" fontId="45" fillId="0" borderId="0" xfId="0" applyNumberFormat="1" applyFont="1"/>
    <xf numFmtId="2" fontId="49" fillId="0" borderId="0" xfId="0" applyNumberFormat="1" applyFont="1" applyAlignment="1">
      <alignment horizontal="left" indent="1"/>
    </xf>
    <xf numFmtId="170" fontId="71" fillId="0" borderId="0" xfId="0" applyNumberFormat="1" applyFont="1"/>
    <xf numFmtId="2" fontId="12" fillId="0" borderId="0" xfId="0" applyNumberFormat="1" applyFont="1" applyAlignment="1">
      <alignment horizontal="left" indent="2"/>
    </xf>
    <xf numFmtId="2" fontId="12" fillId="0" borderId="0" xfId="0" applyNumberFormat="1" applyFont="1"/>
    <xf numFmtId="0" fontId="49" fillId="0" borderId="0" xfId="0" applyFont="1" applyAlignment="1">
      <alignment horizontal="left" indent="1"/>
    </xf>
    <xf numFmtId="2" fontId="46" fillId="0" borderId="0" xfId="0" applyNumberFormat="1" applyFont="1"/>
    <xf numFmtId="1" fontId="47" fillId="0" borderId="0" xfId="0" applyNumberFormat="1" applyFont="1" applyAlignment="1">
      <alignment horizontal="left" indent="2"/>
    </xf>
    <xf numFmtId="3" fontId="71" fillId="0" borderId="0" xfId="0" applyNumberFormat="1" applyFont="1"/>
    <xf numFmtId="2" fontId="45" fillId="0" borderId="0" xfId="0" applyNumberFormat="1" applyFont="1"/>
    <xf numFmtId="0" fontId="45" fillId="0" borderId="0" xfId="0" applyFont="1" applyAlignment="1">
      <alignment horizontal="left" wrapText="1"/>
    </xf>
    <xf numFmtId="1" fontId="47" fillId="0" borderId="0" xfId="0" applyNumberFormat="1" applyFont="1" applyAlignment="1">
      <alignment horizontal="left"/>
    </xf>
    <xf numFmtId="0" fontId="2" fillId="31" borderId="0" xfId="0" applyFont="1" applyFill="1"/>
    <xf numFmtId="0" fontId="0" fillId="31" borderId="0" xfId="0" applyFill="1"/>
    <xf numFmtId="0" fontId="2" fillId="32" borderId="0" xfId="0" applyFont="1" applyFill="1"/>
    <xf numFmtId="0" fontId="0" fillId="32" borderId="0" xfId="0" applyFill="1"/>
    <xf numFmtId="11" fontId="0" fillId="32" borderId="0" xfId="156" applyNumberFormat="1" applyFont="1" applyFill="1"/>
    <xf numFmtId="171" fontId="0" fillId="32" borderId="0" xfId="156" applyNumberFormat="1" applyFont="1" applyFill="1"/>
    <xf numFmtId="165" fontId="0" fillId="32" borderId="0" xfId="156" applyFont="1" applyFill="1"/>
    <xf numFmtId="172" fontId="0" fillId="32" borderId="0" xfId="156" applyNumberFormat="1" applyFont="1" applyFill="1"/>
    <xf numFmtId="165" fontId="0" fillId="0" borderId="0" xfId="0" applyNumberFormat="1"/>
    <xf numFmtId="0" fontId="41" fillId="0" borderId="0" xfId="0" applyFont="1" applyAlignment="1">
      <alignment horizontal="left" indent="2"/>
    </xf>
    <xf numFmtId="0" fontId="0" fillId="0" borderId="0" xfId="0" quotePrefix="1"/>
    <xf numFmtId="0" fontId="72" fillId="0" borderId="0" xfId="0" applyFont="1"/>
    <xf numFmtId="173" fontId="0" fillId="0" borderId="0" xfId="0" applyNumberFormat="1"/>
    <xf numFmtId="0" fontId="57" fillId="0" borderId="0" xfId="0" applyFont="1"/>
    <xf numFmtId="1" fontId="57" fillId="0" borderId="0" xfId="0" applyNumberFormat="1" applyFont="1"/>
    <xf numFmtId="0" fontId="12" fillId="0" borderId="0" xfId="0" applyFont="1"/>
    <xf numFmtId="0" fontId="44" fillId="0" borderId="0" xfId="0" applyFont="1"/>
    <xf numFmtId="0" fontId="66" fillId="0" borderId="0" xfId="0" applyFont="1"/>
    <xf numFmtId="0" fontId="62" fillId="0" borderId="0" xfId="0" applyFont="1"/>
    <xf numFmtId="0" fontId="43" fillId="0" borderId="0" xfId="0" applyFont="1"/>
    <xf numFmtId="0" fontId="45" fillId="0" borderId="0" xfId="0" applyFont="1"/>
    <xf numFmtId="174" fontId="0" fillId="0" borderId="0" xfId="0" applyNumberFormat="1"/>
    <xf numFmtId="0" fontId="66" fillId="29" borderId="0" xfId="0" applyNumberFormat="1" applyFont="1" applyFill="1"/>
    <xf numFmtId="0" fontId="0" fillId="29" borderId="0" xfId="0" applyNumberFormat="1" applyFill="1"/>
    <xf numFmtId="0" fontId="0" fillId="0" borderId="0" xfId="0" applyNumberFormat="1"/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6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cuments/EPS_Models%20by%20Region/Canada/canada-eps/InputData/trans/SYVbT/Start%20Year%20Vehicles%20by%20Technolo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rs"/>
      <sheetName val="Trucks"/>
      <sheetName val="Buses"/>
      <sheetName val="Motorbikes"/>
      <sheetName val="Rail"/>
      <sheetName val="Marine"/>
      <sheetName val="Bus Energy Consumption"/>
      <sheetName val="Car Energy Consumption"/>
      <sheetName val="Psngr Truck Energy Consumption"/>
      <sheetName val="Light Truck Energy Consumption"/>
      <sheetName val="Medium Truck Energy Consumption"/>
      <sheetName val="Heavy Truck Energy Consumption"/>
      <sheetName val="Freight Truck Energy Cnsumption"/>
      <sheetName val="Freight Air Energy Consumption"/>
      <sheetName val="AEO 48 (Aircraft Stock)"/>
      <sheetName val="Passenger"/>
      <sheetName val="Freight"/>
      <sheetName val="EPS 3.3.1 data"/>
      <sheetName val="Marine Energy Consumption"/>
      <sheetName val="marine calcs"/>
      <sheetName val="SYVbT-passenger"/>
      <sheetName val="SYVbT-frei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0">
          <cell r="U20">
            <v>206981</v>
          </cell>
        </row>
        <row r="25">
          <cell r="U25">
            <v>5.0999999999999996</v>
          </cell>
        </row>
      </sheetData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95557556-8703-4CA4-ABDA-F9972C526E77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6:33:19.33" personId="{95557556-8703-4CA4-ABDA-F9972C526E77}" id="{C17F907A-B3C6-492E-99E3-7B403A20B337}">
    <text>Previously: 
=('Freight Fleet Data'!AE17+'Freight Fleet Data'!AE18)*10^3</text>
  </threadedComment>
  <threadedComment ref="B4" dT="2022-10-14T16:36:57.62" personId="{95557556-8703-4CA4-ABDA-F9972C526E77}" id="{03335BD4-6E91-441B-BB18-C468F5CF9091}">
    <text>Previously: 
='Freight Energy Data'!AE27*'Freight Energy Data'!AE21/100/('Freight Energy Data'!AE27+'Freight Energy Data'!AE78)*SUM('Freight Fleet Data'!AE17:AE18)*10^3</text>
  </threadedComment>
  <threadedComment ref="B5" dT="2022-10-14T16:47:55.06" personId="{95557556-8703-4CA4-ABDA-F9972C526E77}" id="{03781866-59B3-4923-B63B-5B1DA603A071}">
    <text>Previously:
=B3-B4</text>
  </threadedComment>
  <threadedComment ref="B8" dT="2022-10-14T16:48:08.88" personId="{95557556-8703-4CA4-ABDA-F9972C526E77}" id="{C7F84282-4995-4B7E-9A40-F1DCBBCE80A7}">
    <text>Previously:
='Freight Energy Data'!AE15</text>
  </threadedComment>
  <threadedComment ref="B9" dT="2022-10-14T16:48:26.66" personId="{95557556-8703-4CA4-ABDA-F9972C526E77}" id="{CEB127BE-974A-44C1-A5A4-F47C05E4C914}">
    <text>Previously: 
='Freight Energy Data'!AE16+'Freight Energy Data'!AE52</text>
  </threadedComment>
  <threadedComment ref="B12" dT="2022-10-14T16:48:56.20" personId="{95557556-8703-4CA4-ABDA-F9972C526E77}" id="{16F22C4A-D7EE-4D35-AD35-0E54D964FE86}">
    <text>Previously:
=CONVERT(SUMPRODUCT('Freight Fleet Data'!AE17:AE18,'Freight Fleet Data'!AE21:AE22)/SUM('Freight Fleet Data'!AE17:AE18),"km","mi")</text>
  </threadedComment>
  <threadedComment ref="B13" dT="2022-10-14T16:49:13.45" personId="{95557556-8703-4CA4-ABDA-F9972C526E77}" id="{19AB8AB3-6597-4772-8B96-7DA1AF58D356}">
    <text>Previously:
=B12</text>
  </threadedComment>
  <threadedComment ref="B16" dT="2022-10-14T16:49:26.72" personId="{95557556-8703-4CA4-ABDA-F9972C526E77}" id="{F806F2A1-304C-4295-9AE3-908D376E5EEB}">
    <text>Previously:
=SUM('Freight Energy Data'!AE78,'Freight Energy Data'!AE27)*10^3/SUMPRODUCT('Freight Fleet Data'!AE17:AE18,'Freight Fleet Data'!AE21:AE22)</text>
  </threadedComment>
  <threadedComment ref="B17" dT="2022-10-14T16:49:45.45" personId="{95557556-8703-4CA4-ABDA-F9972C526E77}" id="{D9D7C9DF-9872-4A62-85AA-C577EDDAF656}">
    <text>Previously:
=B16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10-14T16:16:33.44" personId="{95557556-8703-4CA4-ABDA-F9972C526E77}" id="{F880DEE8-7BAB-42D2-883F-C7743ADE7553}">
    <text>Previously:
=D3*'Calibration Adjustments'!C20</text>
  </threadedComment>
  <threadedComment ref="E3" dT="2022-10-14T16:12:03.53" personId="{95557556-8703-4CA4-ABDA-F9972C526E77}" id="{5BBEDC4A-13C0-40F6-8B14-3C891C5AD16F}">
    <text>Previously:
=D3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2-10-17T12:49:55.77" personId="{95557556-8703-4CA4-ABDA-F9972C526E77}" id="{1B324364-DA14-4442-9E57-8E7B9468C56C}">
    <text>Previously:
='Onroad Calcs'!B20</text>
  </threadedComment>
  <threadedComment ref="A7" dT="2022-10-14T20:52:35.09" personId="{95557556-8703-4CA4-ABDA-F9972C526E77}" id="{BC2547AF-5763-4F65-87BC-7DB23B2B37E2}">
    <text>Previously this row was zeroes.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A29" sqref="A29"/>
    </sheetView>
  </sheetViews>
  <sheetFormatPr defaultRowHeight="14.4"/>
  <cols>
    <col min="1" max="1" width="32.21875" customWidth="1"/>
    <col min="2" max="2" width="107.441406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>
      <c r="A38" s="57" t="s">
        <v>29</v>
      </c>
      <c r="B38" s="38"/>
      <c r="C38" s="38"/>
      <c r="D38" s="38"/>
    </row>
    <row r="39" spans="1:4">
      <c r="A39" s="38" t="s">
        <v>30</v>
      </c>
      <c r="B39" s="38"/>
      <c r="C39" s="38"/>
      <c r="D39" s="38"/>
    </row>
    <row r="40" spans="1:4">
      <c r="A40" s="38" t="s">
        <v>31</v>
      </c>
      <c r="B40" s="38"/>
      <c r="C40" s="38"/>
      <c r="D40" s="38"/>
    </row>
    <row r="41" spans="1:4">
      <c r="A41" s="38" t="s">
        <v>32</v>
      </c>
      <c r="B41" s="38"/>
      <c r="C41" s="38"/>
      <c r="D41" s="38"/>
    </row>
    <row r="42" spans="1:4">
      <c r="A42" s="38" t="s">
        <v>33</v>
      </c>
      <c r="B42" s="38"/>
      <c r="C42" s="38"/>
      <c r="D42" s="38"/>
    </row>
    <row r="43" spans="1:4">
      <c r="A43" s="38" t="s">
        <v>34</v>
      </c>
      <c r="B43" s="38"/>
      <c r="C43" s="38"/>
      <c r="D43" s="38"/>
    </row>
    <row r="44" spans="1:4">
      <c r="A44" s="47" t="s">
        <v>35</v>
      </c>
      <c r="B44" s="38"/>
      <c r="C44" s="38"/>
      <c r="D44" s="38"/>
    </row>
    <row r="45" spans="1:4">
      <c r="A45" s="38"/>
      <c r="B45" s="38"/>
      <c r="C45" s="38"/>
      <c r="D45" s="38"/>
    </row>
    <row r="46" spans="1:4">
      <c r="A46" s="38" t="s">
        <v>36</v>
      </c>
      <c r="B46" s="38"/>
      <c r="C46" s="38"/>
      <c r="D46" s="38"/>
    </row>
    <row r="47" spans="1:4">
      <c r="A47" t="s">
        <v>37</v>
      </c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A144" workbookViewId="0">
      <selection activeCell="B74" sqref="B74"/>
    </sheetView>
  </sheetViews>
  <sheetFormatPr defaultRowHeight="14.4"/>
  <cols>
    <col min="1" max="1" width="3" customWidth="1"/>
    <col min="2" max="2" width="46.5546875" customWidth="1"/>
    <col min="20" max="29" width="9.21875" customWidth="1"/>
    <col min="257" max="257" width="3" customWidth="1"/>
    <col min="258" max="258" width="46.5546875" customWidth="1"/>
    <col min="276" max="285" width="9.21875" customWidth="1"/>
    <col min="513" max="513" width="3" customWidth="1"/>
    <col min="514" max="514" width="46.5546875" customWidth="1"/>
    <col min="532" max="541" width="9.21875" customWidth="1"/>
    <col min="769" max="769" width="3" customWidth="1"/>
    <col min="770" max="770" width="46.5546875" customWidth="1"/>
    <col min="788" max="797" width="9.21875" customWidth="1"/>
    <col min="1025" max="1025" width="3" customWidth="1"/>
    <col min="1026" max="1026" width="46.5546875" customWidth="1"/>
    <col min="1044" max="1053" width="9.21875" customWidth="1"/>
    <col min="1281" max="1281" width="3" customWidth="1"/>
    <col min="1282" max="1282" width="46.5546875" customWidth="1"/>
    <col min="1300" max="1309" width="9.21875" customWidth="1"/>
    <col min="1537" max="1537" width="3" customWidth="1"/>
    <col min="1538" max="1538" width="46.5546875" customWidth="1"/>
    <col min="1556" max="1565" width="9.21875" customWidth="1"/>
    <col min="1793" max="1793" width="3" customWidth="1"/>
    <col min="1794" max="1794" width="46.5546875" customWidth="1"/>
    <col min="1812" max="1821" width="9.21875" customWidth="1"/>
    <col min="2049" max="2049" width="3" customWidth="1"/>
    <col min="2050" max="2050" width="46.5546875" customWidth="1"/>
    <col min="2068" max="2077" width="9.21875" customWidth="1"/>
    <col min="2305" max="2305" width="3" customWidth="1"/>
    <col min="2306" max="2306" width="46.5546875" customWidth="1"/>
    <col min="2324" max="2333" width="9.21875" customWidth="1"/>
    <col min="2561" max="2561" width="3" customWidth="1"/>
    <col min="2562" max="2562" width="46.5546875" customWidth="1"/>
    <col min="2580" max="2589" width="9.21875" customWidth="1"/>
    <col min="2817" max="2817" width="3" customWidth="1"/>
    <col min="2818" max="2818" width="46.5546875" customWidth="1"/>
    <col min="2836" max="2845" width="9.21875" customWidth="1"/>
    <col min="3073" max="3073" width="3" customWidth="1"/>
    <col min="3074" max="3074" width="46.5546875" customWidth="1"/>
    <col min="3092" max="3101" width="9.21875" customWidth="1"/>
    <col min="3329" max="3329" width="3" customWidth="1"/>
    <col min="3330" max="3330" width="46.5546875" customWidth="1"/>
    <col min="3348" max="3357" width="9.21875" customWidth="1"/>
    <col min="3585" max="3585" width="3" customWidth="1"/>
    <col min="3586" max="3586" width="46.5546875" customWidth="1"/>
    <col min="3604" max="3613" width="9.21875" customWidth="1"/>
    <col min="3841" max="3841" width="3" customWidth="1"/>
    <col min="3842" max="3842" width="46.5546875" customWidth="1"/>
    <col min="3860" max="3869" width="9.21875" customWidth="1"/>
    <col min="4097" max="4097" width="3" customWidth="1"/>
    <col min="4098" max="4098" width="46.5546875" customWidth="1"/>
    <col min="4116" max="4125" width="9.21875" customWidth="1"/>
    <col min="4353" max="4353" width="3" customWidth="1"/>
    <col min="4354" max="4354" width="46.5546875" customWidth="1"/>
    <col min="4372" max="4381" width="9.21875" customWidth="1"/>
    <col min="4609" max="4609" width="3" customWidth="1"/>
    <col min="4610" max="4610" width="46.5546875" customWidth="1"/>
    <col min="4628" max="4637" width="9.21875" customWidth="1"/>
    <col min="4865" max="4865" width="3" customWidth="1"/>
    <col min="4866" max="4866" width="46.5546875" customWidth="1"/>
    <col min="4884" max="4893" width="9.21875" customWidth="1"/>
    <col min="5121" max="5121" width="3" customWidth="1"/>
    <col min="5122" max="5122" width="46.5546875" customWidth="1"/>
    <col min="5140" max="5149" width="9.21875" customWidth="1"/>
    <col min="5377" max="5377" width="3" customWidth="1"/>
    <col min="5378" max="5378" width="46.5546875" customWidth="1"/>
    <col min="5396" max="5405" width="9.21875" customWidth="1"/>
    <col min="5633" max="5633" width="3" customWidth="1"/>
    <col min="5634" max="5634" width="46.5546875" customWidth="1"/>
    <col min="5652" max="5661" width="9.21875" customWidth="1"/>
    <col min="5889" max="5889" width="3" customWidth="1"/>
    <col min="5890" max="5890" width="46.5546875" customWidth="1"/>
    <col min="5908" max="5917" width="9.21875" customWidth="1"/>
    <col min="6145" max="6145" width="3" customWidth="1"/>
    <col min="6146" max="6146" width="46.5546875" customWidth="1"/>
    <col min="6164" max="6173" width="9.21875" customWidth="1"/>
    <col min="6401" max="6401" width="3" customWidth="1"/>
    <col min="6402" max="6402" width="46.5546875" customWidth="1"/>
    <col min="6420" max="6429" width="9.21875" customWidth="1"/>
    <col min="6657" max="6657" width="3" customWidth="1"/>
    <col min="6658" max="6658" width="46.5546875" customWidth="1"/>
    <col min="6676" max="6685" width="9.21875" customWidth="1"/>
    <col min="6913" max="6913" width="3" customWidth="1"/>
    <col min="6914" max="6914" width="46.5546875" customWidth="1"/>
    <col min="6932" max="6941" width="9.21875" customWidth="1"/>
    <col min="7169" max="7169" width="3" customWidth="1"/>
    <col min="7170" max="7170" width="46.5546875" customWidth="1"/>
    <col min="7188" max="7197" width="9.21875" customWidth="1"/>
    <col min="7425" max="7425" width="3" customWidth="1"/>
    <col min="7426" max="7426" width="46.5546875" customWidth="1"/>
    <col min="7444" max="7453" width="9.21875" customWidth="1"/>
    <col min="7681" max="7681" width="3" customWidth="1"/>
    <col min="7682" max="7682" width="46.5546875" customWidth="1"/>
    <col min="7700" max="7709" width="9.21875" customWidth="1"/>
    <col min="7937" max="7937" width="3" customWidth="1"/>
    <col min="7938" max="7938" width="46.5546875" customWidth="1"/>
    <col min="7956" max="7965" width="9.21875" customWidth="1"/>
    <col min="8193" max="8193" width="3" customWidth="1"/>
    <col min="8194" max="8194" width="46.5546875" customWidth="1"/>
    <col min="8212" max="8221" width="9.21875" customWidth="1"/>
    <col min="8449" max="8449" width="3" customWidth="1"/>
    <col min="8450" max="8450" width="46.5546875" customWidth="1"/>
    <col min="8468" max="8477" width="9.21875" customWidth="1"/>
    <col min="8705" max="8705" width="3" customWidth="1"/>
    <col min="8706" max="8706" width="46.5546875" customWidth="1"/>
    <col min="8724" max="8733" width="9.21875" customWidth="1"/>
    <col min="8961" max="8961" width="3" customWidth="1"/>
    <col min="8962" max="8962" width="46.5546875" customWidth="1"/>
    <col min="8980" max="8989" width="9.21875" customWidth="1"/>
    <col min="9217" max="9217" width="3" customWidth="1"/>
    <col min="9218" max="9218" width="46.5546875" customWidth="1"/>
    <col min="9236" max="9245" width="9.21875" customWidth="1"/>
    <col min="9473" max="9473" width="3" customWidth="1"/>
    <col min="9474" max="9474" width="46.5546875" customWidth="1"/>
    <col min="9492" max="9501" width="9.21875" customWidth="1"/>
    <col min="9729" max="9729" width="3" customWidth="1"/>
    <col min="9730" max="9730" width="46.5546875" customWidth="1"/>
    <col min="9748" max="9757" width="9.21875" customWidth="1"/>
    <col min="9985" max="9985" width="3" customWidth="1"/>
    <col min="9986" max="9986" width="46.5546875" customWidth="1"/>
    <col min="10004" max="10013" width="9.21875" customWidth="1"/>
    <col min="10241" max="10241" width="3" customWidth="1"/>
    <col min="10242" max="10242" width="46.5546875" customWidth="1"/>
    <col min="10260" max="10269" width="9.21875" customWidth="1"/>
    <col min="10497" max="10497" width="3" customWidth="1"/>
    <col min="10498" max="10498" width="46.5546875" customWidth="1"/>
    <col min="10516" max="10525" width="9.21875" customWidth="1"/>
    <col min="10753" max="10753" width="3" customWidth="1"/>
    <col min="10754" max="10754" width="46.5546875" customWidth="1"/>
    <col min="10772" max="10781" width="9.21875" customWidth="1"/>
    <col min="11009" max="11009" width="3" customWidth="1"/>
    <col min="11010" max="11010" width="46.5546875" customWidth="1"/>
    <col min="11028" max="11037" width="9.21875" customWidth="1"/>
    <col min="11265" max="11265" width="3" customWidth="1"/>
    <col min="11266" max="11266" width="46.5546875" customWidth="1"/>
    <col min="11284" max="11293" width="9.21875" customWidth="1"/>
    <col min="11521" max="11521" width="3" customWidth="1"/>
    <col min="11522" max="11522" width="46.5546875" customWidth="1"/>
    <col min="11540" max="11549" width="9.21875" customWidth="1"/>
    <col min="11777" max="11777" width="3" customWidth="1"/>
    <col min="11778" max="11778" width="46.5546875" customWidth="1"/>
    <col min="11796" max="11805" width="9.21875" customWidth="1"/>
    <col min="12033" max="12033" width="3" customWidth="1"/>
    <col min="12034" max="12034" width="46.5546875" customWidth="1"/>
    <col min="12052" max="12061" width="9.21875" customWidth="1"/>
    <col min="12289" max="12289" width="3" customWidth="1"/>
    <col min="12290" max="12290" width="46.5546875" customWidth="1"/>
    <col min="12308" max="12317" width="9.21875" customWidth="1"/>
    <col min="12545" max="12545" width="3" customWidth="1"/>
    <col min="12546" max="12546" width="46.5546875" customWidth="1"/>
    <col min="12564" max="12573" width="9.21875" customWidth="1"/>
    <col min="12801" max="12801" width="3" customWidth="1"/>
    <col min="12802" max="12802" width="46.5546875" customWidth="1"/>
    <col min="12820" max="12829" width="9.21875" customWidth="1"/>
    <col min="13057" max="13057" width="3" customWidth="1"/>
    <col min="13058" max="13058" width="46.5546875" customWidth="1"/>
    <col min="13076" max="13085" width="9.21875" customWidth="1"/>
    <col min="13313" max="13313" width="3" customWidth="1"/>
    <col min="13314" max="13314" width="46.5546875" customWidth="1"/>
    <col min="13332" max="13341" width="9.21875" customWidth="1"/>
    <col min="13569" max="13569" width="3" customWidth="1"/>
    <col min="13570" max="13570" width="46.5546875" customWidth="1"/>
    <col min="13588" max="13597" width="9.21875" customWidth="1"/>
    <col min="13825" max="13825" width="3" customWidth="1"/>
    <col min="13826" max="13826" width="46.5546875" customWidth="1"/>
    <col min="13844" max="13853" width="9.21875" customWidth="1"/>
    <col min="14081" max="14081" width="3" customWidth="1"/>
    <col min="14082" max="14082" width="46.5546875" customWidth="1"/>
    <col min="14100" max="14109" width="9.21875" customWidth="1"/>
    <col min="14337" max="14337" width="3" customWidth="1"/>
    <col min="14338" max="14338" width="46.5546875" customWidth="1"/>
    <col min="14356" max="14365" width="9.21875" customWidth="1"/>
    <col min="14593" max="14593" width="3" customWidth="1"/>
    <col min="14594" max="14594" width="46.5546875" customWidth="1"/>
    <col min="14612" max="14621" width="9.21875" customWidth="1"/>
    <col min="14849" max="14849" width="3" customWidth="1"/>
    <col min="14850" max="14850" width="46.5546875" customWidth="1"/>
    <col min="14868" max="14877" width="9.21875" customWidth="1"/>
    <col min="15105" max="15105" width="3" customWidth="1"/>
    <col min="15106" max="15106" width="46.5546875" customWidth="1"/>
    <col min="15124" max="15133" width="9.21875" customWidth="1"/>
    <col min="15361" max="15361" width="3" customWidth="1"/>
    <col min="15362" max="15362" width="46.5546875" customWidth="1"/>
    <col min="15380" max="15389" width="9.21875" customWidth="1"/>
    <col min="15617" max="15617" width="3" customWidth="1"/>
    <col min="15618" max="15618" width="46.5546875" customWidth="1"/>
    <col min="15636" max="15645" width="9.21875" customWidth="1"/>
    <col min="15873" max="15873" width="3" customWidth="1"/>
    <col min="15874" max="15874" width="46.5546875" customWidth="1"/>
    <col min="15892" max="15901" width="9.21875" customWidth="1"/>
    <col min="16129" max="16129" width="3" customWidth="1"/>
    <col min="16130" max="16130" width="46.5546875" customWidth="1"/>
    <col min="16148" max="16157" width="9.21875" customWidth="1"/>
  </cols>
  <sheetData>
    <row r="1" spans="1:32" ht="52.35" customHeight="1"/>
    <row r="2" spans="1:32" ht="17.399999999999999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5" t="s">
        <v>187</v>
      </c>
      <c r="B5" s="95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4"/>
      <c r="B6" s="94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6">
      <c r="A7" s="96" t="s">
        <v>188</v>
      </c>
      <c r="B7" s="96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6">
      <c r="A8" s="96" t="s">
        <v>249</v>
      </c>
      <c r="B8" s="96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>
      <c r="A9" s="94"/>
      <c r="B9" s="94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6">
      <c r="A10" s="94"/>
      <c r="B10" s="94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4"/>
      <c r="B11" s="94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3"/>
      <c r="B12" s="93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250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38" t="s">
        <v>42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>
      <c r="A16" s="38"/>
      <c r="B16" s="12" t="s">
        <v>43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>
      <c r="A17" s="38"/>
      <c r="B17" s="12" t="s">
        <v>44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>
      <c r="A18" s="38"/>
      <c r="B18" s="12" t="s">
        <v>45</v>
      </c>
      <c r="C18" s="38" t="s">
        <v>46</v>
      </c>
      <c r="D18" s="38" t="s">
        <v>46</v>
      </c>
      <c r="E18" s="38" t="s">
        <v>46</v>
      </c>
      <c r="F18" s="38" t="s">
        <v>46</v>
      </c>
      <c r="G18" s="38" t="s">
        <v>46</v>
      </c>
      <c r="H18" s="38" t="s">
        <v>46</v>
      </c>
      <c r="I18" s="38" t="s">
        <v>46</v>
      </c>
      <c r="J18" s="38" t="s">
        <v>46</v>
      </c>
      <c r="K18" s="38" t="s">
        <v>46</v>
      </c>
      <c r="L18" s="38" t="s">
        <v>46</v>
      </c>
      <c r="M18" s="38" t="s">
        <v>46</v>
      </c>
      <c r="N18" s="38" t="s">
        <v>46</v>
      </c>
      <c r="O18" s="38" t="s">
        <v>46</v>
      </c>
      <c r="P18" s="38" t="s">
        <v>46</v>
      </c>
      <c r="Q18" s="38" t="s">
        <v>46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>
      <c r="A19" s="38"/>
      <c r="B19" s="12" t="s">
        <v>47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46</v>
      </c>
      <c r="O19" s="38" t="s">
        <v>46</v>
      </c>
      <c r="P19" s="38" t="s">
        <v>46</v>
      </c>
      <c r="Q19" s="38" t="s">
        <v>46</v>
      </c>
      <c r="R19" s="38" t="s">
        <v>46</v>
      </c>
      <c r="S19" s="38" t="s">
        <v>46</v>
      </c>
      <c r="T19" s="38" t="s">
        <v>46</v>
      </c>
      <c r="U19" s="38" t="s">
        <v>46</v>
      </c>
      <c r="V19" s="38" t="s">
        <v>46</v>
      </c>
      <c r="W19" s="38" t="s">
        <v>46</v>
      </c>
      <c r="X19" s="38" t="s">
        <v>46</v>
      </c>
      <c r="Y19" s="38" t="s">
        <v>46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A20" s="38"/>
      <c r="B20" s="12" t="s">
        <v>50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55" customHeight="1">
      <c r="A21" s="94"/>
      <c r="B21" s="9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40" t="s">
        <v>192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38"/>
      <c r="B23" s="38" t="s">
        <v>42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>
      <c r="A24" s="38"/>
      <c r="B24" s="12" t="s">
        <v>43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>
      <c r="A25" s="38"/>
      <c r="B25" s="12" t="s">
        <v>44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>
      <c r="A26" s="38"/>
      <c r="B26" s="12" t="s">
        <v>45</v>
      </c>
      <c r="C26" s="38" t="s">
        <v>46</v>
      </c>
      <c r="D26" s="38" t="s">
        <v>46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 t="s">
        <v>46</v>
      </c>
      <c r="L26" s="38" t="s">
        <v>46</v>
      </c>
      <c r="M26" s="38" t="s">
        <v>46</v>
      </c>
      <c r="N26" s="38" t="s">
        <v>46</v>
      </c>
      <c r="O26" s="38" t="s">
        <v>46</v>
      </c>
      <c r="P26" s="38" t="s">
        <v>46</v>
      </c>
      <c r="Q26" s="38" t="s">
        <v>46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>
      <c r="A27" s="38"/>
      <c r="B27" s="12" t="s">
        <v>47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46</v>
      </c>
      <c r="O27" s="38" t="s">
        <v>46</v>
      </c>
      <c r="P27" s="38" t="s">
        <v>46</v>
      </c>
      <c r="Q27" s="38" t="s">
        <v>46</v>
      </c>
      <c r="R27" s="38" t="s">
        <v>46</v>
      </c>
      <c r="S27" s="38" t="s">
        <v>46</v>
      </c>
      <c r="T27" s="38" t="s">
        <v>46</v>
      </c>
      <c r="U27" s="38" t="s">
        <v>46</v>
      </c>
      <c r="V27" s="38" t="s">
        <v>46</v>
      </c>
      <c r="W27" s="38" t="s">
        <v>46</v>
      </c>
      <c r="X27" s="38" t="s">
        <v>46</v>
      </c>
      <c r="Y27" s="38" t="s">
        <v>46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>
      <c r="A28" s="38"/>
      <c r="B28" s="12" t="s">
        <v>50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55" customHeight="1">
      <c r="A29" s="94"/>
      <c r="B29" s="94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38"/>
      <c r="B30" s="43" t="s">
        <v>60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38"/>
      <c r="B31" s="44" t="s">
        <v>251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55" customHeight="1">
      <c r="A32" s="94"/>
      <c r="B32" s="94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5"/>
      <c r="B33" s="43" t="s">
        <v>252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55" customHeight="1">
      <c r="A34" s="97"/>
      <c r="B34" s="9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>
      <c r="A35" s="93"/>
      <c r="B35" s="93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15.6">
      <c r="A36" s="15"/>
      <c r="B36" s="15" t="s">
        <v>253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>
      <c r="A37" s="38"/>
      <c r="B37" s="40" t="s">
        <v>196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38"/>
      <c r="B38" s="38" t="s">
        <v>42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>
      <c r="A39" s="38"/>
      <c r="B39" s="12" t="s">
        <v>43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>
      <c r="A40" s="38"/>
      <c r="B40" s="12" t="s">
        <v>44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>
      <c r="A41" s="38"/>
      <c r="B41" s="12" t="s">
        <v>45</v>
      </c>
      <c r="C41" s="38" t="s">
        <v>46</v>
      </c>
      <c r="D41" s="38" t="s">
        <v>46</v>
      </c>
      <c r="E41" s="38" t="s">
        <v>46</v>
      </c>
      <c r="F41" s="38" t="s">
        <v>46</v>
      </c>
      <c r="G41" s="38" t="s">
        <v>46</v>
      </c>
      <c r="H41" s="38" t="s">
        <v>46</v>
      </c>
      <c r="I41" s="38" t="s">
        <v>46</v>
      </c>
      <c r="J41" s="38" t="s">
        <v>46</v>
      </c>
      <c r="K41" s="38" t="s">
        <v>46</v>
      </c>
      <c r="L41" s="38" t="s">
        <v>46</v>
      </c>
      <c r="M41" s="38" t="s">
        <v>46</v>
      </c>
      <c r="N41" s="38" t="s">
        <v>46</v>
      </c>
      <c r="O41" s="38" t="s">
        <v>46</v>
      </c>
      <c r="P41" s="38" t="s">
        <v>46</v>
      </c>
      <c r="Q41" s="38" t="s">
        <v>46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>
      <c r="A42" s="38"/>
      <c r="B42" s="12" t="s">
        <v>47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46</v>
      </c>
      <c r="O42" s="38" t="s">
        <v>46</v>
      </c>
      <c r="P42" s="38" t="s">
        <v>46</v>
      </c>
      <c r="Q42" s="38" t="s">
        <v>46</v>
      </c>
      <c r="R42" s="38" t="s">
        <v>46</v>
      </c>
      <c r="S42" s="38" t="s">
        <v>46</v>
      </c>
      <c r="T42" s="38" t="s">
        <v>46</v>
      </c>
      <c r="U42" s="38" t="s">
        <v>46</v>
      </c>
      <c r="V42" s="38" t="s">
        <v>46</v>
      </c>
      <c r="W42" s="38" t="s">
        <v>46</v>
      </c>
      <c r="X42" s="38" t="s">
        <v>46</v>
      </c>
      <c r="Y42" s="38" t="s">
        <v>46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50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55" customHeight="1">
      <c r="A44" s="94"/>
      <c r="B44" s="94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40" t="s">
        <v>192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 t="s">
        <v>42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>
      <c r="A47" s="38"/>
      <c r="B47" s="12" t="s">
        <v>43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>
      <c r="A48" s="38"/>
      <c r="B48" s="12" t="s">
        <v>44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>
      <c r="A49" s="38"/>
      <c r="B49" s="12" t="s">
        <v>45</v>
      </c>
      <c r="C49" s="38" t="s">
        <v>46</v>
      </c>
      <c r="D49" s="38" t="s">
        <v>46</v>
      </c>
      <c r="E49" s="38" t="s">
        <v>46</v>
      </c>
      <c r="F49" s="38" t="s">
        <v>46</v>
      </c>
      <c r="G49" s="38" t="s">
        <v>46</v>
      </c>
      <c r="H49" s="38" t="s">
        <v>46</v>
      </c>
      <c r="I49" s="38" t="s">
        <v>46</v>
      </c>
      <c r="J49" s="38" t="s">
        <v>46</v>
      </c>
      <c r="K49" s="38" t="s">
        <v>46</v>
      </c>
      <c r="L49" s="38" t="s">
        <v>46</v>
      </c>
      <c r="M49" s="38" t="s">
        <v>46</v>
      </c>
      <c r="N49" s="38" t="s">
        <v>46</v>
      </c>
      <c r="O49" s="38" t="s">
        <v>46</v>
      </c>
      <c r="P49" s="38" t="s">
        <v>46</v>
      </c>
      <c r="Q49" s="38" t="s">
        <v>46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>
      <c r="A50" s="38"/>
      <c r="B50" s="12" t="s">
        <v>47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46</v>
      </c>
      <c r="O50" s="38" t="s">
        <v>46</v>
      </c>
      <c r="P50" s="38" t="s">
        <v>46</v>
      </c>
      <c r="Q50" s="38" t="s">
        <v>46</v>
      </c>
      <c r="R50" s="38" t="s">
        <v>46</v>
      </c>
      <c r="S50" s="38" t="s">
        <v>46</v>
      </c>
      <c r="T50" s="38" t="s">
        <v>46</v>
      </c>
      <c r="U50" s="38" t="s">
        <v>46</v>
      </c>
      <c r="V50" s="38" t="s">
        <v>46</v>
      </c>
      <c r="W50" s="38" t="s">
        <v>46</v>
      </c>
      <c r="X50" s="38" t="s">
        <v>46</v>
      </c>
      <c r="Y50" s="38" t="s">
        <v>46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>
      <c r="A51" s="38"/>
      <c r="B51" s="12" t="s">
        <v>50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55" customHeight="1">
      <c r="A52" s="94"/>
      <c r="B52" s="94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15"/>
      <c r="B53" s="43" t="s">
        <v>197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55" customHeight="1">
      <c r="A54" s="94"/>
      <c r="B54" s="94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6">
      <c r="A55" s="96" t="s">
        <v>254</v>
      </c>
      <c r="B55" s="96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94"/>
      <c r="B56" s="94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6">
      <c r="A57" s="94"/>
      <c r="B57" s="94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>
      <c r="A58" s="94"/>
      <c r="B58" s="94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>
      <c r="A59" s="93"/>
      <c r="B59" s="9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>
      <c r="A60" s="15"/>
      <c r="B60" s="15" t="s">
        <v>255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>
      <c r="A61" s="38"/>
      <c r="B61" s="40" t="s">
        <v>191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>
      <c r="A62" s="38"/>
      <c r="B62" s="38" t="s">
        <v>42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>
      <c r="A63" s="38"/>
      <c r="B63" s="12" t="s">
        <v>43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>
      <c r="A64" s="38"/>
      <c r="B64" s="12" t="s">
        <v>44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>
      <c r="A65" s="38"/>
      <c r="B65" s="12" t="s">
        <v>45</v>
      </c>
      <c r="C65" s="38" t="s">
        <v>46</v>
      </c>
      <c r="D65" s="38" t="s">
        <v>46</v>
      </c>
      <c r="E65" s="38" t="s">
        <v>46</v>
      </c>
      <c r="F65" s="38" t="s">
        <v>46</v>
      </c>
      <c r="G65" s="38" t="s">
        <v>46</v>
      </c>
      <c r="H65" s="38" t="s">
        <v>46</v>
      </c>
      <c r="I65" s="38" t="s">
        <v>46</v>
      </c>
      <c r="J65" s="38" t="s">
        <v>46</v>
      </c>
      <c r="K65" s="38" t="s">
        <v>46</v>
      </c>
      <c r="L65" s="38" t="s">
        <v>46</v>
      </c>
      <c r="M65" s="38" t="s">
        <v>46</v>
      </c>
      <c r="N65" s="38" t="s">
        <v>46</v>
      </c>
      <c r="O65" s="38" t="s">
        <v>46</v>
      </c>
      <c r="P65" s="38" t="s">
        <v>46</v>
      </c>
      <c r="Q65" s="38" t="s">
        <v>46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>
      <c r="A66" s="38"/>
      <c r="B66" s="12" t="s">
        <v>47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46</v>
      </c>
      <c r="O66" s="38" t="s">
        <v>46</v>
      </c>
      <c r="P66" s="38" t="s">
        <v>46</v>
      </c>
      <c r="Q66" s="38" t="s">
        <v>46</v>
      </c>
      <c r="R66" s="38" t="s">
        <v>46</v>
      </c>
      <c r="S66" s="38" t="s">
        <v>46</v>
      </c>
      <c r="T66" s="38" t="s">
        <v>46</v>
      </c>
      <c r="U66" s="38" t="s">
        <v>46</v>
      </c>
      <c r="V66" s="38" t="s">
        <v>46</v>
      </c>
      <c r="W66" s="38" t="s">
        <v>46</v>
      </c>
      <c r="X66" s="38" t="s">
        <v>46</v>
      </c>
      <c r="Y66" s="38" t="s">
        <v>46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>
      <c r="A67" s="38"/>
      <c r="B67" s="12" t="s">
        <v>50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55" customHeight="1">
      <c r="A68" s="94"/>
      <c r="B68" s="94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>
      <c r="A69" s="38"/>
      <c r="B69" s="40" t="s">
        <v>192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>
      <c r="A70" s="38"/>
      <c r="B70" s="38" t="s">
        <v>42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>
      <c r="A71" s="38"/>
      <c r="B71" s="12" t="s">
        <v>43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>
      <c r="A72" s="38"/>
      <c r="B72" s="12" t="s">
        <v>44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>
      <c r="A73" s="38"/>
      <c r="B73" s="12" t="s">
        <v>45</v>
      </c>
      <c r="C73" s="38" t="s">
        <v>46</v>
      </c>
      <c r="D73" s="38" t="s">
        <v>46</v>
      </c>
      <c r="E73" s="38" t="s">
        <v>46</v>
      </c>
      <c r="F73" s="38" t="s">
        <v>46</v>
      </c>
      <c r="G73" s="38" t="s">
        <v>46</v>
      </c>
      <c r="H73" s="38" t="s">
        <v>46</v>
      </c>
      <c r="I73" s="38" t="s">
        <v>46</v>
      </c>
      <c r="J73" s="38" t="s">
        <v>46</v>
      </c>
      <c r="K73" s="38" t="s">
        <v>46</v>
      </c>
      <c r="L73" s="38" t="s">
        <v>46</v>
      </c>
      <c r="M73" s="38" t="s">
        <v>46</v>
      </c>
      <c r="N73" s="38" t="s">
        <v>46</v>
      </c>
      <c r="O73" s="38" t="s">
        <v>46</v>
      </c>
      <c r="P73" s="38" t="s">
        <v>46</v>
      </c>
      <c r="Q73" s="38" t="s">
        <v>46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>
      <c r="A74" s="38"/>
      <c r="B74" s="12" t="s">
        <v>47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46</v>
      </c>
      <c r="O74" s="38" t="s">
        <v>46</v>
      </c>
      <c r="P74" s="38" t="s">
        <v>46</v>
      </c>
      <c r="Q74" s="38" t="s">
        <v>46</v>
      </c>
      <c r="R74" s="38" t="s">
        <v>46</v>
      </c>
      <c r="S74" s="38" t="s">
        <v>46</v>
      </c>
      <c r="T74" s="38" t="s">
        <v>46</v>
      </c>
      <c r="U74" s="38" t="s">
        <v>46</v>
      </c>
      <c r="V74" s="38" t="s">
        <v>46</v>
      </c>
      <c r="W74" s="38" t="s">
        <v>46</v>
      </c>
      <c r="X74" s="38" t="s">
        <v>46</v>
      </c>
      <c r="Y74" s="38" t="s">
        <v>46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>
      <c r="A75" s="38"/>
      <c r="B75" s="12" t="s">
        <v>50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55" customHeight="1">
      <c r="A76" s="94"/>
      <c r="B76" s="94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251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55" customHeight="1">
      <c r="A79" s="94"/>
      <c r="B79" s="94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4"/>
      <c r="B80" s="43" t="s">
        <v>252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55" customHeight="1">
      <c r="A81" s="94"/>
      <c r="B81" s="94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>
      <c r="A82" s="94"/>
      <c r="B82" s="94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.6">
      <c r="A83" s="15"/>
      <c r="B83" s="52" t="s">
        <v>256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>
      <c r="A84" s="38"/>
      <c r="B84" s="40" t="s">
        <v>196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>
      <c r="A85" s="38"/>
      <c r="B85" s="38" t="s">
        <v>42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>
      <c r="A86" s="38"/>
      <c r="B86" s="12" t="s">
        <v>43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>
      <c r="A87" s="38"/>
      <c r="B87" s="12" t="s">
        <v>44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>
      <c r="A88" s="38"/>
      <c r="B88" s="12" t="s">
        <v>45</v>
      </c>
      <c r="C88" s="38" t="s">
        <v>46</v>
      </c>
      <c r="D88" s="38" t="s">
        <v>46</v>
      </c>
      <c r="E88" s="38" t="s">
        <v>46</v>
      </c>
      <c r="F88" s="38" t="s">
        <v>46</v>
      </c>
      <c r="G88" s="38" t="s">
        <v>46</v>
      </c>
      <c r="H88" s="38" t="s">
        <v>46</v>
      </c>
      <c r="I88" s="38" t="s">
        <v>46</v>
      </c>
      <c r="J88" s="38" t="s">
        <v>46</v>
      </c>
      <c r="K88" s="38" t="s">
        <v>46</v>
      </c>
      <c r="L88" s="38" t="s">
        <v>46</v>
      </c>
      <c r="M88" s="38" t="s">
        <v>46</v>
      </c>
      <c r="N88" s="38" t="s">
        <v>46</v>
      </c>
      <c r="O88" s="38" t="s">
        <v>46</v>
      </c>
      <c r="P88" s="38" t="s">
        <v>46</v>
      </c>
      <c r="Q88" s="38" t="s">
        <v>46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>
      <c r="A89" s="38"/>
      <c r="B89" s="12" t="s">
        <v>47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46</v>
      </c>
      <c r="O89" s="38" t="s">
        <v>46</v>
      </c>
      <c r="P89" s="38" t="s">
        <v>46</v>
      </c>
      <c r="Q89" s="38" t="s">
        <v>46</v>
      </c>
      <c r="R89" s="38" t="s">
        <v>46</v>
      </c>
      <c r="S89" s="38" t="s">
        <v>46</v>
      </c>
      <c r="T89" s="38" t="s">
        <v>46</v>
      </c>
      <c r="U89" s="38" t="s">
        <v>46</v>
      </c>
      <c r="V89" s="38" t="s">
        <v>46</v>
      </c>
      <c r="W89" s="38" t="s">
        <v>46</v>
      </c>
      <c r="X89" s="38" t="s">
        <v>46</v>
      </c>
      <c r="Y89" s="38" t="s">
        <v>46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>
      <c r="A90" s="38"/>
      <c r="B90" s="12" t="s">
        <v>50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55" customHeight="1">
      <c r="A91" s="94"/>
      <c r="B91" s="94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>
      <c r="A92" s="38"/>
      <c r="B92" s="40" t="s">
        <v>192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>
      <c r="A93" s="38"/>
      <c r="B93" s="38" t="s">
        <v>42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>
      <c r="A94" s="38"/>
      <c r="B94" s="12" t="s">
        <v>43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>
      <c r="A95" s="38"/>
      <c r="B95" s="12" t="s">
        <v>44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>
      <c r="A96" s="38"/>
      <c r="B96" s="12" t="s">
        <v>45</v>
      </c>
      <c r="C96" s="38" t="s">
        <v>46</v>
      </c>
      <c r="D96" s="38" t="s">
        <v>46</v>
      </c>
      <c r="E96" s="38" t="s">
        <v>46</v>
      </c>
      <c r="F96" s="38" t="s">
        <v>46</v>
      </c>
      <c r="G96" s="38" t="s">
        <v>46</v>
      </c>
      <c r="H96" s="38" t="s">
        <v>46</v>
      </c>
      <c r="I96" s="38" t="s">
        <v>46</v>
      </c>
      <c r="J96" s="38" t="s">
        <v>46</v>
      </c>
      <c r="K96" s="38" t="s">
        <v>46</v>
      </c>
      <c r="L96" s="38" t="s">
        <v>46</v>
      </c>
      <c r="M96" s="38" t="s">
        <v>46</v>
      </c>
      <c r="N96" s="38" t="s">
        <v>46</v>
      </c>
      <c r="O96" s="38" t="s">
        <v>46</v>
      </c>
      <c r="P96" s="38" t="s">
        <v>46</v>
      </c>
      <c r="Q96" s="38" t="s">
        <v>46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>
      <c r="A97" s="38"/>
      <c r="B97" s="12" t="s">
        <v>47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46</v>
      </c>
      <c r="O97" s="38" t="s">
        <v>46</v>
      </c>
      <c r="P97" s="38" t="s">
        <v>46</v>
      </c>
      <c r="Q97" s="38" t="s">
        <v>46</v>
      </c>
      <c r="R97" s="38" t="s">
        <v>46</v>
      </c>
      <c r="S97" s="38" t="s">
        <v>46</v>
      </c>
      <c r="T97" s="38" t="s">
        <v>46</v>
      </c>
      <c r="U97" s="38" t="s">
        <v>46</v>
      </c>
      <c r="V97" s="38" t="s">
        <v>46</v>
      </c>
      <c r="W97" s="38" t="s">
        <v>46</v>
      </c>
      <c r="X97" s="38" t="s">
        <v>46</v>
      </c>
      <c r="Y97" s="38" t="s">
        <v>46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>
      <c r="A98" s="38"/>
      <c r="B98" s="12" t="s">
        <v>50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55" customHeight="1">
      <c r="A99" s="94"/>
      <c r="B99" s="94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>
      <c r="A100" s="15"/>
      <c r="B100" s="15" t="s">
        <v>197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55" customHeight="1">
      <c r="A101" s="94"/>
      <c r="B101" s="94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6">
      <c r="A102" s="96" t="s">
        <v>257</v>
      </c>
      <c r="B102" s="96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>
      <c r="A103" s="94"/>
      <c r="B103" s="94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6">
      <c r="A104" s="94"/>
      <c r="B104" s="94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>
      <c r="A105" s="94"/>
      <c r="B105" s="94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>
      <c r="A106" s="93"/>
      <c r="B106" s="93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>
      <c r="A107" s="15"/>
      <c r="B107" s="15" t="s">
        <v>258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>
      <c r="A108" s="38"/>
      <c r="B108" s="40" t="s">
        <v>191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>
      <c r="A109" s="38"/>
      <c r="B109" s="12" t="s">
        <v>41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>
      <c r="A110" s="38"/>
      <c r="B110" s="38" t="s">
        <v>42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>
      <c r="A111" s="38"/>
      <c r="B111" s="12" t="s">
        <v>43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>
      <c r="A112" s="38"/>
      <c r="B112" s="12" t="s">
        <v>44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>
      <c r="A113" s="38"/>
      <c r="B113" s="12" t="s">
        <v>45</v>
      </c>
      <c r="C113" s="38" t="s">
        <v>46</v>
      </c>
      <c r="D113" s="38" t="s">
        <v>46</v>
      </c>
      <c r="E113" s="38" t="s">
        <v>46</v>
      </c>
      <c r="F113" s="38" t="s">
        <v>46</v>
      </c>
      <c r="G113" s="38" t="s">
        <v>46</v>
      </c>
      <c r="H113" s="38" t="s">
        <v>46</v>
      </c>
      <c r="I113" s="38" t="s">
        <v>46</v>
      </c>
      <c r="J113" s="38" t="s">
        <v>46</v>
      </c>
      <c r="K113" s="38" t="s">
        <v>46</v>
      </c>
      <c r="L113" s="38" t="s">
        <v>46</v>
      </c>
      <c r="M113" s="38" t="s">
        <v>46</v>
      </c>
      <c r="N113" s="38" t="s">
        <v>46</v>
      </c>
      <c r="O113" s="38" t="s">
        <v>46</v>
      </c>
      <c r="P113" s="38" t="s">
        <v>46</v>
      </c>
      <c r="Q113" s="38" t="s">
        <v>46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>
      <c r="A114" s="38"/>
      <c r="B114" s="12" t="s">
        <v>47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46</v>
      </c>
      <c r="O114" s="38" t="s">
        <v>46</v>
      </c>
      <c r="P114" s="38" t="s">
        <v>46</v>
      </c>
      <c r="Q114" s="38" t="s">
        <v>46</v>
      </c>
      <c r="R114" s="38" t="s">
        <v>46</v>
      </c>
      <c r="S114" s="38" t="s">
        <v>46</v>
      </c>
      <c r="T114" s="38" t="s">
        <v>46</v>
      </c>
      <c r="U114" s="38" t="s">
        <v>46</v>
      </c>
      <c r="V114" s="38" t="s">
        <v>46</v>
      </c>
      <c r="W114" s="38" t="s">
        <v>46</v>
      </c>
      <c r="X114" s="38" t="s">
        <v>46</v>
      </c>
      <c r="Y114" s="38" t="s">
        <v>46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>
      <c r="A115" s="38"/>
      <c r="B115" s="12" t="s">
        <v>50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55" customHeight="1">
      <c r="A116" s="94"/>
      <c r="B116" s="94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38"/>
      <c r="B117" s="40" t="s">
        <v>192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>
      <c r="A118" s="38"/>
      <c r="B118" s="12" t="s">
        <v>41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>
      <c r="A119" s="38"/>
      <c r="B119" s="38" t="s">
        <v>42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>
      <c r="A120" s="38"/>
      <c r="B120" s="12" t="s">
        <v>43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>
      <c r="A121" s="38"/>
      <c r="B121" s="12" t="s">
        <v>44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55" customHeight="1">
      <c r="A125" s="94"/>
      <c r="B125" s="94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3" t="s">
        <v>60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44" t="s">
        <v>251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55" customHeight="1">
      <c r="A128" s="93"/>
      <c r="B128" s="93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>
      <c r="A129" s="15"/>
      <c r="B129" s="43" t="s">
        <v>252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55" customHeight="1">
      <c r="A130" s="94"/>
      <c r="B130" s="94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>
      <c r="A131" s="94"/>
      <c r="B131" s="94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 ht="15.6">
      <c r="A132" s="15"/>
      <c r="B132" s="15" t="s">
        <v>259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>
      <c r="A133" s="38"/>
      <c r="B133" s="40" t="s">
        <v>196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12" t="s">
        <v>41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>
      <c r="A135" s="38"/>
      <c r="B135" s="38" t="s">
        <v>42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>
      <c r="A136" s="38"/>
      <c r="B136" s="12" t="s">
        <v>43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>
      <c r="A137" s="38"/>
      <c r="B137" s="12" t="s">
        <v>44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>
      <c r="A138" s="38"/>
      <c r="B138" s="12" t="s">
        <v>45</v>
      </c>
      <c r="C138" s="38" t="s">
        <v>46</v>
      </c>
      <c r="D138" s="38" t="s">
        <v>46</v>
      </c>
      <c r="E138" s="38" t="s">
        <v>46</v>
      </c>
      <c r="F138" s="38" t="s">
        <v>46</v>
      </c>
      <c r="G138" s="38" t="s">
        <v>46</v>
      </c>
      <c r="H138" s="38" t="s">
        <v>46</v>
      </c>
      <c r="I138" s="38" t="s">
        <v>46</v>
      </c>
      <c r="J138" s="38" t="s">
        <v>46</v>
      </c>
      <c r="K138" s="38" t="s">
        <v>46</v>
      </c>
      <c r="L138" s="38" t="s">
        <v>46</v>
      </c>
      <c r="M138" s="38" t="s">
        <v>46</v>
      </c>
      <c r="N138" s="38" t="s">
        <v>46</v>
      </c>
      <c r="O138" s="38" t="s">
        <v>46</v>
      </c>
      <c r="P138" s="38" t="s">
        <v>46</v>
      </c>
      <c r="Q138" s="38" t="s">
        <v>46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>
      <c r="A139" s="38"/>
      <c r="B139" s="12" t="s">
        <v>47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46</v>
      </c>
      <c r="O139" s="38" t="s">
        <v>46</v>
      </c>
      <c r="P139" s="38" t="s">
        <v>46</v>
      </c>
      <c r="Q139" s="38" t="s">
        <v>46</v>
      </c>
      <c r="R139" s="38" t="s">
        <v>46</v>
      </c>
      <c r="S139" s="38" t="s">
        <v>46</v>
      </c>
      <c r="T139" s="38" t="s">
        <v>46</v>
      </c>
      <c r="U139" s="38" t="s">
        <v>46</v>
      </c>
      <c r="V139" s="38" t="s">
        <v>46</v>
      </c>
      <c r="W139" s="38" t="s">
        <v>46</v>
      </c>
      <c r="X139" s="38" t="s">
        <v>46</v>
      </c>
      <c r="Y139" s="38" t="s">
        <v>46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>
      <c r="A140" s="38"/>
      <c r="B140" s="12" t="s">
        <v>50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55" customHeight="1">
      <c r="A141" s="94"/>
      <c r="B141" s="94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40" t="s">
        <v>192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>
      <c r="A143" s="38"/>
      <c r="B143" s="12" t="s">
        <v>41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>
      <c r="A144" s="38"/>
      <c r="B144" s="38" t="s">
        <v>42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>
      <c r="A145" s="38"/>
      <c r="B145" s="12" t="s">
        <v>43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>
      <c r="A146" s="38"/>
      <c r="B146" s="12" t="s">
        <v>44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>
      <c r="A147" s="38"/>
      <c r="B147" s="12" t="s">
        <v>45</v>
      </c>
      <c r="C147" s="38" t="s">
        <v>46</v>
      </c>
      <c r="D147" s="38" t="s">
        <v>46</v>
      </c>
      <c r="E147" s="38" t="s">
        <v>46</v>
      </c>
      <c r="F147" s="38" t="s">
        <v>46</v>
      </c>
      <c r="G147" s="38" t="s">
        <v>46</v>
      </c>
      <c r="H147" s="38" t="s">
        <v>46</v>
      </c>
      <c r="I147" s="38" t="s">
        <v>46</v>
      </c>
      <c r="J147" s="38" t="s">
        <v>46</v>
      </c>
      <c r="K147" s="38" t="s">
        <v>46</v>
      </c>
      <c r="L147" s="38" t="s">
        <v>46</v>
      </c>
      <c r="M147" s="38" t="s">
        <v>46</v>
      </c>
      <c r="N147" s="38" t="s">
        <v>46</v>
      </c>
      <c r="O147" s="38" t="s">
        <v>46</v>
      </c>
      <c r="P147" s="38" t="s">
        <v>46</v>
      </c>
      <c r="Q147" s="38" t="s">
        <v>46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>
      <c r="A148" s="38"/>
      <c r="B148" s="12" t="s">
        <v>47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46</v>
      </c>
      <c r="O148" s="38" t="s">
        <v>46</v>
      </c>
      <c r="P148" s="38" t="s">
        <v>46</v>
      </c>
      <c r="Q148" s="38" t="s">
        <v>46</v>
      </c>
      <c r="R148" s="38" t="s">
        <v>46</v>
      </c>
      <c r="S148" s="38" t="s">
        <v>46</v>
      </c>
      <c r="T148" s="38" t="s">
        <v>46</v>
      </c>
      <c r="U148" s="38" t="s">
        <v>46</v>
      </c>
      <c r="V148" s="38" t="s">
        <v>46</v>
      </c>
      <c r="W148" s="38" t="s">
        <v>46</v>
      </c>
      <c r="X148" s="38" t="s">
        <v>46</v>
      </c>
      <c r="Y148" s="38" t="s">
        <v>46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>
      <c r="A149" s="38"/>
      <c r="B149" s="12" t="s">
        <v>50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55" customHeight="1">
      <c r="A150" s="93"/>
      <c r="B150" s="93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>
      <c r="A151" s="15"/>
      <c r="B151" s="43" t="s">
        <v>197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55" customHeight="1">
      <c r="A152" s="94"/>
      <c r="B152" s="94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>
      <c r="A153" s="94"/>
      <c r="B153" s="94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 ht="15.6">
      <c r="A154" s="38"/>
      <c r="B154" s="52" t="s">
        <v>260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55" customHeight="1">
      <c r="A155" s="94"/>
      <c r="B155" s="94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6">
      <c r="A156" s="96" t="s">
        <v>261</v>
      </c>
      <c r="B156" s="96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94"/>
      <c r="B157" s="94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6">
      <c r="A158" s="94"/>
      <c r="B158" s="94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>
      <c r="A159" s="94"/>
      <c r="B159" s="94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>
      <c r="A160" s="94"/>
      <c r="B160" s="94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 ht="16.2">
      <c r="A161" s="15"/>
      <c r="B161" s="15" t="s">
        <v>262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>
      <c r="A162" s="38"/>
      <c r="B162" s="40" t="s">
        <v>200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>
      <c r="A163" s="38"/>
      <c r="B163" s="12" t="s">
        <v>201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>
      <c r="A164" s="38"/>
      <c r="B164" s="12" t="s">
        <v>202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>
      <c r="A165" s="38"/>
      <c r="B165" s="12" t="s">
        <v>203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>
      <c r="A166" s="38"/>
      <c r="B166" s="12" t="s">
        <v>204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>
      <c r="A167" s="38"/>
      <c r="B167" s="12" t="s">
        <v>205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>
      <c r="A168" s="38"/>
      <c r="B168" s="12" t="s">
        <v>206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>
      <c r="A169" s="38"/>
      <c r="B169" s="12" t="s">
        <v>207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>
      <c r="A170" s="38"/>
      <c r="B170" s="12" t="s">
        <v>208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>
      <c r="A171" s="38"/>
      <c r="B171" s="12" t="s">
        <v>209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>
      <c r="A172" s="38"/>
      <c r="B172" s="12" t="s">
        <v>210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55" customHeight="1">
      <c r="A173" s="94"/>
      <c r="B173" s="94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>
      <c r="A174" s="38"/>
      <c r="B174" s="40" t="s">
        <v>192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>
      <c r="A175" s="38"/>
      <c r="B175" s="12" t="s">
        <v>201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>
      <c r="A176" s="38"/>
      <c r="B176" s="12" t="s">
        <v>202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>
      <c r="A177" s="38"/>
      <c r="B177" s="12" t="s">
        <v>203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>
      <c r="A178" s="38"/>
      <c r="B178" s="12" t="s">
        <v>204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>
      <c r="A179" s="38"/>
      <c r="B179" s="12" t="s">
        <v>205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>
      <c r="A180" s="38"/>
      <c r="B180" s="12" t="s">
        <v>206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>
      <c r="A181" s="38"/>
      <c r="B181" s="12" t="s">
        <v>207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>
      <c r="A182" s="38"/>
      <c r="B182" s="12" t="s">
        <v>208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>
      <c r="A183" s="38"/>
      <c r="B183" s="12" t="s">
        <v>209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>
      <c r="A184" s="38"/>
      <c r="B184" s="12" t="s">
        <v>210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55" customHeight="1">
      <c r="A185" s="94"/>
      <c r="B185" s="94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>
      <c r="A186" s="38"/>
      <c r="B186" s="43" t="s">
        <v>60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>
      <c r="A187" s="38"/>
      <c r="B187" s="44" t="s">
        <v>251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55" customHeight="1">
      <c r="A188" s="94"/>
      <c r="B188" s="94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>
      <c r="A189" s="15"/>
      <c r="B189" s="43" t="s">
        <v>252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55" customHeight="1">
      <c r="A190" s="94"/>
      <c r="B190" s="94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>
      <c r="A191" s="94"/>
      <c r="B191" s="94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 ht="16.8">
      <c r="A192" s="15"/>
      <c r="B192" s="15" t="s">
        <v>263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>
      <c r="A193" s="38"/>
      <c r="B193" s="42" t="s">
        <v>212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>
      <c r="A194" s="38"/>
      <c r="B194" s="12" t="s">
        <v>201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>
      <c r="A195" s="38"/>
      <c r="B195" s="12" t="s">
        <v>202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>
      <c r="A196" s="38"/>
      <c r="B196" s="12" t="s">
        <v>203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>
      <c r="A197" s="38"/>
      <c r="B197" s="12" t="s">
        <v>204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>
      <c r="A198" s="38"/>
      <c r="B198" s="12" t="s">
        <v>205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>
      <c r="A199" s="38"/>
      <c r="B199" s="12" t="s">
        <v>206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>
      <c r="A200" s="38"/>
      <c r="B200" s="12" t="s">
        <v>207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>
      <c r="A201" s="38"/>
      <c r="B201" s="12" t="s">
        <v>208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>
      <c r="A202" s="38"/>
      <c r="B202" s="12" t="s">
        <v>209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>
      <c r="A203" s="38"/>
      <c r="B203" s="12" t="s">
        <v>210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55" customHeight="1">
      <c r="A204" s="94"/>
      <c r="B204" s="94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>
      <c r="A205" s="38"/>
      <c r="B205" s="40" t="s">
        <v>192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>
      <c r="A206" s="38"/>
      <c r="B206" s="12" t="s">
        <v>201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>
      <c r="A207" s="38"/>
      <c r="B207" s="12" t="s">
        <v>202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>
      <c r="A208" s="38"/>
      <c r="B208" s="12" t="s">
        <v>203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>
      <c r="A209" s="38"/>
      <c r="B209" s="12" t="s">
        <v>204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>
      <c r="A210" s="38"/>
      <c r="B210" s="12" t="s">
        <v>205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>
      <c r="A211" s="38"/>
      <c r="B211" s="12" t="s">
        <v>206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>
      <c r="A212" s="38"/>
      <c r="B212" s="12" t="s">
        <v>207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>
      <c r="A213" s="38"/>
      <c r="B213" s="12" t="s">
        <v>208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>
      <c r="A214" s="38"/>
      <c r="B214" s="12" t="s">
        <v>209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>
      <c r="A215" s="38"/>
      <c r="B215" s="12" t="s">
        <v>210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55" customHeight="1">
      <c r="A216" s="94"/>
      <c r="B216" s="94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>
      <c r="A217" s="15"/>
      <c r="B217" s="43" t="s">
        <v>197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55" customHeight="1">
      <c r="A218" s="94"/>
      <c r="B218" s="94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>
      <c r="A219" s="94"/>
      <c r="B219" s="94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>
      <c r="A220" s="38"/>
      <c r="B220" s="15" t="s">
        <v>264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>
      <c r="A221" s="12"/>
      <c r="B221" s="12" t="s">
        <v>138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>
      <c r="A222" s="12"/>
      <c r="B222" s="12" t="s">
        <v>265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9.4">
      <c r="A223" s="12"/>
      <c r="B223" s="53" t="s">
        <v>266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2"/>
  <sheetViews>
    <sheetView topLeftCell="A8" zoomScale="80" zoomScaleNormal="80" workbookViewId="0">
      <pane ySplit="4572" topLeftCell="A122" activePane="bottomLeft"/>
      <selection activeCell="B21" sqref="B21"/>
      <selection pane="bottomLeft" activeCell="D136" sqref="D136"/>
    </sheetView>
  </sheetViews>
  <sheetFormatPr defaultRowHeight="14.4"/>
  <cols>
    <col min="1" max="1" width="35.77734375" bestFit="1" customWidth="1"/>
    <col min="2" max="2" width="16.6640625" bestFit="1" customWidth="1"/>
  </cols>
  <sheetData>
    <row r="1" spans="1:2" s="2" customFormat="1">
      <c r="A1" s="2" t="s">
        <v>267</v>
      </c>
    </row>
    <row r="2" spans="1:2">
      <c r="B2">
        <v>2018</v>
      </c>
    </row>
    <row r="3" spans="1:2">
      <c r="A3" t="s">
        <v>268</v>
      </c>
      <c r="B3" s="90">
        <f>('Freight Fleet Data'!AE18)*10^3</f>
        <v>481000</v>
      </c>
    </row>
    <row r="4" spans="1:2">
      <c r="A4" s="7" t="s">
        <v>269</v>
      </c>
      <c r="B4" s="91">
        <v>0</v>
      </c>
    </row>
    <row r="5" spans="1:2">
      <c r="A5" s="7" t="s">
        <v>270</v>
      </c>
      <c r="B5" s="91">
        <f>B3-B4</f>
        <v>481000</v>
      </c>
    </row>
    <row r="7" spans="1:2">
      <c r="A7" t="s">
        <v>271</v>
      </c>
    </row>
    <row r="8" spans="1:2">
      <c r="A8" s="7" t="s">
        <v>269</v>
      </c>
      <c r="B8">
        <v>0</v>
      </c>
    </row>
    <row r="9" spans="1:2">
      <c r="A9" s="7" t="s">
        <v>270</v>
      </c>
      <c r="B9">
        <f>'Freight Energy Data'!AE52</f>
        <v>485.9</v>
      </c>
    </row>
    <row r="11" spans="1:2">
      <c r="A11" t="s">
        <v>272</v>
      </c>
    </row>
    <row r="12" spans="1:2">
      <c r="A12" s="7" t="s">
        <v>269</v>
      </c>
      <c r="B12" s="24">
        <v>0</v>
      </c>
    </row>
    <row r="13" spans="1:2">
      <c r="A13" s="7" t="s">
        <v>270</v>
      </c>
      <c r="B13" s="24">
        <f>CONVERT('Freight Fleet Data'!AE22,"km","mi")</f>
        <v>53982.243696810627</v>
      </c>
    </row>
    <row r="15" spans="1:2">
      <c r="A15" t="s">
        <v>316</v>
      </c>
    </row>
    <row r="16" spans="1:2">
      <c r="A16" s="7" t="s">
        <v>269</v>
      </c>
      <c r="B16" s="89">
        <v>0</v>
      </c>
    </row>
    <row r="17" spans="1:4">
      <c r="A17" s="7" t="s">
        <v>270</v>
      </c>
      <c r="B17" s="89">
        <f>'Freight Energy Data'!AE78*10^3/('Freight Fleet Data'!AE18*'Freight Fleet Data'!AE22)</f>
        <v>7.0525160768726307</v>
      </c>
    </row>
    <row r="19" spans="1:4">
      <c r="A19" t="s">
        <v>315</v>
      </c>
    </row>
    <row r="20" spans="1:4">
      <c r="A20" s="7" t="s">
        <v>269</v>
      </c>
      <c r="B20" s="27" t="e">
        <f>(B4*B12*B16)/(B8*btu_per_pj)</f>
        <v>#DIV/0!</v>
      </c>
      <c r="D20" s="87"/>
    </row>
    <row r="21" spans="1:4">
      <c r="A21" s="7" t="s">
        <v>270</v>
      </c>
      <c r="B21" s="27">
        <f>(B5*B13*B17)/(B9*btu_per_pj)</f>
        <v>3.9762043827839882E-4</v>
      </c>
    </row>
    <row r="23" spans="1:4" s="2" customFormat="1">
      <c r="A23" s="2" t="s">
        <v>275</v>
      </c>
    </row>
    <row r="24" spans="1:4">
      <c r="B24">
        <v>2018</v>
      </c>
    </row>
    <row r="25" spans="1:4">
      <c r="A25" t="s">
        <v>268</v>
      </c>
      <c r="B25">
        <f>'Freight Fleet Data'!AE16*10^3</f>
        <v>3397000</v>
      </c>
    </row>
    <row r="26" spans="1:4">
      <c r="A26" s="7" t="s">
        <v>269</v>
      </c>
      <c r="B26" s="24">
        <f>'Freight Energy Data'!AE128/100*'Onroad Calcs'!B25</f>
        <v>3278105</v>
      </c>
    </row>
    <row r="27" spans="1:4">
      <c r="A27" s="7" t="s">
        <v>270</v>
      </c>
      <c r="B27" s="24">
        <f>'Freight Energy Data'!AE129/100*'Onroad Calcs'!B25</f>
        <v>40764</v>
      </c>
    </row>
    <row r="28" spans="1:4">
      <c r="A28" s="7" t="s">
        <v>42</v>
      </c>
      <c r="B28" s="24">
        <f>('Freight Energy Data'!AE127+'Freight Energy Data'!AE132)/100*'Onroad Calcs'!B25</f>
        <v>78131</v>
      </c>
    </row>
    <row r="30" spans="1:4">
      <c r="A30" s="4" t="s">
        <v>271</v>
      </c>
    </row>
    <row r="31" spans="1:4">
      <c r="A31" s="7" t="s">
        <v>269</v>
      </c>
      <c r="B31" s="34">
        <f>'Freight Energy Data'!AE120</f>
        <v>229.7</v>
      </c>
    </row>
    <row r="32" spans="1:4">
      <c r="A32" s="7" t="s">
        <v>270</v>
      </c>
      <c r="B32" s="34">
        <f>'Freight Energy Data'!AE121</f>
        <v>2.9</v>
      </c>
    </row>
    <row r="33" spans="1:2">
      <c r="A33" s="7" t="s">
        <v>42</v>
      </c>
      <c r="B33" s="34">
        <f>'Freight Energy Data'!AE119+'Freight Energy Data'!AE124</f>
        <v>5.5</v>
      </c>
    </row>
    <row r="35" spans="1:2">
      <c r="A35" t="s">
        <v>272</v>
      </c>
    </row>
    <row r="36" spans="1:2">
      <c r="A36" s="7" t="s">
        <v>269</v>
      </c>
      <c r="B36" s="24">
        <f>CONVERT('Freight Fleet Data'!AE20,"km","mi")</f>
        <v>11455.599300087488</v>
      </c>
    </row>
    <row r="37" spans="1:2">
      <c r="A37" s="7" t="s">
        <v>270</v>
      </c>
      <c r="B37" s="24">
        <f>CONVERT('Freight Fleet Data'!AE20,"km","mi")</f>
        <v>11455.599300087488</v>
      </c>
    </row>
    <row r="38" spans="1:2">
      <c r="A38" s="7" t="s">
        <v>276</v>
      </c>
      <c r="B38" s="24">
        <f>CONVERT('Freight Fleet Data'!AE20,"km","mi")</f>
        <v>11455.599300087488</v>
      </c>
    </row>
    <row r="40" spans="1:2">
      <c r="A40" s="4" t="s">
        <v>273</v>
      </c>
    </row>
    <row r="41" spans="1:2">
      <c r="A41" s="7" t="s">
        <v>269</v>
      </c>
      <c r="B41" s="34">
        <f>'Freight Energy Data'!AE135*10^3/('Freight Fleet Data'!AE16*'Freight Fleet Data'!AE20)</f>
        <v>0.55670794997155548</v>
      </c>
    </row>
    <row r="42" spans="1:2">
      <c r="A42" s="7" t="s">
        <v>270</v>
      </c>
      <c r="B42" s="34">
        <f>'Freight Energy Data'!AE135*10^3/('Freight Fleet Data'!AE16*'Freight Fleet Data'!AE20)</f>
        <v>0.55670794997155548</v>
      </c>
    </row>
    <row r="43" spans="1:2">
      <c r="A43" s="7" t="s">
        <v>42</v>
      </c>
      <c r="B43" s="34">
        <f>'Freight Energy Data'!AE135*10^3/('Freight Fleet Data'!AE16*'Freight Fleet Data'!AE20)</f>
        <v>0.55670794997155548</v>
      </c>
    </row>
    <row r="45" spans="1:2">
      <c r="A45" t="s">
        <v>274</v>
      </c>
    </row>
    <row r="46" spans="1:2">
      <c r="A46" s="7" t="s">
        <v>269</v>
      </c>
      <c r="B46" s="27">
        <f>(B26*B36*B41)/(B31*btu_per_pj)</f>
        <v>9.6024622514218167E-5</v>
      </c>
    </row>
    <row r="47" spans="1:2">
      <c r="A47" s="7" t="s">
        <v>270</v>
      </c>
      <c r="B47" s="27">
        <f>(B27*B37*B42)/(B32*btu_per_pj)</f>
        <v>9.4580049847486482E-5</v>
      </c>
    </row>
    <row r="48" spans="1:2">
      <c r="A48" s="7" t="s">
        <v>42</v>
      </c>
      <c r="B48" s="27">
        <f>(B28*B38*B43)/(B33*btu_per_pj)</f>
        <v>9.5583171588293158E-5</v>
      </c>
    </row>
    <row r="50" spans="1:2" s="2" customFormat="1">
      <c r="A50" s="2" t="s">
        <v>277</v>
      </c>
    </row>
    <row r="51" spans="1:2">
      <c r="B51">
        <v>2018</v>
      </c>
    </row>
    <row r="52" spans="1:2">
      <c r="A52" t="s">
        <v>268</v>
      </c>
      <c r="B52">
        <f>('Passenger Fleet Data'!AE16+'Passenger Fleet Data'!AE17)*1000</f>
        <v>22785000</v>
      </c>
    </row>
    <row r="53" spans="1:2">
      <c r="A53" s="7" t="s">
        <v>269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270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42</v>
      </c>
      <c r="B55" s="24">
        <f>B52-SUM(B53:B54)</f>
        <v>145562</v>
      </c>
    </row>
    <row r="57" spans="1:2">
      <c r="A57" s="4" t="s">
        <v>278</v>
      </c>
    </row>
    <row r="58" spans="1:2">
      <c r="A58" s="7" t="s">
        <v>269</v>
      </c>
      <c r="B58" s="34">
        <f>'Passenger Energy Data'!AE63+'Passenger Energy Data'!AE16</f>
        <v>1104.1999999999998</v>
      </c>
    </row>
    <row r="59" spans="1:2">
      <c r="A59" s="7" t="s">
        <v>270</v>
      </c>
      <c r="B59" s="34">
        <f>'Passenger Energy Data'!AE17+'Passenger Energy Data'!AE64</f>
        <v>15.3</v>
      </c>
    </row>
    <row r="60" spans="1:2">
      <c r="A60" s="7" t="s">
        <v>42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272</v>
      </c>
    </row>
    <row r="63" spans="1:2">
      <c r="A63" s="7" t="s">
        <v>269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270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276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273</v>
      </c>
    </row>
    <row r="68" spans="1:3">
      <c r="A68" s="7" t="s">
        <v>269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270</v>
      </c>
      <c r="B69" s="34">
        <f>B68</f>
        <v>1.6449915900930292</v>
      </c>
    </row>
    <row r="70" spans="1:3">
      <c r="A70" s="7" t="s">
        <v>42</v>
      </c>
      <c r="B70" s="34">
        <f>B69</f>
        <v>1.6449915900930292</v>
      </c>
    </row>
    <row r="72" spans="1:3">
      <c r="A72" t="s">
        <v>274</v>
      </c>
    </row>
    <row r="73" spans="1:3">
      <c r="A73" s="7" t="s">
        <v>269</v>
      </c>
      <c r="B73" s="27">
        <f>(B53*B63*B68)/(B58*btu_per_pj)</f>
        <v>3.35340482291799E-4</v>
      </c>
    </row>
    <row r="74" spans="1:3">
      <c r="A74" s="7" t="s">
        <v>270</v>
      </c>
      <c r="B74" s="27">
        <f>(B54*B64*B69)/(B59*btu_per_pj)</f>
        <v>3.3456580821732102E-4</v>
      </c>
    </row>
    <row r="75" spans="1:3">
      <c r="A75" s="7" t="s">
        <v>42</v>
      </c>
      <c r="B75" s="27">
        <f>(B55*B65*B70)/(B60*btu_per_pj)</f>
        <v>3.9568438156295521E-4</v>
      </c>
    </row>
    <row r="77" spans="1:3" s="2" customFormat="1">
      <c r="A77" s="2" t="s">
        <v>279</v>
      </c>
    </row>
    <row r="78" spans="1:3">
      <c r="B78">
        <v>2018</v>
      </c>
    </row>
    <row r="79" spans="1:3">
      <c r="A79" t="s">
        <v>268</v>
      </c>
      <c r="B79">
        <f>SUM('Passenger Fleet Data'!AE40:AE42)*10^3</f>
        <v>92000</v>
      </c>
    </row>
    <row r="80" spans="1:3">
      <c r="A80" s="7" t="s">
        <v>269</v>
      </c>
      <c r="B80" s="24">
        <f>'Passenger Energy Data'!AE120/100*'Onroad Calcs'!B79</f>
        <v>3864.0000000000005</v>
      </c>
      <c r="C80" s="5" t="s">
        <v>280</v>
      </c>
    </row>
    <row r="81" spans="1:2">
      <c r="A81" s="7" t="s">
        <v>270</v>
      </c>
      <c r="B81" s="24">
        <f>'Passenger Energy Data'!AE121/100*'Onroad Calcs'!B79</f>
        <v>73876</v>
      </c>
    </row>
    <row r="82" spans="1:2">
      <c r="A82" s="7" t="s">
        <v>42</v>
      </c>
      <c r="B82" s="24">
        <f>('Passenger Energy Data'!AE119+'Passenger Energy Data'!AE124)/100*'Onroad Calcs'!B79</f>
        <v>6440.0000000000009</v>
      </c>
    </row>
    <row r="84" spans="1:2">
      <c r="A84" s="4" t="s">
        <v>278</v>
      </c>
    </row>
    <row r="85" spans="1:2">
      <c r="A85" s="7" t="s">
        <v>269</v>
      </c>
      <c r="B85" s="34">
        <f>'Passenger Energy Data'!AE111</f>
        <v>2.1</v>
      </c>
    </row>
    <row r="86" spans="1:2">
      <c r="A86" s="7" t="s">
        <v>270</v>
      </c>
      <c r="B86" s="34">
        <f>'Passenger Energy Data'!AE112</f>
        <v>40.9</v>
      </c>
    </row>
    <row r="87" spans="1:2">
      <c r="A87" s="7" t="s">
        <v>42</v>
      </c>
      <c r="B87" s="34">
        <f>'Passenger Energy Data'!AE110+'Passenger Energy Data'!AE115</f>
        <v>3.5</v>
      </c>
    </row>
    <row r="89" spans="1:2">
      <c r="A89" t="s">
        <v>272</v>
      </c>
    </row>
    <row r="90" spans="1:2">
      <c r="A90" s="7" t="s">
        <v>269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270</v>
      </c>
      <c r="B91" s="24">
        <f>B90</f>
        <v>25385.572982045724</v>
      </c>
    </row>
    <row r="92" spans="1:2">
      <c r="A92" s="7" t="s">
        <v>276</v>
      </c>
      <c r="B92" s="24">
        <f>B91</f>
        <v>25385.572982045724</v>
      </c>
    </row>
    <row r="94" spans="1:2">
      <c r="A94" s="4" t="s">
        <v>273</v>
      </c>
    </row>
    <row r="95" spans="1:2">
      <c r="A95" s="7" t="s">
        <v>269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270</v>
      </c>
      <c r="B96" s="34">
        <f>B95</f>
        <v>16.717488178378051</v>
      </c>
    </row>
    <row r="97" spans="1:3">
      <c r="A97" s="7" t="s">
        <v>42</v>
      </c>
      <c r="B97" s="34">
        <f>B96</f>
        <v>16.717488178378051</v>
      </c>
    </row>
    <row r="99" spans="1:3">
      <c r="A99" t="s">
        <v>274</v>
      </c>
    </row>
    <row r="100" spans="1:3">
      <c r="A100" s="7" t="s">
        <v>269</v>
      </c>
      <c r="B100" s="27">
        <f>(B80*B90*B95)/(B85*btu_per_pj)</f>
        <v>8.2385602902333775E-4</v>
      </c>
    </row>
    <row r="101" spans="1:3">
      <c r="A101" s="7" t="s">
        <v>270</v>
      </c>
      <c r="B101" s="27">
        <f>(B81*B91*B96)/(B86*btu_per_pj)</f>
        <v>8.0874864462804417E-4</v>
      </c>
    </row>
    <row r="102" spans="1:3">
      <c r="A102" s="7" t="s">
        <v>42</v>
      </c>
      <c r="B102" s="27">
        <f>(B82*B92*B97)/(B87*btu_per_pj)</f>
        <v>8.2385602902333775E-4</v>
      </c>
    </row>
    <row r="104" spans="1:3" s="2" customFormat="1">
      <c r="A104" s="2" t="s">
        <v>281</v>
      </c>
    </row>
    <row r="105" spans="1:3">
      <c r="B105">
        <v>2018</v>
      </c>
    </row>
    <row r="106" spans="1:3">
      <c r="A106" t="s">
        <v>268</v>
      </c>
      <c r="B106">
        <f>'Passenger Fleet Data'!AE18*10^3</f>
        <v>730000</v>
      </c>
    </row>
    <row r="107" spans="1:3">
      <c r="A107" s="7" t="s">
        <v>269</v>
      </c>
      <c r="B107" s="24">
        <f>B106</f>
        <v>730000</v>
      </c>
      <c r="C107" s="5"/>
    </row>
    <row r="109" spans="1:3">
      <c r="A109" s="4" t="s">
        <v>278</v>
      </c>
    </row>
    <row r="110" spans="1:3">
      <c r="A110" s="7" t="s">
        <v>269</v>
      </c>
      <c r="B110" s="34">
        <f>'Passenger Energy Data'!AE161</f>
        <v>5.8</v>
      </c>
    </row>
    <row r="112" spans="1:3">
      <c r="A112" t="s">
        <v>272</v>
      </c>
    </row>
    <row r="113" spans="1:2">
      <c r="A113" s="7" t="s">
        <v>269</v>
      </c>
      <c r="B113" s="24">
        <f>CONVERT('Passenger Fleet Data'!AE22,"km","mi")</f>
        <v>2681.2166945040963</v>
      </c>
    </row>
    <row r="115" spans="1:2">
      <c r="A115" s="4" t="s">
        <v>273</v>
      </c>
    </row>
    <row r="116" spans="1:2">
      <c r="A116" s="7" t="s">
        <v>269</v>
      </c>
      <c r="B116" s="34">
        <f>'Passenger Energy Data'!AE187*10^3/('Passenger Fleet Data'!AE18*'Passenger Fleet Data'!AE22)</f>
        <v>1.1600184129906823</v>
      </c>
    </row>
    <row r="118" spans="1:2">
      <c r="A118" t="s">
        <v>274</v>
      </c>
    </row>
    <row r="119" spans="1:2">
      <c r="A119" s="7" t="s">
        <v>269</v>
      </c>
      <c r="B119" s="27">
        <f>(B107*B113*B116)/(B110*btu_per_pj)</f>
        <v>4.1301627962942258E-4</v>
      </c>
    </row>
    <row r="121" spans="1:2">
      <c r="A121" s="88" t="s">
        <v>317</v>
      </c>
    </row>
    <row r="122" spans="1:2" s="2" customFormat="1">
      <c r="A122" s="2" t="s">
        <v>318</v>
      </c>
    </row>
    <row r="123" spans="1:2">
      <c r="B123">
        <v>2018</v>
      </c>
    </row>
    <row r="124" spans="1:2">
      <c r="A124" t="s">
        <v>268</v>
      </c>
      <c r="B124" s="90">
        <f>('Freight Fleet Data'!AE17)*10^3</f>
        <v>1694000</v>
      </c>
    </row>
    <row r="125" spans="1:2">
      <c r="A125" s="7" t="s">
        <v>269</v>
      </c>
      <c r="B125" s="91">
        <f>$B$124*'Freight Energy Data'!AE21/100</f>
        <v>852082</v>
      </c>
    </row>
    <row r="126" spans="1:2">
      <c r="A126" s="7" t="s">
        <v>270</v>
      </c>
      <c r="B126" s="91">
        <f>$B$124*'Freight Energy Data'!AE22/100</f>
        <v>835142</v>
      </c>
    </row>
    <row r="127" spans="1:2">
      <c r="B127" s="90"/>
    </row>
    <row r="128" spans="1:2">
      <c r="A128" t="s">
        <v>271</v>
      </c>
      <c r="B128" s="90"/>
    </row>
    <row r="129" spans="1:2">
      <c r="A129" s="7" t="s">
        <v>269</v>
      </c>
      <c r="B129" s="90">
        <f>'Freight Energy Data'!AE15</f>
        <v>156.69999999999999</v>
      </c>
    </row>
    <row r="130" spans="1:2">
      <c r="A130" s="7" t="s">
        <v>270</v>
      </c>
      <c r="B130" s="90">
        <f>'Freight Energy Data'!AE16</f>
        <v>153.6</v>
      </c>
    </row>
    <row r="131" spans="1:2">
      <c r="B131" s="90"/>
    </row>
    <row r="132" spans="1:2">
      <c r="A132" t="s">
        <v>272</v>
      </c>
      <c r="B132" s="90"/>
    </row>
    <row r="133" spans="1:2">
      <c r="A133" s="7" t="s">
        <v>269</v>
      </c>
      <c r="B133" s="91">
        <f>CONVERT('Freight Fleet Data'!AE21,"km","mi")</f>
        <v>15368.995068798218</v>
      </c>
    </row>
    <row r="134" spans="1:2">
      <c r="A134" s="7" t="s">
        <v>270</v>
      </c>
      <c r="B134" s="91">
        <f>B133</f>
        <v>15368.995068798218</v>
      </c>
    </row>
    <row r="135" spans="1:2">
      <c r="B135" s="90"/>
    </row>
    <row r="136" spans="1:2">
      <c r="A136" t="s">
        <v>316</v>
      </c>
    </row>
    <row r="137" spans="1:2">
      <c r="A137" s="7" t="s">
        <v>269</v>
      </c>
      <c r="B137" s="89">
        <f>'Freight Energy Data'!AE27*10^3/('Freight Fleet Data'!AE17*'Freight Fleet Data'!AE21)</f>
        <v>1.2597794965827191</v>
      </c>
    </row>
    <row r="138" spans="1:2">
      <c r="A138" s="7" t="s">
        <v>270</v>
      </c>
      <c r="B138" s="89">
        <f>B137</f>
        <v>1.2597794965827191</v>
      </c>
    </row>
    <row r="140" spans="1:2">
      <c r="A140" t="s">
        <v>315</v>
      </c>
    </row>
    <row r="141" spans="1:2">
      <c r="A141" s="7" t="s">
        <v>269</v>
      </c>
      <c r="B141" s="98">
        <f>(B125*B133*B137)/(B129*btu_per_pj)</f>
        <v>1.1107796320835077E-4</v>
      </c>
    </row>
    <row r="142" spans="1:2">
      <c r="A142" s="7" t="s">
        <v>270</v>
      </c>
      <c r="B142" s="98">
        <f>(B126*B134*B138)/(B130*btu_per_pj)</f>
        <v>1.1106689290728341E-4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1D9F-1F5F-4537-BFEB-616E140E7616}">
  <dimension ref="A2:U36"/>
  <sheetViews>
    <sheetView topLeftCell="A14" workbookViewId="0">
      <selection activeCell="U25" sqref="U25"/>
    </sheetView>
  </sheetViews>
  <sheetFormatPr defaultColWidth="11.44140625" defaultRowHeight="14.4"/>
  <cols>
    <col min="2" max="2" width="44.44140625" customWidth="1"/>
    <col min="3" max="20" width="0" hidden="1" customWidth="1"/>
    <col min="26" max="26" width="21.21875" bestFit="1" customWidth="1"/>
    <col min="27" max="27" width="15.21875" bestFit="1" customWidth="1"/>
  </cols>
  <sheetData>
    <row r="2" spans="1:21" ht="17.399999999999999">
      <c r="A2" s="62" t="s">
        <v>187</v>
      </c>
      <c r="B2" s="62"/>
      <c r="C2" s="63"/>
      <c r="D2" s="63"/>
      <c r="E2" s="63"/>
      <c r="F2" s="63"/>
      <c r="G2" s="63"/>
      <c r="H2" s="63"/>
      <c r="I2" s="63"/>
      <c r="J2" s="63"/>
      <c r="K2" s="64"/>
      <c r="L2" s="63"/>
      <c r="M2" s="63"/>
      <c r="N2" s="63"/>
      <c r="O2" s="63"/>
      <c r="P2" s="64"/>
      <c r="Q2" s="63"/>
      <c r="R2" s="63"/>
      <c r="S2" s="63"/>
      <c r="T2" s="63"/>
      <c r="U2" s="63" t="s">
        <v>286</v>
      </c>
    </row>
    <row r="3" spans="1:2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1" ht="15.6">
      <c r="A4" s="21" t="s">
        <v>188</v>
      </c>
      <c r="B4" s="21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6">
      <c r="A5" s="21" t="s">
        <v>287</v>
      </c>
      <c r="B5" s="21"/>
      <c r="C5" s="21"/>
      <c r="D5" s="21"/>
      <c r="E5" s="21"/>
      <c r="F5" s="21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>
      <c r="A8" s="64"/>
      <c r="B8" s="64"/>
      <c r="C8" s="33">
        <v>2000</v>
      </c>
      <c r="D8" s="33">
        <v>2001</v>
      </c>
      <c r="E8" s="33">
        <v>2002</v>
      </c>
      <c r="F8" s="33">
        <v>2003</v>
      </c>
      <c r="G8" s="33">
        <v>2004</v>
      </c>
      <c r="H8" s="33">
        <v>2005</v>
      </c>
      <c r="I8" s="33">
        <v>2006</v>
      </c>
      <c r="J8" s="33">
        <v>2007</v>
      </c>
      <c r="K8" s="33">
        <v>2008</v>
      </c>
      <c r="L8" s="33">
        <v>2009</v>
      </c>
      <c r="M8" s="33">
        <v>2010</v>
      </c>
      <c r="N8" s="33">
        <v>2011</v>
      </c>
      <c r="O8" s="33">
        <v>2012</v>
      </c>
      <c r="P8" s="33">
        <v>2013</v>
      </c>
      <c r="Q8" s="33">
        <v>2014</v>
      </c>
      <c r="R8" s="33">
        <v>2015</v>
      </c>
      <c r="S8" s="33">
        <v>2016</v>
      </c>
      <c r="T8" s="33">
        <v>2017</v>
      </c>
      <c r="U8" s="33">
        <v>2018</v>
      </c>
    </row>
    <row r="9" spans="1:2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spans="1:21" ht="16.2">
      <c r="A10" s="15"/>
      <c r="B10" s="52" t="s">
        <v>288</v>
      </c>
      <c r="C10" s="65">
        <v>108.2</v>
      </c>
      <c r="D10" s="65">
        <v>116.7</v>
      </c>
      <c r="E10" s="65">
        <v>112</v>
      </c>
      <c r="F10" s="65">
        <v>112.7</v>
      </c>
      <c r="G10" s="65">
        <v>125.1</v>
      </c>
      <c r="H10" s="65">
        <v>128.1</v>
      </c>
      <c r="I10" s="65">
        <v>113</v>
      </c>
      <c r="J10" s="65">
        <v>125.7</v>
      </c>
      <c r="K10" s="65">
        <v>122.2</v>
      </c>
      <c r="L10" s="65">
        <v>118</v>
      </c>
      <c r="M10" s="65">
        <v>122.3</v>
      </c>
      <c r="N10" s="65">
        <v>98.5</v>
      </c>
      <c r="O10" s="65">
        <v>94.4</v>
      </c>
      <c r="P10" s="65">
        <v>89</v>
      </c>
      <c r="Q10" s="65">
        <v>80.099999999999994</v>
      </c>
      <c r="R10" s="65">
        <v>73.3</v>
      </c>
      <c r="S10" s="65">
        <v>64.7</v>
      </c>
      <c r="T10" s="65">
        <v>69.8</v>
      </c>
      <c r="U10" s="65">
        <v>70.5</v>
      </c>
    </row>
    <row r="11" spans="1:21">
      <c r="A11" s="64"/>
      <c r="B11" s="66" t="s">
        <v>191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>
      <c r="A12" s="64"/>
      <c r="B12" s="68" t="s">
        <v>44</v>
      </c>
      <c r="C12" s="67">
        <v>46.8</v>
      </c>
      <c r="D12" s="67">
        <v>46.4</v>
      </c>
      <c r="E12" s="67">
        <v>46.3</v>
      </c>
      <c r="F12" s="67">
        <v>37.1</v>
      </c>
      <c r="G12" s="67">
        <v>46.2</v>
      </c>
      <c r="H12" s="67">
        <v>45.1</v>
      </c>
      <c r="I12" s="67">
        <v>44.3</v>
      </c>
      <c r="J12" s="67">
        <v>41.2</v>
      </c>
      <c r="K12" s="67">
        <v>37.299999999999997</v>
      </c>
      <c r="L12" s="67">
        <v>31</v>
      </c>
      <c r="M12" s="67">
        <v>36.200000000000003</v>
      </c>
      <c r="N12" s="67">
        <v>37.4</v>
      </c>
      <c r="O12" s="67">
        <v>31.6</v>
      </c>
      <c r="P12" s="67">
        <v>29.6</v>
      </c>
      <c r="Q12" s="67">
        <v>29.3</v>
      </c>
      <c r="R12" s="67">
        <v>32.6</v>
      </c>
      <c r="S12" s="67">
        <v>33.4</v>
      </c>
      <c r="T12" s="67">
        <v>33.1</v>
      </c>
      <c r="U12" s="67">
        <v>33.5</v>
      </c>
    </row>
    <row r="13" spans="1:21">
      <c r="A13" s="64"/>
      <c r="B13" s="68" t="s">
        <v>83</v>
      </c>
      <c r="C13" s="67">
        <v>61.4</v>
      </c>
      <c r="D13" s="67">
        <v>70.3</v>
      </c>
      <c r="E13" s="67">
        <v>65.7</v>
      </c>
      <c r="F13" s="67">
        <v>75.7</v>
      </c>
      <c r="G13" s="67">
        <v>78.8</v>
      </c>
      <c r="H13" s="67">
        <v>83</v>
      </c>
      <c r="I13" s="67">
        <v>68.7</v>
      </c>
      <c r="J13" s="67">
        <v>84.4</v>
      </c>
      <c r="K13" s="67">
        <v>84.9</v>
      </c>
      <c r="L13" s="67">
        <v>87</v>
      </c>
      <c r="M13" s="67">
        <v>86.1</v>
      </c>
      <c r="N13" s="67">
        <v>61.2</v>
      </c>
      <c r="O13" s="67">
        <v>62.8</v>
      </c>
      <c r="P13" s="67">
        <v>59.4</v>
      </c>
      <c r="Q13" s="67">
        <v>50.8</v>
      </c>
      <c r="R13" s="67">
        <v>40.799999999999997</v>
      </c>
      <c r="S13" s="67">
        <v>31.3</v>
      </c>
      <c r="T13" s="67">
        <v>36.700000000000003</v>
      </c>
      <c r="U13" s="67">
        <v>36.9</v>
      </c>
    </row>
    <row r="14" spans="1:21">
      <c r="A14" s="64"/>
      <c r="B14" s="69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</row>
    <row r="15" spans="1:21">
      <c r="A15" s="64"/>
      <c r="B15" s="70" t="s">
        <v>192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</row>
    <row r="16" spans="1:21">
      <c r="A16" s="64"/>
      <c r="B16" s="68" t="s">
        <v>44</v>
      </c>
      <c r="C16" s="67">
        <v>43.3</v>
      </c>
      <c r="D16" s="67">
        <v>39.799999999999997</v>
      </c>
      <c r="E16" s="67">
        <v>41.3</v>
      </c>
      <c r="F16" s="67">
        <v>32.9</v>
      </c>
      <c r="G16" s="67">
        <v>37</v>
      </c>
      <c r="H16" s="67">
        <v>35.200000000000003</v>
      </c>
      <c r="I16" s="67">
        <v>39.200000000000003</v>
      </c>
      <c r="J16" s="67">
        <v>32.799999999999997</v>
      </c>
      <c r="K16" s="67">
        <v>30.5</v>
      </c>
      <c r="L16" s="67">
        <v>26.3</v>
      </c>
      <c r="M16" s="67">
        <v>29.6</v>
      </c>
      <c r="N16" s="67">
        <v>37.9</v>
      </c>
      <c r="O16" s="67">
        <v>33.5</v>
      </c>
      <c r="P16" s="67">
        <v>33.299999999999997</v>
      </c>
      <c r="Q16" s="67">
        <v>36.6</v>
      </c>
      <c r="R16" s="67">
        <v>44.4</v>
      </c>
      <c r="S16" s="67">
        <v>51.6</v>
      </c>
      <c r="T16" s="67">
        <v>47.5</v>
      </c>
      <c r="U16" s="67">
        <v>47.6</v>
      </c>
    </row>
    <row r="17" spans="1:21">
      <c r="A17" s="64"/>
      <c r="B17" s="68" t="s">
        <v>83</v>
      </c>
      <c r="C17" s="67">
        <v>56.7</v>
      </c>
      <c r="D17" s="67">
        <v>60.2</v>
      </c>
      <c r="E17" s="67">
        <v>58.7</v>
      </c>
      <c r="F17" s="67">
        <v>67.099999999999994</v>
      </c>
      <c r="G17" s="67">
        <v>63</v>
      </c>
      <c r="H17" s="67">
        <v>64.8</v>
      </c>
      <c r="I17" s="67">
        <v>60.8</v>
      </c>
      <c r="J17" s="67">
        <v>67.2</v>
      </c>
      <c r="K17" s="67">
        <v>69.5</v>
      </c>
      <c r="L17" s="67">
        <v>73.7</v>
      </c>
      <c r="M17" s="67">
        <v>70.400000000000006</v>
      </c>
      <c r="N17" s="67">
        <v>62.1</v>
      </c>
      <c r="O17" s="67">
        <v>66.5</v>
      </c>
      <c r="P17" s="67">
        <v>66.7</v>
      </c>
      <c r="Q17" s="67">
        <v>63.4</v>
      </c>
      <c r="R17" s="67">
        <v>55.6</v>
      </c>
      <c r="S17" s="67">
        <v>48.4</v>
      </c>
      <c r="T17" s="67">
        <v>52.5</v>
      </c>
      <c r="U17" s="67">
        <v>52.4</v>
      </c>
    </row>
    <row r="18" spans="1:2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>
      <c r="A19" s="64"/>
      <c r="B19" s="71" t="s">
        <v>60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>
      <c r="A20" s="64"/>
      <c r="B20" s="72" t="s">
        <v>193</v>
      </c>
      <c r="C20" s="73">
        <v>210499</v>
      </c>
      <c r="D20" s="73">
        <v>201195</v>
      </c>
      <c r="E20" s="73">
        <v>231463</v>
      </c>
      <c r="F20" s="73">
        <v>243293</v>
      </c>
      <c r="G20" s="73">
        <v>240537</v>
      </c>
      <c r="H20" s="73">
        <v>259113</v>
      </c>
      <c r="I20" s="73">
        <v>259640</v>
      </c>
      <c r="J20" s="73">
        <v>251637</v>
      </c>
      <c r="K20" s="73">
        <v>242848</v>
      </c>
      <c r="L20" s="73">
        <v>211653</v>
      </c>
      <c r="M20" s="73">
        <v>214839</v>
      </c>
      <c r="N20" s="73">
        <v>195675</v>
      </c>
      <c r="O20" s="73">
        <v>199380</v>
      </c>
      <c r="P20" s="73">
        <v>201080</v>
      </c>
      <c r="Q20" s="73">
        <v>199935</v>
      </c>
      <c r="R20" s="73">
        <v>202637</v>
      </c>
      <c r="S20" s="73">
        <v>204085</v>
      </c>
      <c r="T20" s="73">
        <v>205533</v>
      </c>
      <c r="U20" s="73">
        <v>206981</v>
      </c>
    </row>
    <row r="21" spans="1: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</row>
    <row r="22" spans="1:21">
      <c r="A22" s="15"/>
      <c r="B22" s="71" t="s">
        <v>194</v>
      </c>
      <c r="C22" s="74">
        <v>0.51</v>
      </c>
      <c r="D22" s="74">
        <v>0.57999999999999996</v>
      </c>
      <c r="E22" s="74">
        <v>0.48</v>
      </c>
      <c r="F22" s="74">
        <v>0.46</v>
      </c>
      <c r="G22" s="74">
        <v>0.52</v>
      </c>
      <c r="H22" s="74">
        <v>0.49</v>
      </c>
      <c r="I22" s="74">
        <v>0.44</v>
      </c>
      <c r="J22" s="74">
        <v>0.5</v>
      </c>
      <c r="K22" s="74">
        <v>0.5</v>
      </c>
      <c r="L22" s="74">
        <v>0.56000000000000005</v>
      </c>
      <c r="M22" s="74">
        <v>0.56999999999999995</v>
      </c>
      <c r="N22" s="74">
        <v>0.5</v>
      </c>
      <c r="O22" s="74">
        <v>0.47</v>
      </c>
      <c r="P22" s="74">
        <v>0.44</v>
      </c>
      <c r="Q22" s="74">
        <v>0.4</v>
      </c>
      <c r="R22" s="74">
        <v>0.36</v>
      </c>
      <c r="S22" s="74">
        <v>0.32</v>
      </c>
      <c r="T22" s="74">
        <v>0.34</v>
      </c>
      <c r="U22" s="74">
        <v>0.34</v>
      </c>
    </row>
    <row r="23" spans="1:21">
      <c r="A23" s="15"/>
      <c r="B23" s="71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1:21" ht="31.2">
      <c r="A25" s="15"/>
      <c r="B25" s="75" t="s">
        <v>289</v>
      </c>
      <c r="C25" s="65">
        <v>7.9</v>
      </c>
      <c r="D25" s="65">
        <v>8.6</v>
      </c>
      <c r="E25" s="65">
        <v>8.1999999999999993</v>
      </c>
      <c r="F25" s="65">
        <v>8.3000000000000007</v>
      </c>
      <c r="G25" s="65">
        <v>9.1999999999999993</v>
      </c>
      <c r="H25" s="65">
        <v>9.4</v>
      </c>
      <c r="I25" s="65">
        <v>8.3000000000000007</v>
      </c>
      <c r="J25" s="65">
        <v>9.1999999999999993</v>
      </c>
      <c r="K25" s="65">
        <v>9</v>
      </c>
      <c r="L25" s="65">
        <v>8.6999999999999993</v>
      </c>
      <c r="M25" s="65">
        <v>9</v>
      </c>
      <c r="N25" s="65">
        <v>7.2</v>
      </c>
      <c r="O25" s="65">
        <v>6.9</v>
      </c>
      <c r="P25" s="65">
        <v>6.5</v>
      </c>
      <c r="Q25" s="65">
        <v>5.9</v>
      </c>
      <c r="R25" s="65">
        <v>5.4</v>
      </c>
      <c r="S25" s="65">
        <v>4.7</v>
      </c>
      <c r="T25" s="65">
        <v>5.0999999999999996</v>
      </c>
      <c r="U25" s="65">
        <v>5.0999999999999996</v>
      </c>
    </row>
    <row r="26" spans="1:21">
      <c r="A26" s="64"/>
      <c r="B26" s="70" t="s">
        <v>196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</row>
    <row r="27" spans="1:21">
      <c r="A27" s="64"/>
      <c r="B27" s="68" t="s">
        <v>44</v>
      </c>
      <c r="C27" s="67">
        <v>3.3</v>
      </c>
      <c r="D27" s="67">
        <v>3.3</v>
      </c>
      <c r="E27" s="67">
        <v>3.3</v>
      </c>
      <c r="F27" s="67">
        <v>2.6</v>
      </c>
      <c r="G27" s="67">
        <v>3.3</v>
      </c>
      <c r="H27" s="67">
        <v>3.2</v>
      </c>
      <c r="I27" s="67">
        <v>3.1</v>
      </c>
      <c r="J27" s="67">
        <v>2.9</v>
      </c>
      <c r="K27" s="67">
        <v>2.6</v>
      </c>
      <c r="L27" s="67">
        <v>2.2000000000000002</v>
      </c>
      <c r="M27" s="67">
        <v>2.6</v>
      </c>
      <c r="N27" s="67">
        <v>2.6</v>
      </c>
      <c r="O27" s="67">
        <v>2.2000000000000002</v>
      </c>
      <c r="P27" s="67">
        <v>2.1</v>
      </c>
      <c r="Q27" s="67">
        <v>2.1</v>
      </c>
      <c r="R27" s="67">
        <v>2.2999999999999998</v>
      </c>
      <c r="S27" s="67">
        <v>2.4</v>
      </c>
      <c r="T27" s="67">
        <v>2.2999999999999998</v>
      </c>
      <c r="U27" s="67">
        <v>2.4</v>
      </c>
    </row>
    <row r="28" spans="1:21">
      <c r="A28" s="64"/>
      <c r="B28" s="68" t="s">
        <v>83</v>
      </c>
      <c r="C28" s="67">
        <v>4.5999999999999996</v>
      </c>
      <c r="D28" s="67">
        <v>5.3</v>
      </c>
      <c r="E28" s="67">
        <v>4.9000000000000004</v>
      </c>
      <c r="F28" s="67">
        <v>5.7</v>
      </c>
      <c r="G28" s="67">
        <v>5.9</v>
      </c>
      <c r="H28" s="67">
        <v>6.2</v>
      </c>
      <c r="I28" s="67">
        <v>5.2</v>
      </c>
      <c r="J28" s="67">
        <v>6.3</v>
      </c>
      <c r="K28" s="67">
        <v>6.4</v>
      </c>
      <c r="L28" s="67">
        <v>6.5</v>
      </c>
      <c r="M28" s="67">
        <v>6.5</v>
      </c>
      <c r="N28" s="67">
        <v>4.5999999999999996</v>
      </c>
      <c r="O28" s="67">
        <v>4.7</v>
      </c>
      <c r="P28" s="67">
        <v>4.5</v>
      </c>
      <c r="Q28" s="67">
        <v>3.8</v>
      </c>
      <c r="R28" s="67">
        <v>3.1</v>
      </c>
      <c r="S28" s="67">
        <v>2.2999999999999998</v>
      </c>
      <c r="T28" s="67">
        <v>2.8</v>
      </c>
      <c r="U28" s="67">
        <v>2.8</v>
      </c>
    </row>
    <row r="29" spans="1:21">
      <c r="A29" s="64"/>
      <c r="B29" s="69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</row>
    <row r="30" spans="1:21">
      <c r="A30" s="64"/>
      <c r="B30" s="70" t="s">
        <v>192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</row>
    <row r="31" spans="1:21">
      <c r="A31" s="64"/>
      <c r="B31" s="68" t="s">
        <v>44</v>
      </c>
      <c r="C31" s="67">
        <v>41.8</v>
      </c>
      <c r="D31" s="67">
        <v>38.4</v>
      </c>
      <c r="E31" s="67">
        <v>39.9</v>
      </c>
      <c r="F31" s="67">
        <v>31.6</v>
      </c>
      <c r="G31" s="67">
        <v>35.6</v>
      </c>
      <c r="H31" s="67">
        <v>33.9</v>
      </c>
      <c r="I31" s="67">
        <v>37.799999999999997</v>
      </c>
      <c r="J31" s="67">
        <v>31.5</v>
      </c>
      <c r="K31" s="67">
        <v>29.3</v>
      </c>
      <c r="L31" s="67">
        <v>25.1</v>
      </c>
      <c r="M31" s="67">
        <v>28.4</v>
      </c>
      <c r="N31" s="67">
        <v>36.5</v>
      </c>
      <c r="O31" s="67">
        <v>32.200000000000003</v>
      </c>
      <c r="P31" s="67">
        <v>32</v>
      </c>
      <c r="Q31" s="67">
        <v>35.299999999999997</v>
      </c>
      <c r="R31" s="67">
        <v>43</v>
      </c>
      <c r="S31" s="67">
        <v>50.1</v>
      </c>
      <c r="T31" s="67">
        <v>46</v>
      </c>
      <c r="U31" s="67">
        <v>46.1</v>
      </c>
    </row>
    <row r="32" spans="1:21">
      <c r="A32" s="64"/>
      <c r="B32" s="68" t="s">
        <v>83</v>
      </c>
      <c r="C32" s="67">
        <v>58.2</v>
      </c>
      <c r="D32" s="67">
        <v>61.6</v>
      </c>
      <c r="E32" s="67">
        <v>60.1</v>
      </c>
      <c r="F32" s="67">
        <v>68.400000000000006</v>
      </c>
      <c r="G32" s="67">
        <v>64.400000000000006</v>
      </c>
      <c r="H32" s="67">
        <v>66.099999999999994</v>
      </c>
      <c r="I32" s="67">
        <v>62.2</v>
      </c>
      <c r="J32" s="67">
        <v>68.5</v>
      </c>
      <c r="K32" s="67">
        <v>70.7</v>
      </c>
      <c r="L32" s="67">
        <v>74.900000000000006</v>
      </c>
      <c r="M32" s="67">
        <v>71.599999999999994</v>
      </c>
      <c r="N32" s="67">
        <v>63.5</v>
      </c>
      <c r="O32" s="67">
        <v>67.8</v>
      </c>
      <c r="P32" s="67">
        <v>68</v>
      </c>
      <c r="Q32" s="67">
        <v>64.7</v>
      </c>
      <c r="R32" s="67">
        <v>57</v>
      </c>
      <c r="S32" s="67">
        <v>49.9</v>
      </c>
      <c r="T32" s="67">
        <v>54</v>
      </c>
      <c r="U32" s="67">
        <v>53.9</v>
      </c>
    </row>
    <row r="33" spans="1:21">
      <c r="A33" s="64"/>
      <c r="B33" s="64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</row>
    <row r="34" spans="1:21">
      <c r="A34" s="15"/>
      <c r="B34" s="71" t="s">
        <v>197</v>
      </c>
      <c r="C34" s="65">
        <v>73.099999999999994</v>
      </c>
      <c r="D34" s="65">
        <v>73.3</v>
      </c>
      <c r="E34" s="65">
        <v>73.2</v>
      </c>
      <c r="F34" s="65">
        <v>73.599999999999994</v>
      </c>
      <c r="G34" s="65">
        <v>73.400000000000006</v>
      </c>
      <c r="H34" s="65">
        <v>73.5</v>
      </c>
      <c r="I34" s="65">
        <v>73.3</v>
      </c>
      <c r="J34" s="65">
        <v>73.599999999999994</v>
      </c>
      <c r="K34" s="65">
        <v>73.7</v>
      </c>
      <c r="L34" s="65">
        <v>73.900000000000006</v>
      </c>
      <c r="M34" s="65">
        <v>73.7</v>
      </c>
      <c r="N34" s="65">
        <v>73.400000000000006</v>
      </c>
      <c r="O34" s="65">
        <v>73.599999999999994</v>
      </c>
      <c r="P34" s="65">
        <v>73.599999999999994</v>
      </c>
      <c r="Q34" s="65">
        <v>73.400000000000006</v>
      </c>
      <c r="R34" s="65">
        <v>73.099999999999994</v>
      </c>
      <c r="S34" s="65">
        <v>72.8</v>
      </c>
      <c r="T34" s="65">
        <v>73</v>
      </c>
      <c r="U34" s="65">
        <v>73</v>
      </c>
    </row>
    <row r="35" spans="1:21">
      <c r="A35" s="64"/>
      <c r="B35" s="7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>
      <c r="A36" s="76" t="s">
        <v>290</v>
      </c>
      <c r="B36" s="76"/>
      <c r="C36" s="76"/>
      <c r="D36" s="76"/>
      <c r="E36" s="76"/>
      <c r="F36" s="76"/>
      <c r="G36" s="76"/>
      <c r="H36" s="76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3783-D8B8-4CD1-BBA7-BF378544E3EC}">
  <sheetPr>
    <tabColor theme="9" tint="-0.249977111117893"/>
  </sheetPr>
  <dimension ref="B2:AH1355"/>
  <sheetViews>
    <sheetView workbookViewId="0">
      <selection activeCell="B22" sqref="B22"/>
    </sheetView>
  </sheetViews>
  <sheetFormatPr defaultRowHeight="14.4"/>
  <cols>
    <col min="2" max="2" width="116" bestFit="1" customWidth="1"/>
    <col min="3" max="3" width="21.77734375" bestFit="1" customWidth="1"/>
    <col min="4" max="4" width="14.21875" bestFit="1" customWidth="1"/>
    <col min="6" max="6" width="12" bestFit="1" customWidth="1"/>
  </cols>
  <sheetData>
    <row r="2" spans="2:5">
      <c r="B2" s="77" t="s">
        <v>291</v>
      </c>
      <c r="C2" s="78" t="s">
        <v>292</v>
      </c>
    </row>
    <row r="3" spans="2:5">
      <c r="B3" s="79" t="s">
        <v>293</v>
      </c>
      <c r="C3" s="79"/>
    </row>
    <row r="4" spans="2:5">
      <c r="B4" s="80" t="s">
        <v>294</v>
      </c>
      <c r="C4" s="80">
        <v>1000</v>
      </c>
      <c r="D4" t="s">
        <v>295</v>
      </c>
    </row>
    <row r="5" spans="2:5">
      <c r="B5" s="80" t="s">
        <v>296</v>
      </c>
      <c r="C5" s="80">
        <v>0.62137100000000001</v>
      </c>
    </row>
    <row r="6" spans="2:5">
      <c r="B6" s="80" t="s">
        <v>297</v>
      </c>
      <c r="C6" s="80">
        <f>'[2]Marine Energy Consumption'!U20*10^6</f>
        <v>206981000000</v>
      </c>
    </row>
    <row r="7" spans="2:5">
      <c r="B7" s="80" t="s">
        <v>298</v>
      </c>
      <c r="C7" s="81">
        <f>(C6*C5)/C4</f>
        <v>128611990.95100001</v>
      </c>
      <c r="D7" t="s">
        <v>299</v>
      </c>
    </row>
    <row r="8" spans="2:5">
      <c r="B8" s="80" t="s">
        <v>300</v>
      </c>
      <c r="C8" s="82">
        <v>1000</v>
      </c>
      <c r="D8" t="s">
        <v>301</v>
      </c>
    </row>
    <row r="9" spans="2:5">
      <c r="B9" s="80" t="s">
        <v>302</v>
      </c>
      <c r="C9" s="82">
        <f>C7/C8</f>
        <v>128611.990951</v>
      </c>
      <c r="D9" t="s">
        <v>303</v>
      </c>
    </row>
    <row r="10" spans="2:5">
      <c r="B10" s="80" t="s">
        <v>304</v>
      </c>
      <c r="C10" s="81">
        <f>C9*C8*C4</f>
        <v>128611990951</v>
      </c>
    </row>
    <row r="11" spans="2:5">
      <c r="B11" s="80"/>
      <c r="C11" s="80"/>
    </row>
    <row r="12" spans="2:5">
      <c r="B12" s="79" t="s">
        <v>305</v>
      </c>
      <c r="C12" s="80"/>
    </row>
    <row r="13" spans="2:5">
      <c r="B13" s="79" t="s">
        <v>306</v>
      </c>
      <c r="C13" s="81">
        <f>C9*C8*C4</f>
        <v>128611990951</v>
      </c>
    </row>
    <row r="14" spans="2:5">
      <c r="B14" s="79" t="s">
        <v>307</v>
      </c>
      <c r="C14" s="83">
        <f>'[2]Marine Energy Consumption'!U25*10^12</f>
        <v>5100000000000</v>
      </c>
      <c r="E14" s="27"/>
    </row>
    <row r="15" spans="2:5">
      <c r="B15" s="79" t="s">
        <v>308</v>
      </c>
      <c r="C15" s="84">
        <v>7.4834977999999996E-2</v>
      </c>
      <c r="D15" t="s">
        <v>309</v>
      </c>
    </row>
    <row r="16" spans="2:5">
      <c r="B16" s="79" t="s">
        <v>310</v>
      </c>
      <c r="C16" s="81">
        <f>C14/C15</f>
        <v>68149949880388.82</v>
      </c>
      <c r="E16" t="s">
        <v>311</v>
      </c>
    </row>
    <row r="17" spans="2:34">
      <c r="B17" s="79" t="s">
        <v>312</v>
      </c>
      <c r="C17" s="81">
        <f>C13/C16</f>
        <v>1.8871912771282911E-3</v>
      </c>
      <c r="D17" t="s">
        <v>313</v>
      </c>
    </row>
    <row r="18" spans="2:34">
      <c r="C18" s="85">
        <f>C13/C17*C15/10^12</f>
        <v>5.0999999999999996</v>
      </c>
      <c r="G18" t="s">
        <v>314</v>
      </c>
    </row>
    <row r="24" spans="2:34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2:34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2:34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2:34"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31" spans="2:34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4" spans="3:34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3:34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3:34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3:34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3:34">
      <c r="C38" s="27"/>
      <c r="D38" s="27"/>
      <c r="E38" s="27"/>
      <c r="F38" s="27"/>
      <c r="G38" s="27"/>
      <c r="H38" s="27"/>
      <c r="I38" s="27"/>
      <c r="J38" s="27"/>
    </row>
    <row r="41" spans="3:34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4" spans="3:34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3:34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3:34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3:34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3:34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51" spans="3:30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5" spans="3:30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3:30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3:30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61" spans="3:30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5" spans="3:34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3:34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3:34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3:34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71" spans="3:34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5" spans="3:34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3:34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3:34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85" spans="3:34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3:34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3:34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3:34"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95" spans="3:34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pans="3:34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3:34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101" spans="3:34">
      <c r="C101" s="27"/>
      <c r="D101" s="27"/>
      <c r="E101" s="27"/>
      <c r="F101" s="27"/>
      <c r="G101" s="27"/>
      <c r="H101" s="27"/>
      <c r="I101" s="27"/>
    </row>
    <row r="105" spans="3:34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3:34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3:34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3:34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11" spans="3:34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5" spans="3:34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3:34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3:34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21" spans="3:34"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5" spans="3:34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3:34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3:34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3:34"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31" spans="3:34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4" spans="3:34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3:34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7" spans="3:34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41" spans="3:34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4" spans="3:34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3:34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7" spans="3:34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51" spans="3:34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5" spans="3:34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spans="3:34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3:34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spans="3:34">
      <c r="C158" s="27"/>
    </row>
    <row r="161" spans="3:34">
      <c r="C161" s="27"/>
      <c r="D161" s="27"/>
      <c r="E161" s="27"/>
      <c r="F161" s="27"/>
      <c r="G161" s="27"/>
      <c r="H161" s="27"/>
      <c r="I161" s="27"/>
      <c r="J161" s="27"/>
      <c r="K161" s="27"/>
    </row>
    <row r="165" spans="3:34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3:34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3:34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3:34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71" spans="3:34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94" spans="3:34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3:34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3:34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3:34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3:34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201" spans="3:34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4" spans="3:34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3:34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3:34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3:34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3:34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11" spans="3:34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4" spans="3:34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3:34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3:34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3:34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3:34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21" spans="3:34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4" spans="3:34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3:34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3:34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3:34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3:34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34" spans="3:34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</row>
    <row r="235" spans="3:34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</row>
    <row r="236" spans="3:34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</row>
    <row r="237" spans="3:34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</row>
    <row r="238" spans="3:34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</row>
    <row r="241" spans="3:34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</row>
    <row r="244" spans="3:34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</row>
    <row r="245" spans="3:34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3:34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</row>
    <row r="247" spans="3:34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3:34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</row>
    <row r="254" spans="3:34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</row>
    <row r="255" spans="3:34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</row>
    <row r="256" spans="3:34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</row>
    <row r="257" spans="3:34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</row>
    <row r="258" spans="3:34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</row>
    <row r="261" spans="3:34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</row>
    <row r="264" spans="3:34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</row>
    <row r="265" spans="3:34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3:34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</row>
    <row r="267" spans="3:34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3:34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</row>
    <row r="271" spans="3:34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</row>
    <row r="276" spans="3:34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</row>
    <row r="284" spans="3:34">
      <c r="C284" s="27"/>
      <c r="D284" s="27"/>
      <c r="E284" s="27"/>
      <c r="F284" s="27"/>
      <c r="G284" s="27"/>
      <c r="H284" s="27"/>
      <c r="I284" s="27"/>
      <c r="J284" s="27"/>
      <c r="K284" s="27"/>
    </row>
    <row r="285" spans="3:34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3:34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</row>
    <row r="287" spans="3:34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3:34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</row>
    <row r="296" spans="3:34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</row>
    <row r="304" spans="3:34">
      <c r="C304" s="27"/>
      <c r="D304" s="27"/>
      <c r="E304" s="27"/>
      <c r="F304" s="27"/>
      <c r="G304" s="27"/>
      <c r="H304" s="27"/>
      <c r="I304" s="27"/>
      <c r="J304" s="27"/>
      <c r="K304" s="27"/>
    </row>
    <row r="305" spans="3:34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3:3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</row>
    <row r="307" spans="3:34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3:34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314" spans="3:34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3:34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 spans="3:3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8" spans="3:34">
      <c r="C318" s="27"/>
      <c r="D318" s="27"/>
      <c r="E318" s="27"/>
      <c r="F318" s="27"/>
      <c r="G318" s="27"/>
      <c r="H318" s="27"/>
    </row>
    <row r="324" spans="3:34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AH324" s="27"/>
    </row>
    <row r="325" spans="3:34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3:34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 spans="3:34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3:34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36" spans="3:34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45" spans="3:34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3:34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 spans="3:34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56" spans="3:34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64" spans="3:34">
      <c r="C364" s="27"/>
      <c r="D364" s="27"/>
      <c r="E364" s="27"/>
      <c r="F364" s="27"/>
      <c r="G364" s="27"/>
    </row>
    <row r="365" spans="3:34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3:34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 spans="3:34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3:34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74" spans="3:34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 spans="3:34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 spans="3:34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 spans="3:34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 spans="3:34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81" spans="3:34">
      <c r="C381" s="27"/>
      <c r="D381" s="27"/>
    </row>
    <row r="384" spans="3:34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 spans="3:34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3:34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 spans="3:34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3:34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95" spans="3:34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 spans="3:34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8" spans="3:34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404" spans="3:34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3:34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3:34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 spans="3:34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3:34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39" spans="3:34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9" spans="3:34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9" spans="3:34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9" spans="3:34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9" spans="3:34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9" spans="3:34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9" spans="3:34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9" spans="3:34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9" spans="3:34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9" spans="3:34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9" spans="3:34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9" spans="3:34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9" spans="3:34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9" spans="3:34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9" spans="3:34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9" spans="3:34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9" spans="3:34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9" spans="3:34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9" spans="3:34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9" spans="3:34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9" spans="3:34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9" spans="3:34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76" spans="3:34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86" spans="3:34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96" spans="3:34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706" spans="3:34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16" spans="3:34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26" spans="3:34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36" spans="3:34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46" spans="3:34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56" spans="3:34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66" spans="3:34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76" spans="3:34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86" spans="3:34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96" spans="3:34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806" spans="3:34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16" spans="3:34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26" spans="3:34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36" spans="3:34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46" spans="3:34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56" spans="3:34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66" spans="3:34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76" spans="3:34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86" spans="3:34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916" spans="3:34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26" spans="3:34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36" spans="3:34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46" spans="3:34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56" spans="3:34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66" spans="3:34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76" spans="3:34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86" spans="3:34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96" spans="3:34"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1006" spans="3:34"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</row>
    <row r="1016" spans="3:34"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</row>
    <row r="1026" spans="3:34"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</row>
    <row r="1036" spans="3:34"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</row>
    <row r="1046" spans="3:34"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</row>
    <row r="1056" spans="3:34"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</row>
    <row r="1066" spans="3:34"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</row>
    <row r="1076" spans="3:34"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</row>
    <row r="1086" spans="3:34"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</row>
    <row r="1096" spans="4:34"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</row>
    <row r="1106" spans="3:34"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</row>
    <row r="1116" spans="3:34"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</row>
    <row r="1126" spans="3:34"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</row>
    <row r="1155" spans="3:34"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</row>
    <row r="1157" spans="3:34"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</row>
    <row r="1175" spans="3:34"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</row>
    <row r="1177" spans="3:34"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</row>
    <row r="1195" spans="3:34"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</row>
    <row r="1197" spans="3:34"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</row>
    <row r="1215" spans="3:34"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</row>
    <row r="1217" spans="3:34"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</row>
    <row r="1235" spans="3:34"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</row>
    <row r="1255" spans="3:34"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</row>
    <row r="1315" spans="3:34"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</row>
    <row r="1335" spans="3:34"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</row>
    <row r="1355" spans="3:34"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workbookViewId="0">
      <selection activeCell="D2" sqref="D2"/>
    </sheetView>
  </sheetViews>
  <sheetFormatPr defaultRowHeight="14.4"/>
  <cols>
    <col min="1" max="1" width="20.77734375" customWidth="1"/>
    <col min="2" max="2" width="21.77734375" customWidth="1"/>
    <col min="3" max="3" width="18.21875" customWidth="1"/>
    <col min="4" max="5" width="16.77734375" customWidth="1"/>
    <col min="6" max="6" width="20.5546875" customWidth="1"/>
  </cols>
  <sheetData>
    <row r="1" spans="1:8" ht="28.8">
      <c r="A1" s="54" t="s">
        <v>282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 s="56">
        <v>2.764E-4</v>
      </c>
      <c r="H2" s="56">
        <v>5.8730000000000002E-4</v>
      </c>
    </row>
    <row r="3" spans="1:8">
      <c r="A3" t="s">
        <v>128</v>
      </c>
      <c r="B3" s="10">
        <f>E3/(1-elec_reduction_HDVs)*'Calibration Adjustments'!B20</f>
        <v>2.5988932599894377E-3</v>
      </c>
      <c r="C3" s="10">
        <f>'Onroad Calcs'!B102</f>
        <v>8.2385602902333775E-4</v>
      </c>
      <c r="D3" s="10">
        <f>'Onroad Calcs'!B100</f>
        <v>8.2385602902333775E-4</v>
      </c>
      <c r="E3" s="10">
        <f>'Onroad Calcs'!B101</f>
        <v>8.0874864462804417E-4</v>
      </c>
      <c r="F3" s="10">
        <f>(E3/(1-elec_reduction_HDVs)*elec_share+E3*(1-elec_share))*'Calibration Adjustments'!F20</f>
        <v>1.7933281830768107E-3</v>
      </c>
      <c r="G3" s="56">
        <v>8.9360000000000004E-4</v>
      </c>
      <c r="H3" s="56">
        <v>2.6809999999999998E-3</v>
      </c>
    </row>
    <row r="4" spans="1:8">
      <c r="A4" s="58" t="s">
        <v>107</v>
      </c>
      <c r="B4" s="58">
        <v>1.4185802505818058E-3</v>
      </c>
      <c r="C4" s="58">
        <v>4.4144747020460906E-4</v>
      </c>
      <c r="D4" s="59">
        <v>4.4144747020460906E-4</v>
      </c>
      <c r="E4" s="58">
        <v>4.4144747020460906E-4</v>
      </c>
      <c r="F4" s="58">
        <v>0</v>
      </c>
      <c r="G4" s="55">
        <v>0</v>
      </c>
      <c r="H4" s="56">
        <v>1.3243424106138271E-3</v>
      </c>
    </row>
    <row r="5" spans="1:8">
      <c r="A5" s="58" t="s">
        <v>110</v>
      </c>
      <c r="B5" s="58">
        <v>1.2405209526886144E-3</v>
      </c>
      <c r="C5" s="58">
        <v>4.2438874697242065E-4</v>
      </c>
      <c r="D5" s="58">
        <v>4.2438874697242065E-4</v>
      </c>
      <c r="E5" s="60">
        <v>4.2438874697242065E-4</v>
      </c>
      <c r="F5" s="58">
        <v>0</v>
      </c>
      <c r="G5" s="55">
        <v>0</v>
      </c>
      <c r="H5" s="56">
        <v>1.2731662409172617E-3</v>
      </c>
    </row>
    <row r="6" spans="1:8">
      <c r="A6" s="58" t="s">
        <v>111</v>
      </c>
      <c r="B6" s="58">
        <v>3.2293482418666772E-5</v>
      </c>
      <c r="C6" s="59">
        <v>0</v>
      </c>
      <c r="D6" s="60">
        <v>1.0049397002369564E-5</v>
      </c>
      <c r="E6" s="59">
        <v>1.0049397002369565E-5</v>
      </c>
      <c r="F6" s="58">
        <v>0</v>
      </c>
      <c r="G6" s="55">
        <v>0</v>
      </c>
      <c r="H6" s="56">
        <v>3.0148191007108693E-5</v>
      </c>
    </row>
    <row r="7" spans="1:8">
      <c r="A7" s="58" t="s">
        <v>185</v>
      </c>
      <c r="B7" s="61">
        <v>3.5367364645723983E-3</v>
      </c>
      <c r="C7" s="61">
        <v>1.110710625237613E-3</v>
      </c>
      <c r="D7" s="61">
        <v>1.110710625237613E-3</v>
      </c>
      <c r="E7" s="61">
        <v>1.110710625237613E-3</v>
      </c>
      <c r="F7" s="61">
        <v>2.4450248368717451E-3</v>
      </c>
      <c r="G7" s="56">
        <v>8.6080073455915005E-4</v>
      </c>
      <c r="H7" s="56">
        <v>3.3321318757128385E-3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4"/>
  <sheetViews>
    <sheetView tabSelected="1" workbookViewId="0">
      <selection activeCell="F9" sqref="F9"/>
    </sheetView>
  </sheetViews>
  <sheetFormatPr defaultRowHeight="14.4"/>
  <cols>
    <col min="1" max="1" width="20" customWidth="1"/>
    <col min="2" max="2" width="21.77734375" customWidth="1"/>
    <col min="3" max="3" width="18.21875" customWidth="1"/>
    <col min="4" max="5" width="16.77734375" customWidth="1"/>
    <col min="6" max="6" width="20.5546875" customWidth="1"/>
  </cols>
  <sheetData>
    <row r="1" spans="1:8" ht="28.8">
      <c r="A1" s="54" t="s">
        <v>285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 s="56">
        <v>4.0200000000000001E-5</v>
      </c>
      <c r="H2" s="56">
        <v>2.0739999999999999E-3</v>
      </c>
    </row>
    <row r="3" spans="1:8">
      <c r="A3" t="s">
        <v>128</v>
      </c>
      <c r="B3" s="101">
        <f>D3/(1-elec_reduction_HDVs)*'Calibration Adjustments'!B29</f>
        <v>0</v>
      </c>
      <c r="C3" s="101">
        <f>D3*'Calibration Adjustments'!C29</f>
        <v>0</v>
      </c>
      <c r="D3" s="101">
        <v>0</v>
      </c>
      <c r="E3" s="10">
        <f>'Onroad Calcs'!B21</f>
        <v>3.9762043827839882E-4</v>
      </c>
      <c r="F3" s="101">
        <f>(D3/(1-elec_reduction_HDVs)*elec_share+D3*(1-elec_share))*'Calibration Adjustments'!F29</f>
        <v>0</v>
      </c>
      <c r="G3" s="56">
        <v>2.931E-3</v>
      </c>
      <c r="H3" s="56">
        <v>2.761E-3</v>
      </c>
    </row>
    <row r="4" spans="1:8">
      <c r="A4" s="58" t="s">
        <v>107</v>
      </c>
      <c r="B4" s="58">
        <v>3.6524335252792104E-4</v>
      </c>
      <c r="C4" s="58">
        <v>1.136599455098666E-4</v>
      </c>
      <c r="D4" s="59">
        <v>1.136599455098666E-4</v>
      </c>
      <c r="E4" s="58">
        <v>1.136599455098666E-4</v>
      </c>
      <c r="F4" s="58">
        <v>0</v>
      </c>
      <c r="G4" s="55">
        <v>0</v>
      </c>
      <c r="H4" s="56">
        <v>3.4097983652959976E-4</v>
      </c>
    </row>
    <row r="5" spans="1:8">
      <c r="A5" s="58" t="s">
        <v>110</v>
      </c>
      <c r="B5" s="58">
        <v>1.1140743815291445E-2</v>
      </c>
      <c r="C5" s="58">
        <v>3.4668839999999999E-3</v>
      </c>
      <c r="D5" s="58">
        <v>3.4668839999999999E-3</v>
      </c>
      <c r="E5" s="60">
        <v>3.4668839999999999E-3</v>
      </c>
      <c r="F5" s="58">
        <v>0</v>
      </c>
      <c r="G5" s="55">
        <v>0</v>
      </c>
      <c r="H5" s="56">
        <v>1.0400651999999998E-2</v>
      </c>
    </row>
    <row r="6" spans="1:8">
      <c r="A6" s="58" t="s">
        <v>111</v>
      </c>
      <c r="B6" s="58">
        <v>0</v>
      </c>
      <c r="C6" s="100">
        <v>0</v>
      </c>
      <c r="D6" s="58">
        <v>0</v>
      </c>
      <c r="E6" s="60">
        <f>'marine calcs'!$C$17</f>
        <v>1.8871912771282911E-3</v>
      </c>
      <c r="F6" s="100">
        <v>0</v>
      </c>
      <c r="G6" s="55">
        <v>0</v>
      </c>
      <c r="H6" s="99">
        <v>0</v>
      </c>
    </row>
    <row r="7" spans="1:8">
      <c r="A7" s="58" t="s">
        <v>185</v>
      </c>
      <c r="B7" s="58">
        <v>0</v>
      </c>
      <c r="C7" s="58">
        <v>0</v>
      </c>
      <c r="D7" s="60">
        <f>'Onroad Calcs'!B141</f>
        <v>1.1107796320835077E-4</v>
      </c>
      <c r="E7" s="60">
        <f>'Onroad Calcs'!B142</f>
        <v>1.1106689290728341E-4</v>
      </c>
      <c r="F7" s="58">
        <v>0</v>
      </c>
      <c r="G7" s="55">
        <v>0</v>
      </c>
      <c r="H7" s="55">
        <v>0</v>
      </c>
    </row>
    <row r="14" spans="1:8">
      <c r="D14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A10" zoomScaleNormal="100" workbookViewId="0">
      <selection activeCell="X23" sqref="X23:X24"/>
    </sheetView>
  </sheetViews>
  <sheetFormatPr defaultRowHeight="14.4"/>
  <cols>
    <col min="1" max="1" width="3" style="12" customWidth="1"/>
    <col min="2" max="2" width="48.5546875" style="12" customWidth="1"/>
    <col min="3" max="28" width="9.77734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6">
      <c r="A5" s="21" t="s">
        <v>38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6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92"/>
      <c r="B8" s="9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>
      <c r="A9" s="92"/>
      <c r="B9" s="9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 ht="16.2">
      <c r="B10" s="15" t="s">
        <v>39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 ht="16.2">
      <c r="B11" s="40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>
      <c r="B12" s="12" t="s">
        <v>41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>
      <c r="B13" s="12" t="s">
        <v>42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>
      <c r="B14" s="12" t="s">
        <v>43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>
      <c r="B15" s="12" t="s">
        <v>44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>
      <c r="B16" s="12" t="s">
        <v>45</v>
      </c>
      <c r="C16" s="12" t="s">
        <v>46</v>
      </c>
      <c r="D16" s="12" t="s">
        <v>46</v>
      </c>
      <c r="E16" s="12" t="s">
        <v>46</v>
      </c>
      <c r="F16" s="12" t="s">
        <v>46</v>
      </c>
      <c r="G16" s="12" t="s">
        <v>46</v>
      </c>
      <c r="H16" s="12" t="s">
        <v>46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 t="s">
        <v>46</v>
      </c>
      <c r="O16" s="12" t="s">
        <v>46</v>
      </c>
      <c r="P16" s="12" t="s">
        <v>46</v>
      </c>
      <c r="Q16" s="12" t="s">
        <v>46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46</v>
      </c>
      <c r="AC16" s="12" t="s">
        <v>46</v>
      </c>
      <c r="AD16" s="12" t="s">
        <v>46</v>
      </c>
      <c r="AE16" s="12" t="s">
        <v>46</v>
      </c>
      <c r="AF16" s="38"/>
    </row>
    <row r="17" spans="1:32">
      <c r="B17" s="12" t="s">
        <v>47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46</v>
      </c>
      <c r="O17" s="12" t="s">
        <v>46</v>
      </c>
      <c r="P17" s="12" t="s">
        <v>46</v>
      </c>
      <c r="Q17" s="12" t="s">
        <v>46</v>
      </c>
      <c r="R17" s="12" t="s">
        <v>46</v>
      </c>
      <c r="S17" s="12" t="s">
        <v>46</v>
      </c>
      <c r="T17" s="12" t="s">
        <v>46</v>
      </c>
      <c r="U17" s="12" t="s">
        <v>46</v>
      </c>
      <c r="V17" s="12" t="s">
        <v>46</v>
      </c>
      <c r="W17" s="12" t="s">
        <v>46</v>
      </c>
      <c r="X17" s="12" t="s">
        <v>46</v>
      </c>
      <c r="Y17" s="12" t="s">
        <v>46</v>
      </c>
      <c r="Z17" s="12" t="s">
        <v>46</v>
      </c>
      <c r="AA17" s="12" t="s">
        <v>46</v>
      </c>
      <c r="AB17" s="12" t="s">
        <v>46</v>
      </c>
      <c r="AC17" s="12" t="s">
        <v>46</v>
      </c>
      <c r="AD17" s="12" t="s">
        <v>46</v>
      </c>
      <c r="AE17" s="12" t="s">
        <v>46</v>
      </c>
      <c r="AF17" s="38"/>
    </row>
    <row r="18" spans="1:32">
      <c r="B18" s="12" t="s">
        <v>48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>
      <c r="B19" s="12" t="s">
        <v>49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>
      <c r="B20" s="12" t="s">
        <v>50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 ht="16.2">
      <c r="B21" s="42" t="s">
        <v>51</v>
      </c>
      <c r="AC21" s="12"/>
      <c r="AD21" s="12"/>
      <c r="AE21" s="12"/>
      <c r="AF21" s="38"/>
    </row>
    <row r="22" spans="1:32">
      <c r="B22" s="12" t="s">
        <v>52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>
      <c r="B23" s="12" t="s">
        <v>53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>
      <c r="B24" s="12" t="s">
        <v>54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>
      <c r="B25" s="12" t="s">
        <v>55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>
      <c r="B26" s="12" t="s">
        <v>56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>
      <c r="B27" s="12" t="s">
        <v>57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>
      <c r="B28" s="12" t="s">
        <v>58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>
      <c r="B29" s="12" t="s">
        <v>59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>
      <c r="A30" s="92"/>
      <c r="B30" s="92"/>
      <c r="AC30" s="12"/>
      <c r="AD30" s="12"/>
      <c r="AE30" s="12"/>
      <c r="AF30" s="38"/>
    </row>
    <row r="31" spans="1:32">
      <c r="B31" s="43" t="s">
        <v>60</v>
      </c>
      <c r="AC31" s="12"/>
      <c r="AD31" s="12"/>
      <c r="AE31" s="12"/>
      <c r="AF31" s="38"/>
    </row>
    <row r="32" spans="1:32" ht="16.2">
      <c r="B32" s="44" t="s">
        <v>61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7">
      <c r="A33" s="15"/>
      <c r="B33" s="45" t="s">
        <v>62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 ht="16.2">
      <c r="A34" s="15"/>
      <c r="B34" s="12" t="s">
        <v>63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 ht="16.2">
      <c r="A35" s="15"/>
      <c r="B35" s="12" t="s">
        <v>64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 ht="16.2">
      <c r="A36" s="15"/>
      <c r="B36" s="12" t="s">
        <v>65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 ht="16.2">
      <c r="A37" s="15"/>
      <c r="B37" s="12" t="s">
        <v>66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 ht="16.2">
      <c r="A38" s="15"/>
      <c r="B38" s="12" t="s">
        <v>67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 ht="16.2">
      <c r="A39" s="15"/>
      <c r="B39" s="12" t="s">
        <v>68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 ht="16.2">
      <c r="A40" s="15"/>
      <c r="B40" s="12" t="s">
        <v>69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 ht="16.2">
      <c r="B41" s="12" t="s">
        <v>70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>
      <c r="A42" s="92"/>
      <c r="B42" s="92"/>
      <c r="AC42" s="12"/>
      <c r="AD42" s="12"/>
      <c r="AE42" s="12"/>
      <c r="AF42" s="38"/>
    </row>
    <row r="43" spans="1:32" ht="16.2">
      <c r="B43" s="46" t="s">
        <v>71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>
      <c r="A44" s="92"/>
      <c r="B44" s="92"/>
      <c r="AC44" s="38"/>
      <c r="AD44" s="38"/>
      <c r="AE44" s="38"/>
      <c r="AF44" s="38"/>
    </row>
    <row r="45" spans="1:32">
      <c r="A45" s="92" t="s">
        <v>72</v>
      </c>
      <c r="B45" s="92"/>
      <c r="AC45" s="38"/>
      <c r="AD45" s="38"/>
      <c r="AE45" s="38"/>
      <c r="AF45" s="38"/>
    </row>
    <row r="46" spans="1:32">
      <c r="A46" s="92"/>
      <c r="B46" s="92"/>
      <c r="AC46" s="38"/>
      <c r="AD46" s="38"/>
      <c r="AE46" s="38"/>
      <c r="AF46" s="38"/>
    </row>
    <row r="47" spans="1:32">
      <c r="A47" s="93" t="s">
        <v>73</v>
      </c>
      <c r="B47" s="93"/>
      <c r="AC47" s="38"/>
      <c r="AD47" s="38"/>
      <c r="AE47" s="38"/>
      <c r="AF47" s="38"/>
    </row>
    <row r="48" spans="1:32">
      <c r="A48" s="92" t="s">
        <v>74</v>
      </c>
      <c r="B48" s="92"/>
      <c r="AC48" s="38"/>
      <c r="AD48" s="38"/>
      <c r="AE48" s="38"/>
      <c r="AF48" s="38"/>
    </row>
    <row r="49" spans="1:32">
      <c r="A49" s="92" t="s">
        <v>75</v>
      </c>
      <c r="B49" s="92"/>
      <c r="AC49" s="38"/>
      <c r="AD49" s="38"/>
      <c r="AE49" s="38"/>
      <c r="AF49" s="38"/>
    </row>
    <row r="50" spans="1:32">
      <c r="A50" s="92" t="s">
        <v>76</v>
      </c>
      <c r="B50" s="92"/>
      <c r="AC50" s="38"/>
      <c r="AD50" s="38"/>
      <c r="AE50" s="38"/>
      <c r="AF50" s="38"/>
    </row>
    <row r="51" spans="1:32">
      <c r="A51" s="92" t="s">
        <v>77</v>
      </c>
      <c r="B51" s="92"/>
      <c r="AC51" s="38"/>
      <c r="AD51" s="38"/>
      <c r="AE51" s="38"/>
      <c r="AF51" s="38"/>
    </row>
    <row r="52" spans="1:32">
      <c r="A52" s="92" t="s">
        <v>78</v>
      </c>
      <c r="B52" s="92"/>
      <c r="AC52" s="38"/>
      <c r="AD52" s="38"/>
      <c r="AE52" s="38"/>
      <c r="AF52" s="38"/>
    </row>
    <row r="53" spans="1:32" ht="15.6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52:B52"/>
    <mergeCell ref="A46:B46"/>
    <mergeCell ref="A47:B47"/>
    <mergeCell ref="A48:B48"/>
    <mergeCell ref="A49:B49"/>
    <mergeCell ref="A50:B50"/>
    <mergeCell ref="A51:B51"/>
    <mergeCell ref="A45:B45"/>
    <mergeCell ref="A8:B8"/>
    <mergeCell ref="A9:B9"/>
    <mergeCell ref="A30:B30"/>
    <mergeCell ref="A42:B42"/>
    <mergeCell ref="A44:B44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L17" zoomScaleNormal="100" workbookViewId="0">
      <selection activeCell="AE31" sqref="AE31"/>
    </sheetView>
  </sheetViews>
  <sheetFormatPr defaultRowHeight="14.4"/>
  <cols>
    <col min="1" max="1" width="3" style="12" customWidth="1"/>
    <col min="2" max="2" width="52" style="12" customWidth="1"/>
    <col min="3" max="28" width="9.77734375" style="12" customWidth="1"/>
    <col min="29" max="29" width="13.777343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6">
      <c r="A5" s="21" t="s">
        <v>79</v>
      </c>
      <c r="B5" s="2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>
      <c r="B6" s="47" t="s">
        <v>80</v>
      </c>
      <c r="AC6" s="12"/>
      <c r="AD6" s="38"/>
      <c r="AE6" s="38"/>
      <c r="AF6" s="38"/>
    </row>
    <row r="7" spans="1:32" ht="15.6">
      <c r="A7" s="92"/>
      <c r="B7" s="92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92"/>
      <c r="B8" s="9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>
      <c r="A9" s="92"/>
      <c r="B9" s="92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6.2">
      <c r="B10" s="15" t="s">
        <v>81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 ht="16.2">
      <c r="B11" s="40" t="s">
        <v>40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B12" s="12" t="s">
        <v>42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>
      <c r="B13" s="12" t="s">
        <v>43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>
      <c r="B14" s="12" t="s">
        <v>44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>
      <c r="B15" s="12" t="s">
        <v>45</v>
      </c>
      <c r="C15" s="12" t="s">
        <v>46</v>
      </c>
      <c r="D15" s="12" t="s">
        <v>46</v>
      </c>
      <c r="E15" s="12" t="s">
        <v>46</v>
      </c>
      <c r="F15" s="12" t="s">
        <v>46</v>
      </c>
      <c r="G15" s="12" t="s">
        <v>46</v>
      </c>
      <c r="H15" s="12" t="s">
        <v>46</v>
      </c>
      <c r="I15" s="12" t="s">
        <v>46</v>
      </c>
      <c r="J15" s="12" t="s">
        <v>46</v>
      </c>
      <c r="K15" s="12" t="s">
        <v>46</v>
      </c>
      <c r="L15" s="12" t="s">
        <v>46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>
      <c r="B16" s="12" t="s">
        <v>47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>
      <c r="B17" s="12" t="s">
        <v>82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B18" s="12" t="s">
        <v>83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>
      <c r="B19" s="12" t="s">
        <v>48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B20" s="12" t="s">
        <v>49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>
      <c r="B21" s="12" t="s">
        <v>50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 ht="16.2">
      <c r="B22" s="42" t="s">
        <v>51</v>
      </c>
      <c r="AB22" s="15"/>
      <c r="AC22" s="15"/>
      <c r="AD22" s="15"/>
      <c r="AE22" s="15"/>
      <c r="AF22" s="38"/>
    </row>
    <row r="23" spans="1:32">
      <c r="B23" s="12" t="s">
        <v>53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>
      <c r="B24" s="12" t="s">
        <v>84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>
      <c r="B25" s="12" t="s">
        <v>85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>
      <c r="B26" s="12" t="s">
        <v>58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>
      <c r="B27" s="12" t="s">
        <v>59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>
      <c r="B28" s="12" t="s">
        <v>86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>
      <c r="A29" s="92"/>
      <c r="B29" s="92"/>
      <c r="AB29" s="15"/>
      <c r="AC29" s="15"/>
      <c r="AD29" s="15"/>
      <c r="AE29" s="15"/>
      <c r="AF29" s="38"/>
    </row>
    <row r="30" spans="1:32">
      <c r="B30" s="15" t="s">
        <v>87</v>
      </c>
      <c r="AB30" s="15"/>
      <c r="AC30" s="15"/>
      <c r="AD30" s="15"/>
      <c r="AE30" s="15"/>
      <c r="AF30" s="38"/>
    </row>
    <row r="31" spans="1:32" ht="16.2">
      <c r="B31" s="44" t="s">
        <v>88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>
      <c r="B32" s="49" t="s">
        <v>89</v>
      </c>
      <c r="AB32" s="15"/>
      <c r="AC32" s="15"/>
      <c r="AD32" s="15"/>
      <c r="AE32" s="15"/>
      <c r="AF32" s="38"/>
    </row>
    <row r="33" spans="1:32" ht="16.2">
      <c r="B33" s="12" t="s">
        <v>64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 ht="16.2">
      <c r="B34" s="12" t="s">
        <v>90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 ht="16.2">
      <c r="B35" s="12" t="s">
        <v>91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 ht="16.2">
      <c r="B36" s="12" t="s">
        <v>92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 ht="16.2">
      <c r="B37" s="12" t="s">
        <v>93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 ht="16.2">
      <c r="B38" s="12" t="s">
        <v>94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>
      <c r="A39" s="92"/>
      <c r="B39" s="92"/>
      <c r="AB39" s="15"/>
      <c r="AC39" s="15"/>
      <c r="AD39" s="15"/>
      <c r="AE39" s="15"/>
      <c r="AF39" s="38"/>
    </row>
    <row r="40" spans="1:32" ht="16.2">
      <c r="B40" s="46" t="s">
        <v>95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>
      <c r="A41" s="92"/>
      <c r="B41" s="92"/>
      <c r="AC41" s="12"/>
      <c r="AD41" s="38"/>
      <c r="AE41" s="38"/>
      <c r="AF41" s="38"/>
    </row>
    <row r="42" spans="1:32">
      <c r="A42" s="93" t="s">
        <v>73</v>
      </c>
      <c r="B42" s="93"/>
      <c r="AC42" s="12"/>
      <c r="AD42" s="38"/>
      <c r="AE42" s="38"/>
      <c r="AF42" s="38"/>
    </row>
    <row r="43" spans="1:32">
      <c r="A43" s="92" t="s">
        <v>74</v>
      </c>
      <c r="B43" s="92"/>
      <c r="AC43" s="12"/>
      <c r="AD43" s="38"/>
      <c r="AE43" s="38"/>
      <c r="AF43" s="38"/>
    </row>
    <row r="44" spans="1:32">
      <c r="A44" s="92" t="s">
        <v>96</v>
      </c>
      <c r="B44" s="92"/>
      <c r="AC44" s="12"/>
      <c r="AD44" s="38"/>
      <c r="AE44" s="38"/>
      <c r="AF44" s="38"/>
    </row>
    <row r="45" spans="1:32">
      <c r="A45" s="92" t="s">
        <v>97</v>
      </c>
      <c r="B45" s="92"/>
      <c r="AC45" s="12"/>
      <c r="AD45" s="38"/>
      <c r="AE45" s="38"/>
      <c r="AF45" s="38"/>
    </row>
    <row r="46" spans="1:32">
      <c r="A46" s="92" t="s">
        <v>98</v>
      </c>
      <c r="B46" s="92"/>
      <c r="AC46" s="12"/>
      <c r="AD46" s="38"/>
      <c r="AE46" s="38"/>
      <c r="AF46" s="38"/>
    </row>
    <row r="47" spans="1:32">
      <c r="A47" s="92" t="s">
        <v>99</v>
      </c>
      <c r="B47" s="92"/>
      <c r="AC47" s="12"/>
      <c r="AD47" s="38"/>
      <c r="AE47" s="38"/>
      <c r="AF47" s="38"/>
    </row>
    <row r="48" spans="1:32">
      <c r="A48" s="92" t="s">
        <v>100</v>
      </c>
      <c r="B48" s="92"/>
      <c r="AC48" s="12"/>
      <c r="AD48" s="38"/>
      <c r="AE48" s="38"/>
      <c r="AF48" s="38"/>
    </row>
    <row r="49" spans="1:32">
      <c r="A49" s="92" t="s">
        <v>78</v>
      </c>
      <c r="B49" s="92"/>
      <c r="AC49" s="12"/>
      <c r="AD49" s="38"/>
      <c r="AE49" s="38"/>
      <c r="AF49" s="38"/>
    </row>
    <row r="50" spans="1:32">
      <c r="A50" s="92" t="s">
        <v>101</v>
      </c>
      <c r="B50" s="92"/>
      <c r="AC50" s="12"/>
      <c r="AD50" s="38"/>
      <c r="AE50" s="38"/>
      <c r="AF50" s="38"/>
    </row>
    <row r="51" spans="1:32">
      <c r="B51" s="50" t="s">
        <v>102</v>
      </c>
      <c r="AC51" s="12"/>
      <c r="AD51" s="38"/>
      <c r="AE51" s="38"/>
      <c r="AF51" s="38"/>
    </row>
    <row r="52" spans="1:32">
      <c r="A52" s="13"/>
      <c r="AC52" s="11" t="s">
        <v>103</v>
      </c>
    </row>
    <row r="53" spans="1:32">
      <c r="A53" s="13"/>
      <c r="AC53" s="11" t="s">
        <v>103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5"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  <mergeCell ref="A39:B39"/>
    <mergeCell ref="A7:B7"/>
    <mergeCell ref="A8:B8"/>
    <mergeCell ref="A9:B9"/>
    <mergeCell ref="A29:B29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workbookViewId="0">
      <pane xSplit="1" topLeftCell="B1" activePane="topRight" state="frozen"/>
      <selection pane="topRight" activeCell="A37" sqref="A37"/>
    </sheetView>
  </sheetViews>
  <sheetFormatPr defaultRowHeight="14.4"/>
  <cols>
    <col min="1" max="1" width="12.21875" customWidth="1"/>
    <col min="2" max="3" width="15.5546875" customWidth="1"/>
    <col min="4" max="4" width="11.77734375" bestFit="1" customWidth="1"/>
    <col min="5" max="6" width="10.21875" bestFit="1" customWidth="1"/>
  </cols>
  <sheetData>
    <row r="1" spans="1:29" s="1" customFormat="1">
      <c r="A1" s="1" t="s">
        <v>104</v>
      </c>
      <c r="B1" s="1" t="s">
        <v>105</v>
      </c>
      <c r="C1" s="1" t="s">
        <v>106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107</v>
      </c>
      <c r="B4" t="s">
        <v>108</v>
      </c>
      <c r="C4" t="s">
        <v>109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110</v>
      </c>
      <c r="B5" t="s">
        <v>108</v>
      </c>
      <c r="C5" t="s">
        <v>109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111</v>
      </c>
      <c r="B6" t="s">
        <v>108</v>
      </c>
      <c r="C6" t="s">
        <v>109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107</v>
      </c>
      <c r="B10" t="s">
        <v>112</v>
      </c>
      <c r="C10" t="s">
        <v>113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110</v>
      </c>
      <c r="B11" t="s">
        <v>112</v>
      </c>
      <c r="C11" t="s">
        <v>113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111</v>
      </c>
      <c r="B12" t="s">
        <v>112</v>
      </c>
      <c r="C12" t="s">
        <v>113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114</v>
      </c>
    </row>
    <row r="16" spans="1:29" s="1" customFormat="1">
      <c r="A16" s="1" t="s">
        <v>104</v>
      </c>
      <c r="B16" s="1" t="s">
        <v>105</v>
      </c>
      <c r="C16" s="1" t="s">
        <v>106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107</v>
      </c>
      <c r="B19" t="s">
        <v>108</v>
      </c>
      <c r="C19" t="s">
        <v>115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110</v>
      </c>
      <c r="B20" t="s">
        <v>108</v>
      </c>
      <c r="C20" t="s">
        <v>115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111</v>
      </c>
      <c r="B21" t="s">
        <v>108</v>
      </c>
      <c r="C21" t="s">
        <v>115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107</v>
      </c>
      <c r="B25" t="s">
        <v>112</v>
      </c>
      <c r="C25" t="s">
        <v>116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110</v>
      </c>
      <c r="B26" t="s">
        <v>112</v>
      </c>
      <c r="C26" t="s">
        <v>116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111</v>
      </c>
      <c r="B27" t="s">
        <v>112</v>
      </c>
      <c r="C27" t="s">
        <v>116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117</v>
      </c>
    </row>
    <row r="30" spans="1:29">
      <c r="A30" t="s">
        <v>118</v>
      </c>
    </row>
    <row r="31" spans="1:29">
      <c r="A31" s="28" t="s">
        <v>119</v>
      </c>
    </row>
    <row r="32" spans="1:29">
      <c r="A32" t="s">
        <v>120</v>
      </c>
    </row>
    <row r="33" spans="1:2">
      <c r="A33" t="s">
        <v>121</v>
      </c>
    </row>
    <row r="34" spans="1:2">
      <c r="A34" t="s">
        <v>122</v>
      </c>
    </row>
    <row r="35" spans="1:2">
      <c r="A35" s="1"/>
    </row>
    <row r="36" spans="1:2">
      <c r="A36" s="1" t="s">
        <v>123</v>
      </c>
    </row>
    <row r="37" spans="1:2">
      <c r="A37" s="10">
        <v>1.1402802162473835E-3</v>
      </c>
      <c r="B37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B2" sqref="B2"/>
    </sheetView>
  </sheetViews>
  <sheetFormatPr defaultRowHeight="14.4"/>
  <cols>
    <col min="1" max="1" width="31.5546875" customWidth="1"/>
    <col min="2" max="2" width="10.5546875" customWidth="1"/>
  </cols>
  <sheetData>
    <row r="1" spans="1:4">
      <c r="A1" s="2" t="s">
        <v>124</v>
      </c>
      <c r="B1" s="3"/>
      <c r="D1" s="2" t="s">
        <v>125</v>
      </c>
    </row>
    <row r="2" spans="1:4">
      <c r="A2" t="s">
        <v>126</v>
      </c>
      <c r="B2" s="6">
        <v>0.68595041322314043</v>
      </c>
      <c r="D2" s="5" t="s">
        <v>127</v>
      </c>
    </row>
    <row r="3" spans="1:4">
      <c r="A3" t="s">
        <v>128</v>
      </c>
      <c r="B3" s="6">
        <v>0.68881036513545346</v>
      </c>
    </row>
    <row r="5" spans="1:4">
      <c r="A5" s="2" t="s">
        <v>129</v>
      </c>
      <c r="B5" s="3"/>
      <c r="D5" s="2" t="s">
        <v>125</v>
      </c>
    </row>
    <row r="6" spans="1:4">
      <c r="A6" t="s">
        <v>130</v>
      </c>
      <c r="B6">
        <v>0.55000000000000004</v>
      </c>
      <c r="D6" s="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A7" workbookViewId="0">
      <selection activeCell="B15" sqref="B15"/>
    </sheetView>
  </sheetViews>
  <sheetFormatPr defaultRowHeight="14.4"/>
  <cols>
    <col min="1" max="1" width="3" style="12" customWidth="1"/>
    <col min="2" max="2" width="46" style="12" customWidth="1"/>
    <col min="3" max="29" width="9.77734375" style="12" customWidth="1"/>
    <col min="30" max="30" width="12.77734375" customWidth="1"/>
    <col min="257" max="257" width="3" customWidth="1"/>
    <col min="258" max="258" width="46" customWidth="1"/>
    <col min="259" max="285" width="9.77734375" customWidth="1"/>
    <col min="286" max="286" width="12.77734375" customWidth="1"/>
    <col min="513" max="513" width="3" customWidth="1"/>
    <col min="514" max="514" width="46" customWidth="1"/>
    <col min="515" max="541" width="9.77734375" customWidth="1"/>
    <col min="542" max="542" width="12.77734375" customWidth="1"/>
    <col min="769" max="769" width="3" customWidth="1"/>
    <col min="770" max="770" width="46" customWidth="1"/>
    <col min="771" max="797" width="9.77734375" customWidth="1"/>
    <col min="798" max="798" width="12.77734375" customWidth="1"/>
    <col min="1025" max="1025" width="3" customWidth="1"/>
    <col min="1026" max="1026" width="46" customWidth="1"/>
    <col min="1027" max="1053" width="9.77734375" customWidth="1"/>
    <col min="1054" max="1054" width="12.77734375" customWidth="1"/>
    <col min="1281" max="1281" width="3" customWidth="1"/>
    <col min="1282" max="1282" width="46" customWidth="1"/>
    <col min="1283" max="1309" width="9.77734375" customWidth="1"/>
    <col min="1310" max="1310" width="12.77734375" customWidth="1"/>
    <col min="1537" max="1537" width="3" customWidth="1"/>
    <col min="1538" max="1538" width="46" customWidth="1"/>
    <col min="1539" max="1565" width="9.77734375" customWidth="1"/>
    <col min="1566" max="1566" width="12.77734375" customWidth="1"/>
    <col min="1793" max="1793" width="3" customWidth="1"/>
    <col min="1794" max="1794" width="46" customWidth="1"/>
    <col min="1795" max="1821" width="9.77734375" customWidth="1"/>
    <col min="1822" max="1822" width="12.77734375" customWidth="1"/>
    <col min="2049" max="2049" width="3" customWidth="1"/>
    <col min="2050" max="2050" width="46" customWidth="1"/>
    <col min="2051" max="2077" width="9.77734375" customWidth="1"/>
    <col min="2078" max="2078" width="12.77734375" customWidth="1"/>
    <col min="2305" max="2305" width="3" customWidth="1"/>
    <col min="2306" max="2306" width="46" customWidth="1"/>
    <col min="2307" max="2333" width="9.77734375" customWidth="1"/>
    <col min="2334" max="2334" width="12.77734375" customWidth="1"/>
    <col min="2561" max="2561" width="3" customWidth="1"/>
    <col min="2562" max="2562" width="46" customWidth="1"/>
    <col min="2563" max="2589" width="9.77734375" customWidth="1"/>
    <col min="2590" max="2590" width="12.77734375" customWidth="1"/>
    <col min="2817" max="2817" width="3" customWidth="1"/>
    <col min="2818" max="2818" width="46" customWidth="1"/>
    <col min="2819" max="2845" width="9.77734375" customWidth="1"/>
    <col min="2846" max="2846" width="12.77734375" customWidth="1"/>
    <col min="3073" max="3073" width="3" customWidth="1"/>
    <col min="3074" max="3074" width="46" customWidth="1"/>
    <col min="3075" max="3101" width="9.77734375" customWidth="1"/>
    <col min="3102" max="3102" width="12.77734375" customWidth="1"/>
    <col min="3329" max="3329" width="3" customWidth="1"/>
    <col min="3330" max="3330" width="46" customWidth="1"/>
    <col min="3331" max="3357" width="9.77734375" customWidth="1"/>
    <col min="3358" max="3358" width="12.77734375" customWidth="1"/>
    <col min="3585" max="3585" width="3" customWidth="1"/>
    <col min="3586" max="3586" width="46" customWidth="1"/>
    <col min="3587" max="3613" width="9.77734375" customWidth="1"/>
    <col min="3614" max="3614" width="12.77734375" customWidth="1"/>
    <col min="3841" max="3841" width="3" customWidth="1"/>
    <col min="3842" max="3842" width="46" customWidth="1"/>
    <col min="3843" max="3869" width="9.77734375" customWidth="1"/>
    <col min="3870" max="3870" width="12.77734375" customWidth="1"/>
    <col min="4097" max="4097" width="3" customWidth="1"/>
    <col min="4098" max="4098" width="46" customWidth="1"/>
    <col min="4099" max="4125" width="9.77734375" customWidth="1"/>
    <col min="4126" max="4126" width="12.77734375" customWidth="1"/>
    <col min="4353" max="4353" width="3" customWidth="1"/>
    <col min="4354" max="4354" width="46" customWidth="1"/>
    <col min="4355" max="4381" width="9.77734375" customWidth="1"/>
    <col min="4382" max="4382" width="12.77734375" customWidth="1"/>
    <col min="4609" max="4609" width="3" customWidth="1"/>
    <col min="4610" max="4610" width="46" customWidth="1"/>
    <col min="4611" max="4637" width="9.77734375" customWidth="1"/>
    <col min="4638" max="4638" width="12.77734375" customWidth="1"/>
    <col min="4865" max="4865" width="3" customWidth="1"/>
    <col min="4866" max="4866" width="46" customWidth="1"/>
    <col min="4867" max="4893" width="9.77734375" customWidth="1"/>
    <col min="4894" max="4894" width="12.77734375" customWidth="1"/>
    <col min="5121" max="5121" width="3" customWidth="1"/>
    <col min="5122" max="5122" width="46" customWidth="1"/>
    <col min="5123" max="5149" width="9.77734375" customWidth="1"/>
    <col min="5150" max="5150" width="12.77734375" customWidth="1"/>
    <col min="5377" max="5377" width="3" customWidth="1"/>
    <col min="5378" max="5378" width="46" customWidth="1"/>
    <col min="5379" max="5405" width="9.77734375" customWidth="1"/>
    <col min="5406" max="5406" width="12.77734375" customWidth="1"/>
    <col min="5633" max="5633" width="3" customWidth="1"/>
    <col min="5634" max="5634" width="46" customWidth="1"/>
    <col min="5635" max="5661" width="9.77734375" customWidth="1"/>
    <col min="5662" max="5662" width="12.77734375" customWidth="1"/>
    <col min="5889" max="5889" width="3" customWidth="1"/>
    <col min="5890" max="5890" width="46" customWidth="1"/>
    <col min="5891" max="5917" width="9.77734375" customWidth="1"/>
    <col min="5918" max="5918" width="12.77734375" customWidth="1"/>
    <col min="6145" max="6145" width="3" customWidth="1"/>
    <col min="6146" max="6146" width="46" customWidth="1"/>
    <col min="6147" max="6173" width="9.77734375" customWidth="1"/>
    <col min="6174" max="6174" width="12.77734375" customWidth="1"/>
    <col min="6401" max="6401" width="3" customWidth="1"/>
    <col min="6402" max="6402" width="46" customWidth="1"/>
    <col min="6403" max="6429" width="9.77734375" customWidth="1"/>
    <col min="6430" max="6430" width="12.77734375" customWidth="1"/>
    <col min="6657" max="6657" width="3" customWidth="1"/>
    <col min="6658" max="6658" width="46" customWidth="1"/>
    <col min="6659" max="6685" width="9.77734375" customWidth="1"/>
    <col min="6686" max="6686" width="12.77734375" customWidth="1"/>
    <col min="6913" max="6913" width="3" customWidth="1"/>
    <col min="6914" max="6914" width="46" customWidth="1"/>
    <col min="6915" max="6941" width="9.77734375" customWidth="1"/>
    <col min="6942" max="6942" width="12.77734375" customWidth="1"/>
    <col min="7169" max="7169" width="3" customWidth="1"/>
    <col min="7170" max="7170" width="46" customWidth="1"/>
    <col min="7171" max="7197" width="9.77734375" customWidth="1"/>
    <col min="7198" max="7198" width="12.77734375" customWidth="1"/>
    <col min="7425" max="7425" width="3" customWidth="1"/>
    <col min="7426" max="7426" width="46" customWidth="1"/>
    <col min="7427" max="7453" width="9.77734375" customWidth="1"/>
    <col min="7454" max="7454" width="12.77734375" customWidth="1"/>
    <col min="7681" max="7681" width="3" customWidth="1"/>
    <col min="7682" max="7682" width="46" customWidth="1"/>
    <col min="7683" max="7709" width="9.77734375" customWidth="1"/>
    <col min="7710" max="7710" width="12.77734375" customWidth="1"/>
    <col min="7937" max="7937" width="3" customWidth="1"/>
    <col min="7938" max="7938" width="46" customWidth="1"/>
    <col min="7939" max="7965" width="9.77734375" customWidth="1"/>
    <col min="7966" max="7966" width="12.77734375" customWidth="1"/>
    <col min="8193" max="8193" width="3" customWidth="1"/>
    <col min="8194" max="8194" width="46" customWidth="1"/>
    <col min="8195" max="8221" width="9.77734375" customWidth="1"/>
    <col min="8222" max="8222" width="12.77734375" customWidth="1"/>
    <col min="8449" max="8449" width="3" customWidth="1"/>
    <col min="8450" max="8450" width="46" customWidth="1"/>
    <col min="8451" max="8477" width="9.77734375" customWidth="1"/>
    <col min="8478" max="8478" width="12.77734375" customWidth="1"/>
    <col min="8705" max="8705" width="3" customWidth="1"/>
    <col min="8706" max="8706" width="46" customWidth="1"/>
    <col min="8707" max="8733" width="9.77734375" customWidth="1"/>
    <col min="8734" max="8734" width="12.77734375" customWidth="1"/>
    <col min="8961" max="8961" width="3" customWidth="1"/>
    <col min="8962" max="8962" width="46" customWidth="1"/>
    <col min="8963" max="8989" width="9.77734375" customWidth="1"/>
    <col min="8990" max="8990" width="12.77734375" customWidth="1"/>
    <col min="9217" max="9217" width="3" customWidth="1"/>
    <col min="9218" max="9218" width="46" customWidth="1"/>
    <col min="9219" max="9245" width="9.77734375" customWidth="1"/>
    <col min="9246" max="9246" width="12.77734375" customWidth="1"/>
    <col min="9473" max="9473" width="3" customWidth="1"/>
    <col min="9474" max="9474" width="46" customWidth="1"/>
    <col min="9475" max="9501" width="9.77734375" customWidth="1"/>
    <col min="9502" max="9502" width="12.77734375" customWidth="1"/>
    <col min="9729" max="9729" width="3" customWidth="1"/>
    <col min="9730" max="9730" width="46" customWidth="1"/>
    <col min="9731" max="9757" width="9.77734375" customWidth="1"/>
    <col min="9758" max="9758" width="12.77734375" customWidth="1"/>
    <col min="9985" max="9985" width="3" customWidth="1"/>
    <col min="9986" max="9986" width="46" customWidth="1"/>
    <col min="9987" max="10013" width="9.77734375" customWidth="1"/>
    <col min="10014" max="10014" width="12.77734375" customWidth="1"/>
    <col min="10241" max="10241" width="3" customWidth="1"/>
    <col min="10242" max="10242" width="46" customWidth="1"/>
    <col min="10243" max="10269" width="9.77734375" customWidth="1"/>
    <col min="10270" max="10270" width="12.77734375" customWidth="1"/>
    <col min="10497" max="10497" width="3" customWidth="1"/>
    <col min="10498" max="10498" width="46" customWidth="1"/>
    <col min="10499" max="10525" width="9.77734375" customWidth="1"/>
    <col min="10526" max="10526" width="12.77734375" customWidth="1"/>
    <col min="10753" max="10753" width="3" customWidth="1"/>
    <col min="10754" max="10754" width="46" customWidth="1"/>
    <col min="10755" max="10781" width="9.77734375" customWidth="1"/>
    <col min="10782" max="10782" width="12.77734375" customWidth="1"/>
    <col min="11009" max="11009" width="3" customWidth="1"/>
    <col min="11010" max="11010" width="46" customWidth="1"/>
    <col min="11011" max="11037" width="9.77734375" customWidth="1"/>
    <col min="11038" max="11038" width="12.77734375" customWidth="1"/>
    <col min="11265" max="11265" width="3" customWidth="1"/>
    <col min="11266" max="11266" width="46" customWidth="1"/>
    <col min="11267" max="11293" width="9.77734375" customWidth="1"/>
    <col min="11294" max="11294" width="12.77734375" customWidth="1"/>
    <col min="11521" max="11521" width="3" customWidth="1"/>
    <col min="11522" max="11522" width="46" customWidth="1"/>
    <col min="11523" max="11549" width="9.77734375" customWidth="1"/>
    <col min="11550" max="11550" width="12.77734375" customWidth="1"/>
    <col min="11777" max="11777" width="3" customWidth="1"/>
    <col min="11778" max="11778" width="46" customWidth="1"/>
    <col min="11779" max="11805" width="9.77734375" customWidth="1"/>
    <col min="11806" max="11806" width="12.77734375" customWidth="1"/>
    <col min="12033" max="12033" width="3" customWidth="1"/>
    <col min="12034" max="12034" width="46" customWidth="1"/>
    <col min="12035" max="12061" width="9.77734375" customWidth="1"/>
    <col min="12062" max="12062" width="12.77734375" customWidth="1"/>
    <col min="12289" max="12289" width="3" customWidth="1"/>
    <col min="12290" max="12290" width="46" customWidth="1"/>
    <col min="12291" max="12317" width="9.77734375" customWidth="1"/>
    <col min="12318" max="12318" width="12.77734375" customWidth="1"/>
    <col min="12545" max="12545" width="3" customWidth="1"/>
    <col min="12546" max="12546" width="46" customWidth="1"/>
    <col min="12547" max="12573" width="9.77734375" customWidth="1"/>
    <col min="12574" max="12574" width="12.77734375" customWidth="1"/>
    <col min="12801" max="12801" width="3" customWidth="1"/>
    <col min="12802" max="12802" width="46" customWidth="1"/>
    <col min="12803" max="12829" width="9.77734375" customWidth="1"/>
    <col min="12830" max="12830" width="12.77734375" customWidth="1"/>
    <col min="13057" max="13057" width="3" customWidth="1"/>
    <col min="13058" max="13058" width="46" customWidth="1"/>
    <col min="13059" max="13085" width="9.77734375" customWidth="1"/>
    <col min="13086" max="13086" width="12.77734375" customWidth="1"/>
    <col min="13313" max="13313" width="3" customWidth="1"/>
    <col min="13314" max="13314" width="46" customWidth="1"/>
    <col min="13315" max="13341" width="9.77734375" customWidth="1"/>
    <col min="13342" max="13342" width="12.77734375" customWidth="1"/>
    <col min="13569" max="13569" width="3" customWidth="1"/>
    <col min="13570" max="13570" width="46" customWidth="1"/>
    <col min="13571" max="13597" width="9.77734375" customWidth="1"/>
    <col min="13598" max="13598" width="12.77734375" customWidth="1"/>
    <col min="13825" max="13825" width="3" customWidth="1"/>
    <col min="13826" max="13826" width="46" customWidth="1"/>
    <col min="13827" max="13853" width="9.77734375" customWidth="1"/>
    <col min="13854" max="13854" width="12.77734375" customWidth="1"/>
    <col min="14081" max="14081" width="3" customWidth="1"/>
    <col min="14082" max="14082" width="46" customWidth="1"/>
    <col min="14083" max="14109" width="9.77734375" customWidth="1"/>
    <col min="14110" max="14110" width="12.77734375" customWidth="1"/>
    <col min="14337" max="14337" width="3" customWidth="1"/>
    <col min="14338" max="14338" width="46" customWidth="1"/>
    <col min="14339" max="14365" width="9.77734375" customWidth="1"/>
    <col min="14366" max="14366" width="12.77734375" customWidth="1"/>
    <col min="14593" max="14593" width="3" customWidth="1"/>
    <col min="14594" max="14594" width="46" customWidth="1"/>
    <col min="14595" max="14621" width="9.77734375" customWidth="1"/>
    <col min="14622" max="14622" width="12.77734375" customWidth="1"/>
    <col min="14849" max="14849" width="3" customWidth="1"/>
    <col min="14850" max="14850" width="46" customWidth="1"/>
    <col min="14851" max="14877" width="9.77734375" customWidth="1"/>
    <col min="14878" max="14878" width="12.77734375" customWidth="1"/>
    <col min="15105" max="15105" width="3" customWidth="1"/>
    <col min="15106" max="15106" width="46" customWidth="1"/>
    <col min="15107" max="15133" width="9.77734375" customWidth="1"/>
    <col min="15134" max="15134" width="12.77734375" customWidth="1"/>
    <col min="15361" max="15361" width="3" customWidth="1"/>
    <col min="15362" max="15362" width="46" customWidth="1"/>
    <col min="15363" max="15389" width="9.77734375" customWidth="1"/>
    <col min="15390" max="15390" width="12.77734375" customWidth="1"/>
    <col min="15617" max="15617" width="3" customWidth="1"/>
    <col min="15618" max="15618" width="46" customWidth="1"/>
    <col min="15619" max="15645" width="9.77734375" customWidth="1"/>
    <col min="15646" max="15646" width="12.77734375" customWidth="1"/>
    <col min="15873" max="15873" width="3" customWidth="1"/>
    <col min="15874" max="15874" width="46" customWidth="1"/>
    <col min="15875" max="15901" width="9.77734375" customWidth="1"/>
    <col min="15902" max="15902" width="12.77734375" customWidth="1"/>
    <col min="16129" max="16129" width="3" customWidth="1"/>
    <col min="16130" max="16130" width="46" customWidth="1"/>
    <col min="16131" max="16157" width="9.77734375" customWidth="1"/>
    <col min="16158" max="16158" width="12.77734375" customWidth="1"/>
  </cols>
  <sheetData>
    <row r="1" spans="1:31" ht="52.35" customHeight="1"/>
    <row r="2" spans="1:31" ht="17.399999999999999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>
      <c r="AD4" s="12"/>
      <c r="AE4" s="12"/>
    </row>
    <row r="5" spans="1:31" ht="15.6">
      <c r="A5" s="21" t="s">
        <v>132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>
      <c r="AD6" s="12"/>
      <c r="AE6" s="12"/>
    </row>
    <row r="7" spans="1:31" ht="15.6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>
      <c r="B10" s="14" t="s">
        <v>133</v>
      </c>
      <c r="AD10" s="12"/>
      <c r="AE10" s="12"/>
    </row>
    <row r="11" spans="1:31">
      <c r="B11" s="40" t="s">
        <v>134</v>
      </c>
      <c r="AD11" s="12"/>
      <c r="AE11" s="12"/>
    </row>
    <row r="12" spans="1:31" ht="16.2">
      <c r="B12" s="12" t="s">
        <v>135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 ht="16.2">
      <c r="B13" s="12" t="s">
        <v>136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 ht="16.2">
      <c r="B14" s="12" t="s">
        <v>137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>
      <c r="B15" s="40" t="s">
        <v>138</v>
      </c>
      <c r="AD15" s="12"/>
      <c r="AE15" s="12"/>
    </row>
    <row r="16" spans="1:31" ht="16.2">
      <c r="B16" s="12" t="s">
        <v>139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 ht="16.2">
      <c r="B17" s="12" t="s">
        <v>140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 ht="16.2">
      <c r="B18" s="12" t="s">
        <v>141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>
      <c r="B19" s="40" t="s">
        <v>142</v>
      </c>
      <c r="AD19" s="12"/>
      <c r="AE19" s="12"/>
    </row>
    <row r="20" spans="1:31" ht="16.2">
      <c r="B20" s="12" t="s">
        <v>64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 ht="16.2">
      <c r="B21" s="12" t="s">
        <v>143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 ht="16.2">
      <c r="B22" s="12" t="s">
        <v>144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>
      <c r="B23" s="40" t="s">
        <v>145</v>
      </c>
      <c r="AD23" s="12"/>
      <c r="AE23" s="12"/>
    </row>
    <row r="24" spans="1:31" ht="16.2">
      <c r="B24" s="12" t="s">
        <v>146</v>
      </c>
      <c r="AD24" s="12"/>
      <c r="AE24" s="12"/>
    </row>
    <row r="25" spans="1:31" ht="15.6">
      <c r="A25" s="31"/>
      <c r="B25" s="86" t="s">
        <v>147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 ht="15.6">
      <c r="A26" s="31"/>
      <c r="B26" s="86" t="s">
        <v>148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 ht="16.2">
      <c r="B27" s="12" t="s">
        <v>149</v>
      </c>
      <c r="AD27" s="12"/>
      <c r="AE27" s="12"/>
    </row>
    <row r="28" spans="1:31" ht="15.6">
      <c r="A28" s="31"/>
      <c r="B28" s="86" t="s">
        <v>147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 ht="15.6">
      <c r="A29" s="31"/>
      <c r="B29" s="86" t="s">
        <v>148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 ht="16.2">
      <c r="B30" s="12" t="s">
        <v>144</v>
      </c>
      <c r="AD30" s="12"/>
      <c r="AE30" s="12"/>
    </row>
    <row r="31" spans="1:31" ht="15.6">
      <c r="A31" s="31"/>
      <c r="B31" s="86" t="s">
        <v>148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 ht="16.2">
      <c r="B32" s="40" t="s">
        <v>150</v>
      </c>
      <c r="AD32" s="12"/>
      <c r="AE32" s="12"/>
    </row>
    <row r="33" spans="1:31" ht="16.2">
      <c r="B33" s="12" t="s">
        <v>151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</row>
    <row r="34" spans="1:31" ht="16.2">
      <c r="B34" s="12" t="s">
        <v>152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</row>
    <row r="35" spans="1:3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>
      <c r="A36" s="12" t="s">
        <v>153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>
      <c r="A37" s="12" t="s">
        <v>154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>
      <c r="A38" s="12" t="s">
        <v>155</v>
      </c>
      <c r="AD38" s="12"/>
      <c r="AE38" s="12"/>
    </row>
    <row r="39" spans="1:31">
      <c r="A39" s="12" t="s">
        <v>156</v>
      </c>
      <c r="AD39" s="12"/>
      <c r="AE39" s="12"/>
    </row>
    <row r="40" spans="1:31">
      <c r="AD40" s="12"/>
      <c r="AE40" s="12"/>
    </row>
    <row r="41" spans="1:31">
      <c r="A41" s="14" t="s">
        <v>73</v>
      </c>
      <c r="AD41" s="12"/>
      <c r="AE41" s="12"/>
    </row>
    <row r="42" spans="1:31">
      <c r="A42" s="12" t="s">
        <v>157</v>
      </c>
      <c r="AD42" s="12"/>
      <c r="AE42" s="12"/>
    </row>
    <row r="43" spans="1:31">
      <c r="A43" s="12" t="s">
        <v>158</v>
      </c>
      <c r="AD43" s="12"/>
      <c r="AE43" s="12"/>
    </row>
    <row r="44" spans="1:31">
      <c r="A44" s="12" t="s">
        <v>159</v>
      </c>
      <c r="AD44" s="12"/>
      <c r="AE44" s="12"/>
    </row>
    <row r="45" spans="1:31">
      <c r="A45" s="12" t="s">
        <v>160</v>
      </c>
      <c r="AD45" s="12"/>
      <c r="AE45" s="12"/>
    </row>
    <row r="46" spans="1:31">
      <c r="A46" s="12" t="s">
        <v>161</v>
      </c>
      <c r="AD46" s="12"/>
      <c r="AE46" s="12"/>
    </row>
    <row r="47" spans="1:31">
      <c r="A47" s="12" t="s">
        <v>162</v>
      </c>
      <c r="AD47" s="12"/>
      <c r="AE47" s="12"/>
    </row>
    <row r="48" spans="1:31">
      <c r="A48" s="13"/>
      <c r="U48" s="11"/>
    </row>
    <row r="50" spans="1:2">
      <c r="A50" s="13"/>
      <c r="B50" s="12" t="s">
        <v>102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>
      <selection activeCell="D32" sqref="D32"/>
    </sheetView>
  </sheetViews>
  <sheetFormatPr defaultRowHeight="14.4"/>
  <cols>
    <col min="1" max="1" width="12.21875" customWidth="1"/>
    <col min="2" max="2" width="21.77734375" customWidth="1"/>
    <col min="3" max="3" width="18.21875" customWidth="1"/>
    <col min="4" max="5" width="16.77734375" customWidth="1"/>
    <col min="6" max="6" width="20.5546875" customWidth="1"/>
    <col min="7" max="7" width="16.77734375" customWidth="1"/>
  </cols>
  <sheetData>
    <row r="1" spans="1:1">
      <c r="A1" t="s">
        <v>163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10" spans="1:1">
      <c r="A10" t="s">
        <v>171</v>
      </c>
    </row>
    <row r="11" spans="1:1">
      <c r="A11" t="s">
        <v>172</v>
      </c>
    </row>
    <row r="12" spans="1:1">
      <c r="A12" t="s">
        <v>173</v>
      </c>
    </row>
    <row r="13" spans="1:1">
      <c r="A13" t="s">
        <v>174</v>
      </c>
    </row>
    <row r="14" spans="1:1">
      <c r="A14" t="s">
        <v>175</v>
      </c>
    </row>
    <row r="15" spans="1:1">
      <c r="A15" t="s">
        <v>176</v>
      </c>
    </row>
    <row r="17" spans="1:7">
      <c r="A17" s="2" t="s">
        <v>177</v>
      </c>
      <c r="B17" s="3"/>
      <c r="C17" s="3"/>
      <c r="D17" s="3"/>
      <c r="E17" s="3"/>
      <c r="F17" s="3"/>
      <c r="G17" s="3"/>
    </row>
    <row r="18" spans="1:7">
      <c r="B18" s="7" t="s">
        <v>178</v>
      </c>
      <c r="C18" s="7" t="s">
        <v>179</v>
      </c>
      <c r="D18" s="7" t="s">
        <v>180</v>
      </c>
      <c r="E18" s="7" t="s">
        <v>181</v>
      </c>
      <c r="F18" s="7" t="s">
        <v>182</v>
      </c>
      <c r="G18" s="7" t="s">
        <v>183</v>
      </c>
    </row>
    <row r="19" spans="1:7">
      <c r="A19" t="s">
        <v>184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185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186</v>
      </c>
      <c r="B26" s="3"/>
      <c r="C26" s="3"/>
      <c r="D26" s="3"/>
      <c r="E26" s="3"/>
      <c r="F26" s="3"/>
      <c r="G26" s="3"/>
    </row>
    <row r="27" spans="1:7">
      <c r="B27" s="7" t="s">
        <v>178</v>
      </c>
      <c r="C27" s="7" t="s">
        <v>179</v>
      </c>
      <c r="D27" s="7" t="s">
        <v>180</v>
      </c>
      <c r="E27" s="7" t="s">
        <v>181</v>
      </c>
      <c r="F27" s="7" t="s">
        <v>182</v>
      </c>
      <c r="G27" s="7" t="s">
        <v>183</v>
      </c>
    </row>
    <row r="28" spans="1:7">
      <c r="A28" t="s">
        <v>184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A12" zoomScaleNormal="100" workbookViewId="0">
      <selection activeCell="A28" sqref="A28:B28"/>
    </sheetView>
  </sheetViews>
  <sheetFormatPr defaultRowHeight="14.4"/>
  <cols>
    <col min="1" max="1" width="3" customWidth="1"/>
    <col min="2" max="2" width="45.44140625" customWidth="1"/>
    <col min="20" max="29" width="9.21875" customWidth="1"/>
    <col min="257" max="257" width="3" customWidth="1"/>
    <col min="258" max="258" width="45.44140625" customWidth="1"/>
    <col min="276" max="285" width="9.21875" customWidth="1"/>
    <col min="513" max="513" width="3" customWidth="1"/>
    <col min="514" max="514" width="45.44140625" customWidth="1"/>
    <col min="532" max="541" width="9.21875" customWidth="1"/>
    <col min="769" max="769" width="3" customWidth="1"/>
    <col min="770" max="770" width="45.44140625" customWidth="1"/>
    <col min="788" max="797" width="9.21875" customWidth="1"/>
    <col min="1025" max="1025" width="3" customWidth="1"/>
    <col min="1026" max="1026" width="45.44140625" customWidth="1"/>
    <col min="1044" max="1053" width="9.21875" customWidth="1"/>
    <col min="1281" max="1281" width="3" customWidth="1"/>
    <col min="1282" max="1282" width="45.44140625" customWidth="1"/>
    <col min="1300" max="1309" width="9.21875" customWidth="1"/>
    <col min="1537" max="1537" width="3" customWidth="1"/>
    <col min="1538" max="1538" width="45.44140625" customWidth="1"/>
    <col min="1556" max="1565" width="9.21875" customWidth="1"/>
    <col min="1793" max="1793" width="3" customWidth="1"/>
    <col min="1794" max="1794" width="45.44140625" customWidth="1"/>
    <col min="1812" max="1821" width="9.21875" customWidth="1"/>
    <col min="2049" max="2049" width="3" customWidth="1"/>
    <col min="2050" max="2050" width="45.44140625" customWidth="1"/>
    <col min="2068" max="2077" width="9.21875" customWidth="1"/>
    <col min="2305" max="2305" width="3" customWidth="1"/>
    <col min="2306" max="2306" width="45.44140625" customWidth="1"/>
    <col min="2324" max="2333" width="9.21875" customWidth="1"/>
    <col min="2561" max="2561" width="3" customWidth="1"/>
    <col min="2562" max="2562" width="45.44140625" customWidth="1"/>
    <col min="2580" max="2589" width="9.21875" customWidth="1"/>
    <col min="2817" max="2817" width="3" customWidth="1"/>
    <col min="2818" max="2818" width="45.44140625" customWidth="1"/>
    <col min="2836" max="2845" width="9.21875" customWidth="1"/>
    <col min="3073" max="3073" width="3" customWidth="1"/>
    <col min="3074" max="3074" width="45.44140625" customWidth="1"/>
    <col min="3092" max="3101" width="9.21875" customWidth="1"/>
    <col min="3329" max="3329" width="3" customWidth="1"/>
    <col min="3330" max="3330" width="45.44140625" customWidth="1"/>
    <col min="3348" max="3357" width="9.21875" customWidth="1"/>
    <col min="3585" max="3585" width="3" customWidth="1"/>
    <col min="3586" max="3586" width="45.44140625" customWidth="1"/>
    <col min="3604" max="3613" width="9.21875" customWidth="1"/>
    <col min="3841" max="3841" width="3" customWidth="1"/>
    <col min="3842" max="3842" width="45.44140625" customWidth="1"/>
    <col min="3860" max="3869" width="9.21875" customWidth="1"/>
    <col min="4097" max="4097" width="3" customWidth="1"/>
    <col min="4098" max="4098" width="45.44140625" customWidth="1"/>
    <col min="4116" max="4125" width="9.21875" customWidth="1"/>
    <col min="4353" max="4353" width="3" customWidth="1"/>
    <col min="4354" max="4354" width="45.44140625" customWidth="1"/>
    <col min="4372" max="4381" width="9.21875" customWidth="1"/>
    <col min="4609" max="4609" width="3" customWidth="1"/>
    <col min="4610" max="4610" width="45.44140625" customWidth="1"/>
    <col min="4628" max="4637" width="9.21875" customWidth="1"/>
    <col min="4865" max="4865" width="3" customWidth="1"/>
    <col min="4866" max="4866" width="45.44140625" customWidth="1"/>
    <col min="4884" max="4893" width="9.21875" customWidth="1"/>
    <col min="5121" max="5121" width="3" customWidth="1"/>
    <col min="5122" max="5122" width="45.44140625" customWidth="1"/>
    <col min="5140" max="5149" width="9.21875" customWidth="1"/>
    <col min="5377" max="5377" width="3" customWidth="1"/>
    <col min="5378" max="5378" width="45.44140625" customWidth="1"/>
    <col min="5396" max="5405" width="9.21875" customWidth="1"/>
    <col min="5633" max="5633" width="3" customWidth="1"/>
    <col min="5634" max="5634" width="45.44140625" customWidth="1"/>
    <col min="5652" max="5661" width="9.21875" customWidth="1"/>
    <col min="5889" max="5889" width="3" customWidth="1"/>
    <col min="5890" max="5890" width="45.44140625" customWidth="1"/>
    <col min="5908" max="5917" width="9.21875" customWidth="1"/>
    <col min="6145" max="6145" width="3" customWidth="1"/>
    <col min="6146" max="6146" width="45.44140625" customWidth="1"/>
    <col min="6164" max="6173" width="9.21875" customWidth="1"/>
    <col min="6401" max="6401" width="3" customWidth="1"/>
    <col min="6402" max="6402" width="45.44140625" customWidth="1"/>
    <col min="6420" max="6429" width="9.21875" customWidth="1"/>
    <col min="6657" max="6657" width="3" customWidth="1"/>
    <col min="6658" max="6658" width="45.44140625" customWidth="1"/>
    <col min="6676" max="6685" width="9.21875" customWidth="1"/>
    <col min="6913" max="6913" width="3" customWidth="1"/>
    <col min="6914" max="6914" width="45.44140625" customWidth="1"/>
    <col min="6932" max="6941" width="9.21875" customWidth="1"/>
    <col min="7169" max="7169" width="3" customWidth="1"/>
    <col min="7170" max="7170" width="45.44140625" customWidth="1"/>
    <col min="7188" max="7197" width="9.21875" customWidth="1"/>
    <col min="7425" max="7425" width="3" customWidth="1"/>
    <col min="7426" max="7426" width="45.44140625" customWidth="1"/>
    <col min="7444" max="7453" width="9.21875" customWidth="1"/>
    <col min="7681" max="7681" width="3" customWidth="1"/>
    <col min="7682" max="7682" width="45.44140625" customWidth="1"/>
    <col min="7700" max="7709" width="9.21875" customWidth="1"/>
    <col min="7937" max="7937" width="3" customWidth="1"/>
    <col min="7938" max="7938" width="45.44140625" customWidth="1"/>
    <col min="7956" max="7965" width="9.21875" customWidth="1"/>
    <col min="8193" max="8193" width="3" customWidth="1"/>
    <col min="8194" max="8194" width="45.44140625" customWidth="1"/>
    <col min="8212" max="8221" width="9.21875" customWidth="1"/>
    <col min="8449" max="8449" width="3" customWidth="1"/>
    <col min="8450" max="8450" width="45.44140625" customWidth="1"/>
    <col min="8468" max="8477" width="9.21875" customWidth="1"/>
    <col min="8705" max="8705" width="3" customWidth="1"/>
    <col min="8706" max="8706" width="45.44140625" customWidth="1"/>
    <col min="8724" max="8733" width="9.21875" customWidth="1"/>
    <col min="8961" max="8961" width="3" customWidth="1"/>
    <col min="8962" max="8962" width="45.44140625" customWidth="1"/>
    <col min="8980" max="8989" width="9.21875" customWidth="1"/>
    <col min="9217" max="9217" width="3" customWidth="1"/>
    <col min="9218" max="9218" width="45.44140625" customWidth="1"/>
    <col min="9236" max="9245" width="9.21875" customWidth="1"/>
    <col min="9473" max="9473" width="3" customWidth="1"/>
    <col min="9474" max="9474" width="45.44140625" customWidth="1"/>
    <col min="9492" max="9501" width="9.21875" customWidth="1"/>
    <col min="9729" max="9729" width="3" customWidth="1"/>
    <col min="9730" max="9730" width="45.44140625" customWidth="1"/>
    <col min="9748" max="9757" width="9.21875" customWidth="1"/>
    <col min="9985" max="9985" width="3" customWidth="1"/>
    <col min="9986" max="9986" width="45.44140625" customWidth="1"/>
    <col min="10004" max="10013" width="9.21875" customWidth="1"/>
    <col min="10241" max="10241" width="3" customWidth="1"/>
    <col min="10242" max="10242" width="45.44140625" customWidth="1"/>
    <col min="10260" max="10269" width="9.21875" customWidth="1"/>
    <col min="10497" max="10497" width="3" customWidth="1"/>
    <col min="10498" max="10498" width="45.44140625" customWidth="1"/>
    <col min="10516" max="10525" width="9.21875" customWidth="1"/>
    <col min="10753" max="10753" width="3" customWidth="1"/>
    <col min="10754" max="10754" width="45.44140625" customWidth="1"/>
    <col min="10772" max="10781" width="9.21875" customWidth="1"/>
    <col min="11009" max="11009" width="3" customWidth="1"/>
    <col min="11010" max="11010" width="45.44140625" customWidth="1"/>
    <col min="11028" max="11037" width="9.21875" customWidth="1"/>
    <col min="11265" max="11265" width="3" customWidth="1"/>
    <col min="11266" max="11266" width="45.44140625" customWidth="1"/>
    <col min="11284" max="11293" width="9.21875" customWidth="1"/>
    <col min="11521" max="11521" width="3" customWidth="1"/>
    <col min="11522" max="11522" width="45.44140625" customWidth="1"/>
    <col min="11540" max="11549" width="9.21875" customWidth="1"/>
    <col min="11777" max="11777" width="3" customWidth="1"/>
    <col min="11778" max="11778" width="45.44140625" customWidth="1"/>
    <col min="11796" max="11805" width="9.21875" customWidth="1"/>
    <col min="12033" max="12033" width="3" customWidth="1"/>
    <col min="12034" max="12034" width="45.44140625" customWidth="1"/>
    <col min="12052" max="12061" width="9.21875" customWidth="1"/>
    <col min="12289" max="12289" width="3" customWidth="1"/>
    <col min="12290" max="12290" width="45.44140625" customWidth="1"/>
    <col min="12308" max="12317" width="9.21875" customWidth="1"/>
    <col min="12545" max="12545" width="3" customWidth="1"/>
    <col min="12546" max="12546" width="45.44140625" customWidth="1"/>
    <col min="12564" max="12573" width="9.21875" customWidth="1"/>
    <col min="12801" max="12801" width="3" customWidth="1"/>
    <col min="12802" max="12802" width="45.44140625" customWidth="1"/>
    <col min="12820" max="12829" width="9.21875" customWidth="1"/>
    <col min="13057" max="13057" width="3" customWidth="1"/>
    <col min="13058" max="13058" width="45.44140625" customWidth="1"/>
    <col min="13076" max="13085" width="9.21875" customWidth="1"/>
    <col min="13313" max="13313" width="3" customWidth="1"/>
    <col min="13314" max="13314" width="45.44140625" customWidth="1"/>
    <col min="13332" max="13341" width="9.21875" customWidth="1"/>
    <col min="13569" max="13569" width="3" customWidth="1"/>
    <col min="13570" max="13570" width="45.44140625" customWidth="1"/>
    <col min="13588" max="13597" width="9.21875" customWidth="1"/>
    <col min="13825" max="13825" width="3" customWidth="1"/>
    <col min="13826" max="13826" width="45.44140625" customWidth="1"/>
    <col min="13844" max="13853" width="9.21875" customWidth="1"/>
    <col min="14081" max="14081" width="3" customWidth="1"/>
    <col min="14082" max="14082" width="45.44140625" customWidth="1"/>
    <col min="14100" max="14109" width="9.21875" customWidth="1"/>
    <col min="14337" max="14337" width="3" customWidth="1"/>
    <col min="14338" max="14338" width="45.44140625" customWidth="1"/>
    <col min="14356" max="14365" width="9.21875" customWidth="1"/>
    <col min="14593" max="14593" width="3" customWidth="1"/>
    <col min="14594" max="14594" width="45.44140625" customWidth="1"/>
    <col min="14612" max="14621" width="9.21875" customWidth="1"/>
    <col min="14849" max="14849" width="3" customWidth="1"/>
    <col min="14850" max="14850" width="45.44140625" customWidth="1"/>
    <col min="14868" max="14877" width="9.21875" customWidth="1"/>
    <col min="15105" max="15105" width="3" customWidth="1"/>
    <col min="15106" max="15106" width="45.44140625" customWidth="1"/>
    <col min="15124" max="15133" width="9.21875" customWidth="1"/>
    <col min="15361" max="15361" width="3" customWidth="1"/>
    <col min="15362" max="15362" width="45.44140625" customWidth="1"/>
    <col min="15380" max="15389" width="9.21875" customWidth="1"/>
    <col min="15617" max="15617" width="3" customWidth="1"/>
    <col min="15618" max="15618" width="45.44140625" customWidth="1"/>
    <col min="15636" max="15645" width="9.21875" customWidth="1"/>
    <col min="15873" max="15873" width="3" customWidth="1"/>
    <col min="15874" max="15874" width="45.44140625" customWidth="1"/>
    <col min="15892" max="15901" width="9.21875" customWidth="1"/>
    <col min="16129" max="16129" width="3" customWidth="1"/>
    <col min="16130" max="16130" width="45.44140625" customWidth="1"/>
    <col min="16148" max="16157" width="9.21875" customWidth="1"/>
  </cols>
  <sheetData>
    <row r="1" spans="1:32" ht="52.35" customHeight="1"/>
    <row r="2" spans="1:32" ht="17.399999999999999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5" t="s">
        <v>187</v>
      </c>
      <c r="B5" s="95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4"/>
      <c r="B6" s="94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6">
      <c r="A7" s="96" t="s">
        <v>188</v>
      </c>
      <c r="B7" s="96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6">
      <c r="A8" s="96" t="s">
        <v>189</v>
      </c>
      <c r="B8" s="96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94"/>
      <c r="B9" s="94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6">
      <c r="A10" s="94"/>
      <c r="B10" s="94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4"/>
      <c r="B11" s="94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4"/>
      <c r="B12" s="94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190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12" t="s">
        <v>43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>
      <c r="A16" s="38"/>
      <c r="B16" s="12" t="s">
        <v>44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>
      <c r="A17" s="38"/>
      <c r="B17" s="12" t="s">
        <v>45</v>
      </c>
      <c r="C17" s="38" t="s">
        <v>46</v>
      </c>
      <c r="D17" s="38" t="s">
        <v>46</v>
      </c>
      <c r="E17" s="38" t="s">
        <v>46</v>
      </c>
      <c r="F17" s="38" t="s">
        <v>46</v>
      </c>
      <c r="G17" s="38" t="s">
        <v>46</v>
      </c>
      <c r="H17" s="38" t="s">
        <v>46</v>
      </c>
      <c r="I17" s="38" t="s">
        <v>46</v>
      </c>
      <c r="J17" s="38" t="s">
        <v>46</v>
      </c>
      <c r="K17" s="38" t="s">
        <v>46</v>
      </c>
      <c r="L17" s="38" t="s">
        <v>46</v>
      </c>
      <c r="M17" s="38" t="s">
        <v>46</v>
      </c>
      <c r="N17" s="38" t="s">
        <v>46</v>
      </c>
      <c r="O17" s="38" t="s">
        <v>46</v>
      </c>
      <c r="P17" s="38" t="s">
        <v>46</v>
      </c>
      <c r="Q17" s="38" t="s">
        <v>46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A18" s="38"/>
      <c r="B18" s="12" t="s">
        <v>47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46</v>
      </c>
      <c r="O18" s="38" t="s">
        <v>46</v>
      </c>
      <c r="P18" s="38" t="s">
        <v>46</v>
      </c>
      <c r="Q18" s="38" t="s">
        <v>46</v>
      </c>
      <c r="R18" s="38" t="s">
        <v>46</v>
      </c>
      <c r="S18" s="38" t="s">
        <v>46</v>
      </c>
      <c r="T18" s="38" t="s">
        <v>46</v>
      </c>
      <c r="U18" s="38" t="s">
        <v>46</v>
      </c>
      <c r="V18" s="38" t="s">
        <v>46</v>
      </c>
      <c r="W18" s="38" t="s">
        <v>46</v>
      </c>
      <c r="X18" s="38" t="s">
        <v>46</v>
      </c>
      <c r="Y18" s="38" t="s">
        <v>46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55" customHeight="1">
      <c r="A19" s="94"/>
      <c r="B19" s="94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40" t="s">
        <v>192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12" t="s">
        <v>43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>
      <c r="A22" s="38"/>
      <c r="B22" s="12" t="s">
        <v>44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>
      <c r="A23" s="38"/>
      <c r="B23" s="12" t="s">
        <v>45</v>
      </c>
      <c r="C23" s="38" t="s">
        <v>46</v>
      </c>
      <c r="D23" s="38" t="s">
        <v>46</v>
      </c>
      <c r="E23" s="38" t="s">
        <v>46</v>
      </c>
      <c r="F23" s="38" t="s">
        <v>46</v>
      </c>
      <c r="G23" s="38" t="s">
        <v>46</v>
      </c>
      <c r="H23" s="38" t="s">
        <v>46</v>
      </c>
      <c r="I23" s="38" t="s">
        <v>46</v>
      </c>
      <c r="J23" s="38" t="s">
        <v>46</v>
      </c>
      <c r="K23" s="38" t="s">
        <v>46</v>
      </c>
      <c r="L23" s="38" t="s">
        <v>46</v>
      </c>
      <c r="M23" s="38" t="s">
        <v>46</v>
      </c>
      <c r="N23" s="38" t="s">
        <v>46</v>
      </c>
      <c r="O23" s="38" t="s">
        <v>46</v>
      </c>
      <c r="P23" s="38" t="s">
        <v>46</v>
      </c>
      <c r="Q23" s="38" t="s">
        <v>46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>
      <c r="A24" s="38"/>
      <c r="B24" s="12" t="s">
        <v>47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46</v>
      </c>
      <c r="O24" s="38" t="s">
        <v>46</v>
      </c>
      <c r="P24" s="38" t="s">
        <v>46</v>
      </c>
      <c r="Q24" s="38" t="s">
        <v>46</v>
      </c>
      <c r="R24" s="38" t="s">
        <v>46</v>
      </c>
      <c r="S24" s="38" t="s">
        <v>46</v>
      </c>
      <c r="T24" s="38" t="s">
        <v>46</v>
      </c>
      <c r="U24" s="38" t="s">
        <v>46</v>
      </c>
      <c r="V24" s="38" t="s">
        <v>46</v>
      </c>
      <c r="W24" s="38" t="s">
        <v>46</v>
      </c>
      <c r="X24" s="38" t="s">
        <v>46</v>
      </c>
      <c r="Y24" s="38" t="s">
        <v>46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55" customHeight="1">
      <c r="A25" s="94"/>
      <c r="B25" s="94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38"/>
      <c r="B26" s="43" t="s">
        <v>60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38"/>
      <c r="B27" s="44" t="s">
        <v>193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55" customHeight="1">
      <c r="A28" s="94"/>
      <c r="B28" s="94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5"/>
      <c r="B29" s="43" t="s">
        <v>194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55" customHeight="1">
      <c r="A30" s="94"/>
      <c r="B30" s="94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94"/>
      <c r="B31" s="94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ht="15.6">
      <c r="A32" s="15"/>
      <c r="B32" s="15" t="s">
        <v>195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>
      <c r="A33" s="38"/>
      <c r="B33" s="40" t="s">
        <v>196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38"/>
      <c r="B34" s="12" t="s">
        <v>43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>
      <c r="A35" s="38"/>
      <c r="B35" s="12" t="s">
        <v>44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>
      <c r="A36" s="38"/>
      <c r="B36" s="12" t="s">
        <v>45</v>
      </c>
      <c r="C36" s="38" t="s">
        <v>46</v>
      </c>
      <c r="D36" s="38" t="s">
        <v>46</v>
      </c>
      <c r="E36" s="38" t="s">
        <v>46</v>
      </c>
      <c r="F36" s="38" t="s">
        <v>46</v>
      </c>
      <c r="G36" s="38" t="s">
        <v>46</v>
      </c>
      <c r="H36" s="38" t="s">
        <v>46</v>
      </c>
      <c r="I36" s="38" t="s">
        <v>46</v>
      </c>
      <c r="J36" s="38" t="s">
        <v>46</v>
      </c>
      <c r="K36" s="38" t="s">
        <v>46</v>
      </c>
      <c r="L36" s="38" t="s">
        <v>46</v>
      </c>
      <c r="M36" s="38" t="s">
        <v>46</v>
      </c>
      <c r="N36" s="38" t="s">
        <v>46</v>
      </c>
      <c r="O36" s="38" t="s">
        <v>46</v>
      </c>
      <c r="P36" s="38" t="s">
        <v>46</v>
      </c>
      <c r="Q36" s="38" t="s">
        <v>46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>
      <c r="A37" s="38"/>
      <c r="B37" s="12" t="s">
        <v>47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46</v>
      </c>
      <c r="O37" s="38" t="s">
        <v>46</v>
      </c>
      <c r="P37" s="38" t="s">
        <v>46</v>
      </c>
      <c r="Q37" s="38" t="s">
        <v>46</v>
      </c>
      <c r="R37" s="38" t="s">
        <v>46</v>
      </c>
      <c r="S37" s="38" t="s">
        <v>46</v>
      </c>
      <c r="T37" s="38" t="s">
        <v>46</v>
      </c>
      <c r="U37" s="38" t="s">
        <v>46</v>
      </c>
      <c r="V37" s="38" t="s">
        <v>46</v>
      </c>
      <c r="W37" s="38" t="s">
        <v>46</v>
      </c>
      <c r="X37" s="38" t="s">
        <v>46</v>
      </c>
      <c r="Y37" s="38" t="s">
        <v>46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55" customHeight="1">
      <c r="A38" s="94"/>
      <c r="B38" s="94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38"/>
      <c r="B39" s="40" t="s">
        <v>192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38"/>
      <c r="B40" s="12" t="s">
        <v>43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>
      <c r="A41" s="38"/>
      <c r="B41" s="12" t="s">
        <v>44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>
      <c r="A42" s="38"/>
      <c r="B42" s="12" t="s">
        <v>45</v>
      </c>
      <c r="C42" s="38" t="s">
        <v>46</v>
      </c>
      <c r="D42" s="38" t="s">
        <v>46</v>
      </c>
      <c r="E42" s="38" t="s">
        <v>46</v>
      </c>
      <c r="F42" s="38" t="s">
        <v>46</v>
      </c>
      <c r="G42" s="38" t="s">
        <v>46</v>
      </c>
      <c r="H42" s="38" t="s">
        <v>46</v>
      </c>
      <c r="I42" s="38" t="s">
        <v>46</v>
      </c>
      <c r="J42" s="38" t="s">
        <v>46</v>
      </c>
      <c r="K42" s="38" t="s">
        <v>46</v>
      </c>
      <c r="L42" s="38" t="s">
        <v>46</v>
      </c>
      <c r="M42" s="38" t="s">
        <v>46</v>
      </c>
      <c r="N42" s="38" t="s">
        <v>46</v>
      </c>
      <c r="O42" s="38" t="s">
        <v>46</v>
      </c>
      <c r="P42" s="38" t="s">
        <v>46</v>
      </c>
      <c r="Q42" s="38" t="s">
        <v>46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47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46</v>
      </c>
      <c r="O43" s="38" t="s">
        <v>46</v>
      </c>
      <c r="P43" s="38" t="s">
        <v>46</v>
      </c>
      <c r="Q43" s="38" t="s">
        <v>46</v>
      </c>
      <c r="R43" s="38" t="s">
        <v>46</v>
      </c>
      <c r="S43" s="38" t="s">
        <v>46</v>
      </c>
      <c r="T43" s="38" t="s">
        <v>46</v>
      </c>
      <c r="U43" s="38" t="s">
        <v>46</v>
      </c>
      <c r="V43" s="38" t="s">
        <v>46</v>
      </c>
      <c r="W43" s="38" t="s">
        <v>46</v>
      </c>
      <c r="X43" s="38" t="s">
        <v>46</v>
      </c>
      <c r="Y43" s="38" t="s">
        <v>46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55" customHeight="1">
      <c r="A44" s="94"/>
      <c r="B44" s="94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15"/>
      <c r="B45" s="43" t="s">
        <v>197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55" customHeight="1">
      <c r="A46" s="94"/>
      <c r="B46" s="94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6">
      <c r="A47" s="96" t="s">
        <v>198</v>
      </c>
      <c r="B47" s="96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94"/>
      <c r="B48" s="94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6">
      <c r="A49" s="94"/>
      <c r="B49" s="94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94"/>
      <c r="B50" s="94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>
      <c r="A51" s="94"/>
      <c r="B51" s="94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6.2">
      <c r="A52" s="15"/>
      <c r="B52" s="15" t="s">
        <v>199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>
      <c r="A53" s="38"/>
      <c r="B53" s="40" t="s">
        <v>200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12" t="s">
        <v>201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>
      <c r="A55" s="38"/>
      <c r="B55" s="12" t="s">
        <v>202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>
      <c r="A56" s="38"/>
      <c r="B56" s="12" t="s">
        <v>203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>
      <c r="A57" s="38"/>
      <c r="B57" s="12" t="s">
        <v>204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>
      <c r="A58" s="38"/>
      <c r="B58" s="12" t="s">
        <v>205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>
      <c r="A59" s="38"/>
      <c r="B59" s="12" t="s">
        <v>206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>
      <c r="A60" s="38"/>
      <c r="B60" s="12" t="s">
        <v>207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>
      <c r="A61" s="38"/>
      <c r="B61" s="12" t="s">
        <v>208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>
      <c r="A62" s="38"/>
      <c r="B62" s="12" t="s">
        <v>209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>
      <c r="A63" s="38"/>
      <c r="B63" s="12" t="s">
        <v>210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55" customHeight="1">
      <c r="A64" s="94"/>
      <c r="B64" s="94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>
      <c r="A65" s="38"/>
      <c r="B65" s="40" t="s">
        <v>192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>
      <c r="A66" s="38"/>
      <c r="B66" s="12" t="s">
        <v>201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>
      <c r="A67" s="38"/>
      <c r="B67" s="12" t="s">
        <v>202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>
      <c r="A68" s="38"/>
      <c r="B68" s="12" t="s">
        <v>203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>
      <c r="A69" s="38"/>
      <c r="B69" s="12" t="s">
        <v>204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>
      <c r="A70" s="38"/>
      <c r="B70" s="12" t="s">
        <v>205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>
      <c r="A71" s="38"/>
      <c r="B71" s="12" t="s">
        <v>206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>
      <c r="A72" s="38"/>
      <c r="B72" s="12" t="s">
        <v>207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>
      <c r="A73" s="38"/>
      <c r="B73" s="12" t="s">
        <v>208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>
      <c r="A74" s="38"/>
      <c r="B74" s="12" t="s">
        <v>209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>
      <c r="A75" s="38"/>
      <c r="B75" s="12" t="s">
        <v>210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55" customHeight="1">
      <c r="A76" s="94"/>
      <c r="B76" s="94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193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55" customHeight="1">
      <c r="A79" s="94"/>
      <c r="B79" s="94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5"/>
      <c r="B80" s="43" t="s">
        <v>194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55" customHeight="1">
      <c r="A81" s="97"/>
      <c r="B81" s="9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>
      <c r="A82" s="94"/>
      <c r="B82" s="94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6.8">
      <c r="A83" s="15"/>
      <c r="B83" s="15" t="s">
        <v>211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>
      <c r="A84" s="12"/>
      <c r="B84" s="42" t="s">
        <v>212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>
      <c r="A85" s="12"/>
      <c r="B85" s="12" t="s">
        <v>201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>
      <c r="A86" s="12"/>
      <c r="B86" s="12" t="s">
        <v>202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>
      <c r="A87" s="12"/>
      <c r="B87" s="12" t="s">
        <v>203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>
      <c r="A88" s="12"/>
      <c r="B88" s="12" t="s">
        <v>204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>
      <c r="A89" s="12"/>
      <c r="B89" s="12" t="s">
        <v>205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>
      <c r="A90" s="12"/>
      <c r="B90" s="12" t="s">
        <v>206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>
      <c r="A91" s="12"/>
      <c r="B91" s="12" t="s">
        <v>207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>
      <c r="A92" s="12"/>
      <c r="B92" s="12" t="s">
        <v>208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>
      <c r="A93" s="12"/>
      <c r="B93" s="12" t="s">
        <v>209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>
      <c r="A94" s="12"/>
      <c r="B94" s="12" t="s">
        <v>210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55" customHeight="1">
      <c r="A95" s="92"/>
      <c r="B95" s="9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>
      <c r="A96" s="12"/>
      <c r="B96" s="40" t="s">
        <v>192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>
      <c r="A97" s="12"/>
      <c r="B97" s="12" t="s">
        <v>201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>
      <c r="A98" s="12"/>
      <c r="B98" s="12" t="s">
        <v>202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>
      <c r="A99" s="12"/>
      <c r="B99" s="12" t="s">
        <v>203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>
      <c r="A100" s="12"/>
      <c r="B100" s="12" t="s">
        <v>204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>
      <c r="A101" s="12"/>
      <c r="B101" s="12" t="s">
        <v>205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>
      <c r="A102" s="12"/>
      <c r="B102" s="12" t="s">
        <v>206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>
      <c r="A103" s="12"/>
      <c r="B103" s="12" t="s">
        <v>207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>
      <c r="A104" s="12"/>
      <c r="B104" s="12" t="s">
        <v>208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>
      <c r="A105" s="12"/>
      <c r="B105" s="12" t="s">
        <v>209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>
      <c r="A106" s="12"/>
      <c r="B106" s="12" t="s">
        <v>210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55" customHeight="1">
      <c r="A107" s="92"/>
      <c r="B107" s="9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>
      <c r="A108" s="15"/>
      <c r="B108" s="43" t="s">
        <v>197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55" customHeight="1">
      <c r="A109" s="94"/>
      <c r="B109" s="94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>
      <c r="A110" s="92" t="s">
        <v>213</v>
      </c>
      <c r="B110" s="92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>
      <c r="A111" s="94"/>
      <c r="B111" s="94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6">
      <c r="A112" s="96" t="s">
        <v>214</v>
      </c>
      <c r="B112" s="96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>
      <c r="A113" s="94"/>
      <c r="B113" s="94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6">
      <c r="A114" s="94"/>
      <c r="B114" s="94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>
      <c r="A115" s="94"/>
      <c r="B115" s="94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>
      <c r="A116" s="94"/>
      <c r="B116" s="94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15"/>
      <c r="B117" s="15" t="s">
        <v>215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>
      <c r="A118" s="38"/>
      <c r="B118" s="40" t="s">
        <v>191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>
      <c r="A119" s="38"/>
      <c r="B119" s="38" t="s">
        <v>42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>
      <c r="A120" s="38"/>
      <c r="B120" s="12" t="s">
        <v>43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>
      <c r="A121" s="38"/>
      <c r="B121" s="12" t="s">
        <v>44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 t="s">
        <v>46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55" customHeight="1">
      <c r="A125" s="94"/>
      <c r="B125" s="94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0" t="s">
        <v>192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38" t="s">
        <v>42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>
      <c r="A128" s="38"/>
      <c r="B128" s="12" t="s">
        <v>43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>
      <c r="A129" s="38"/>
      <c r="B129" s="12" t="s">
        <v>44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>
      <c r="A130" s="38"/>
      <c r="B130" s="12" t="s">
        <v>45</v>
      </c>
      <c r="C130" s="38" t="s">
        <v>46</v>
      </c>
      <c r="D130" s="38" t="s">
        <v>46</v>
      </c>
      <c r="E130" s="38" t="s">
        <v>46</v>
      </c>
      <c r="F130" s="38" t="s">
        <v>46</v>
      </c>
      <c r="G130" s="38" t="s">
        <v>46</v>
      </c>
      <c r="H130" s="38" t="s">
        <v>46</v>
      </c>
      <c r="I130" s="38" t="s">
        <v>46</v>
      </c>
      <c r="J130" s="38" t="s">
        <v>46</v>
      </c>
      <c r="K130" s="38" t="s">
        <v>46</v>
      </c>
      <c r="L130" s="38" t="s">
        <v>46</v>
      </c>
      <c r="M130" s="38" t="s">
        <v>46</v>
      </c>
      <c r="N130" s="38" t="s">
        <v>46</v>
      </c>
      <c r="O130" s="38" t="s">
        <v>46</v>
      </c>
      <c r="P130" s="38" t="s">
        <v>46</v>
      </c>
      <c r="Q130" s="38" t="s">
        <v>46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>
      <c r="A131" s="38"/>
      <c r="B131" s="12" t="s">
        <v>47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46</v>
      </c>
      <c r="O131" s="38" t="s">
        <v>46</v>
      </c>
      <c r="P131" s="38" t="s">
        <v>46</v>
      </c>
      <c r="Q131" s="38" t="s">
        <v>46</v>
      </c>
      <c r="R131" s="38" t="s">
        <v>46</v>
      </c>
      <c r="S131" s="38" t="s">
        <v>46</v>
      </c>
      <c r="T131" s="38" t="s">
        <v>46</v>
      </c>
      <c r="U131" s="38" t="s">
        <v>46</v>
      </c>
      <c r="V131" s="38" t="s">
        <v>46</v>
      </c>
      <c r="W131" s="38" t="s">
        <v>46</v>
      </c>
      <c r="X131" s="38" t="s">
        <v>46</v>
      </c>
      <c r="Y131" s="38" t="s">
        <v>46</v>
      </c>
      <c r="Z131" s="38" t="s">
        <v>46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>
      <c r="A132" s="38"/>
      <c r="B132" s="12" t="s">
        <v>50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55" customHeight="1">
      <c r="A133" s="94"/>
      <c r="B133" s="94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43" t="s">
        <v>87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>
      <c r="A135" s="38"/>
      <c r="B135" s="44" t="s">
        <v>193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55" customHeight="1">
      <c r="A136" s="94"/>
      <c r="B136" s="94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>
      <c r="A137" s="15"/>
      <c r="B137" s="43" t="s">
        <v>194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55" customHeight="1">
      <c r="A138" s="94"/>
      <c r="B138" s="94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>
      <c r="A139" s="94"/>
      <c r="B139" s="94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 ht="15.6">
      <c r="A140" s="15"/>
      <c r="B140" s="15" t="s">
        <v>216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>
      <c r="A141" s="38"/>
      <c r="B141" s="40" t="s">
        <v>196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38" t="s">
        <v>42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>
      <c r="A143" s="38"/>
      <c r="B143" s="12" t="s">
        <v>43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>
      <c r="A144" s="38"/>
      <c r="B144" s="12" t="s">
        <v>44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>
      <c r="A145" s="38"/>
      <c r="B145" s="12" t="s">
        <v>45</v>
      </c>
      <c r="C145" s="38" t="s">
        <v>46</v>
      </c>
      <c r="D145" s="38" t="s">
        <v>46</v>
      </c>
      <c r="E145" s="38" t="s">
        <v>46</v>
      </c>
      <c r="F145" s="38" t="s">
        <v>46</v>
      </c>
      <c r="G145" s="38" t="s">
        <v>46</v>
      </c>
      <c r="H145" s="38" t="s">
        <v>46</v>
      </c>
      <c r="I145" s="38" t="s">
        <v>46</v>
      </c>
      <c r="J145" s="38" t="s">
        <v>46</v>
      </c>
      <c r="K145" s="38" t="s">
        <v>46</v>
      </c>
      <c r="L145" s="38" t="s">
        <v>46</v>
      </c>
      <c r="M145" s="38" t="s">
        <v>46</v>
      </c>
      <c r="N145" s="38" t="s">
        <v>46</v>
      </c>
      <c r="O145" s="38" t="s">
        <v>46</v>
      </c>
      <c r="P145" s="38" t="s">
        <v>46</v>
      </c>
      <c r="Q145" s="38" t="s">
        <v>46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>
      <c r="A146" s="38"/>
      <c r="B146" s="12" t="s">
        <v>47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46</v>
      </c>
      <c r="O146" s="38" t="s">
        <v>46</v>
      </c>
      <c r="P146" s="38" t="s">
        <v>46</v>
      </c>
      <c r="Q146" s="38" t="s">
        <v>46</v>
      </c>
      <c r="R146" s="38" t="s">
        <v>46</v>
      </c>
      <c r="S146" s="38" t="s">
        <v>46</v>
      </c>
      <c r="T146" s="38" t="s">
        <v>46</v>
      </c>
      <c r="U146" s="38" t="s">
        <v>46</v>
      </c>
      <c r="V146" s="38" t="s">
        <v>46</v>
      </c>
      <c r="W146" s="38" t="s">
        <v>46</v>
      </c>
      <c r="X146" s="38" t="s">
        <v>46</v>
      </c>
      <c r="Y146" s="38" t="s">
        <v>46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>
      <c r="A147" s="38"/>
      <c r="B147" s="12" t="s">
        <v>50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55" customHeight="1">
      <c r="A148" s="94"/>
      <c r="B148" s="94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>
      <c r="A149" s="38"/>
      <c r="B149" s="40" t="s">
        <v>192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>
      <c r="A150" s="38"/>
      <c r="B150" s="38" t="s">
        <v>42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>
      <c r="A151" s="38"/>
      <c r="B151" s="12" t="s">
        <v>43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>
      <c r="A152" s="38"/>
      <c r="B152" s="12" t="s">
        <v>44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>
      <c r="A153" s="38"/>
      <c r="B153" s="12" t="s">
        <v>45</v>
      </c>
      <c r="C153" s="38" t="s">
        <v>46</v>
      </c>
      <c r="D153" s="38" t="s">
        <v>46</v>
      </c>
      <c r="E153" s="38" t="s">
        <v>46</v>
      </c>
      <c r="F153" s="38" t="s">
        <v>46</v>
      </c>
      <c r="G153" s="38" t="s">
        <v>46</v>
      </c>
      <c r="H153" s="38" t="s">
        <v>46</v>
      </c>
      <c r="I153" s="38" t="s">
        <v>46</v>
      </c>
      <c r="J153" s="38" t="s">
        <v>46</v>
      </c>
      <c r="K153" s="38" t="s">
        <v>46</v>
      </c>
      <c r="L153" s="38" t="s">
        <v>46</v>
      </c>
      <c r="M153" s="38" t="s">
        <v>46</v>
      </c>
      <c r="N153" s="38" t="s">
        <v>46</v>
      </c>
      <c r="O153" s="38" t="s">
        <v>46</v>
      </c>
      <c r="P153" s="38" t="s">
        <v>46</v>
      </c>
      <c r="Q153" s="38" t="s">
        <v>46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>
      <c r="A154" s="38"/>
      <c r="B154" s="12" t="s">
        <v>47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46</v>
      </c>
      <c r="O154" s="38" t="s">
        <v>46</v>
      </c>
      <c r="P154" s="38" t="s">
        <v>46</v>
      </c>
      <c r="Q154" s="38" t="s">
        <v>46</v>
      </c>
      <c r="R154" s="38" t="s">
        <v>46</v>
      </c>
      <c r="S154" s="38" t="s">
        <v>46</v>
      </c>
      <c r="T154" s="38" t="s">
        <v>46</v>
      </c>
      <c r="U154" s="38" t="s">
        <v>46</v>
      </c>
      <c r="V154" s="38" t="s">
        <v>46</v>
      </c>
      <c r="W154" s="38" t="s">
        <v>46</v>
      </c>
      <c r="X154" s="38" t="s">
        <v>46</v>
      </c>
      <c r="Y154" s="38" t="s">
        <v>46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>
      <c r="A155" s="38"/>
      <c r="B155" s="12" t="s">
        <v>50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55" customHeight="1">
      <c r="A156" s="94"/>
      <c r="B156" s="94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15"/>
      <c r="B157" s="15" t="s">
        <v>197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156:B156"/>
    <mergeCell ref="A125:B125"/>
    <mergeCell ref="A133:B133"/>
    <mergeCell ref="A136:B136"/>
    <mergeCell ref="A138:B138"/>
    <mergeCell ref="A139:B139"/>
    <mergeCell ref="A148:B148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A7" workbookViewId="0">
      <selection activeCell="A5" sqref="A5:B5"/>
    </sheetView>
  </sheetViews>
  <sheetFormatPr defaultRowHeight="14.4"/>
  <cols>
    <col min="1" max="1" width="3" style="12" customWidth="1"/>
    <col min="2" max="2" width="45.21875" style="12" customWidth="1"/>
    <col min="3" max="29" width="9.77734375" style="12" customWidth="1"/>
    <col min="30" max="30" width="12.44140625" customWidth="1"/>
    <col min="257" max="257" width="3" customWidth="1"/>
    <col min="258" max="258" width="45.21875" customWidth="1"/>
    <col min="259" max="285" width="9.77734375" customWidth="1"/>
    <col min="286" max="286" width="12.44140625" customWidth="1"/>
    <col min="513" max="513" width="3" customWidth="1"/>
    <col min="514" max="514" width="45.21875" customWidth="1"/>
    <col min="515" max="541" width="9.77734375" customWidth="1"/>
    <col min="542" max="542" width="12.44140625" customWidth="1"/>
    <col min="769" max="769" width="3" customWidth="1"/>
    <col min="770" max="770" width="45.21875" customWidth="1"/>
    <col min="771" max="797" width="9.77734375" customWidth="1"/>
    <col min="798" max="798" width="12.44140625" customWidth="1"/>
    <col min="1025" max="1025" width="3" customWidth="1"/>
    <col min="1026" max="1026" width="45.21875" customWidth="1"/>
    <col min="1027" max="1053" width="9.77734375" customWidth="1"/>
    <col min="1054" max="1054" width="12.44140625" customWidth="1"/>
    <col min="1281" max="1281" width="3" customWidth="1"/>
    <col min="1282" max="1282" width="45.21875" customWidth="1"/>
    <col min="1283" max="1309" width="9.77734375" customWidth="1"/>
    <col min="1310" max="1310" width="12.44140625" customWidth="1"/>
    <col min="1537" max="1537" width="3" customWidth="1"/>
    <col min="1538" max="1538" width="45.21875" customWidth="1"/>
    <col min="1539" max="1565" width="9.77734375" customWidth="1"/>
    <col min="1566" max="1566" width="12.44140625" customWidth="1"/>
    <col min="1793" max="1793" width="3" customWidth="1"/>
    <col min="1794" max="1794" width="45.21875" customWidth="1"/>
    <col min="1795" max="1821" width="9.77734375" customWidth="1"/>
    <col min="1822" max="1822" width="12.44140625" customWidth="1"/>
    <col min="2049" max="2049" width="3" customWidth="1"/>
    <col min="2050" max="2050" width="45.21875" customWidth="1"/>
    <col min="2051" max="2077" width="9.77734375" customWidth="1"/>
    <col min="2078" max="2078" width="12.44140625" customWidth="1"/>
    <col min="2305" max="2305" width="3" customWidth="1"/>
    <col min="2306" max="2306" width="45.21875" customWidth="1"/>
    <col min="2307" max="2333" width="9.77734375" customWidth="1"/>
    <col min="2334" max="2334" width="12.44140625" customWidth="1"/>
    <col min="2561" max="2561" width="3" customWidth="1"/>
    <col min="2562" max="2562" width="45.21875" customWidth="1"/>
    <col min="2563" max="2589" width="9.77734375" customWidth="1"/>
    <col min="2590" max="2590" width="12.44140625" customWidth="1"/>
    <col min="2817" max="2817" width="3" customWidth="1"/>
    <col min="2818" max="2818" width="45.21875" customWidth="1"/>
    <col min="2819" max="2845" width="9.77734375" customWidth="1"/>
    <col min="2846" max="2846" width="12.44140625" customWidth="1"/>
    <col min="3073" max="3073" width="3" customWidth="1"/>
    <col min="3074" max="3074" width="45.21875" customWidth="1"/>
    <col min="3075" max="3101" width="9.77734375" customWidth="1"/>
    <col min="3102" max="3102" width="12.44140625" customWidth="1"/>
    <col min="3329" max="3329" width="3" customWidth="1"/>
    <col min="3330" max="3330" width="45.21875" customWidth="1"/>
    <col min="3331" max="3357" width="9.77734375" customWidth="1"/>
    <col min="3358" max="3358" width="12.44140625" customWidth="1"/>
    <col min="3585" max="3585" width="3" customWidth="1"/>
    <col min="3586" max="3586" width="45.21875" customWidth="1"/>
    <col min="3587" max="3613" width="9.77734375" customWidth="1"/>
    <col min="3614" max="3614" width="12.44140625" customWidth="1"/>
    <col min="3841" max="3841" width="3" customWidth="1"/>
    <col min="3842" max="3842" width="45.21875" customWidth="1"/>
    <col min="3843" max="3869" width="9.77734375" customWidth="1"/>
    <col min="3870" max="3870" width="12.44140625" customWidth="1"/>
    <col min="4097" max="4097" width="3" customWidth="1"/>
    <col min="4098" max="4098" width="45.21875" customWidth="1"/>
    <col min="4099" max="4125" width="9.77734375" customWidth="1"/>
    <col min="4126" max="4126" width="12.44140625" customWidth="1"/>
    <col min="4353" max="4353" width="3" customWidth="1"/>
    <col min="4354" max="4354" width="45.21875" customWidth="1"/>
    <col min="4355" max="4381" width="9.77734375" customWidth="1"/>
    <col min="4382" max="4382" width="12.44140625" customWidth="1"/>
    <col min="4609" max="4609" width="3" customWidth="1"/>
    <col min="4610" max="4610" width="45.21875" customWidth="1"/>
    <col min="4611" max="4637" width="9.77734375" customWidth="1"/>
    <col min="4638" max="4638" width="12.44140625" customWidth="1"/>
    <col min="4865" max="4865" width="3" customWidth="1"/>
    <col min="4866" max="4866" width="45.21875" customWidth="1"/>
    <col min="4867" max="4893" width="9.77734375" customWidth="1"/>
    <col min="4894" max="4894" width="12.44140625" customWidth="1"/>
    <col min="5121" max="5121" width="3" customWidth="1"/>
    <col min="5122" max="5122" width="45.21875" customWidth="1"/>
    <col min="5123" max="5149" width="9.77734375" customWidth="1"/>
    <col min="5150" max="5150" width="12.44140625" customWidth="1"/>
    <col min="5377" max="5377" width="3" customWidth="1"/>
    <col min="5378" max="5378" width="45.21875" customWidth="1"/>
    <col min="5379" max="5405" width="9.77734375" customWidth="1"/>
    <col min="5406" max="5406" width="12.44140625" customWidth="1"/>
    <col min="5633" max="5633" width="3" customWidth="1"/>
    <col min="5634" max="5634" width="45.21875" customWidth="1"/>
    <col min="5635" max="5661" width="9.77734375" customWidth="1"/>
    <col min="5662" max="5662" width="12.44140625" customWidth="1"/>
    <col min="5889" max="5889" width="3" customWidth="1"/>
    <col min="5890" max="5890" width="45.21875" customWidth="1"/>
    <col min="5891" max="5917" width="9.77734375" customWidth="1"/>
    <col min="5918" max="5918" width="12.44140625" customWidth="1"/>
    <col min="6145" max="6145" width="3" customWidth="1"/>
    <col min="6146" max="6146" width="45.21875" customWidth="1"/>
    <col min="6147" max="6173" width="9.77734375" customWidth="1"/>
    <col min="6174" max="6174" width="12.44140625" customWidth="1"/>
    <col min="6401" max="6401" width="3" customWidth="1"/>
    <col min="6402" max="6402" width="45.21875" customWidth="1"/>
    <col min="6403" max="6429" width="9.77734375" customWidth="1"/>
    <col min="6430" max="6430" width="12.44140625" customWidth="1"/>
    <col min="6657" max="6657" width="3" customWidth="1"/>
    <col min="6658" max="6658" width="45.21875" customWidth="1"/>
    <col min="6659" max="6685" width="9.77734375" customWidth="1"/>
    <col min="6686" max="6686" width="12.44140625" customWidth="1"/>
    <col min="6913" max="6913" width="3" customWidth="1"/>
    <col min="6914" max="6914" width="45.21875" customWidth="1"/>
    <col min="6915" max="6941" width="9.77734375" customWidth="1"/>
    <col min="6942" max="6942" width="12.44140625" customWidth="1"/>
    <col min="7169" max="7169" width="3" customWidth="1"/>
    <col min="7170" max="7170" width="45.21875" customWidth="1"/>
    <col min="7171" max="7197" width="9.77734375" customWidth="1"/>
    <col min="7198" max="7198" width="12.44140625" customWidth="1"/>
    <col min="7425" max="7425" width="3" customWidth="1"/>
    <col min="7426" max="7426" width="45.21875" customWidth="1"/>
    <col min="7427" max="7453" width="9.77734375" customWidth="1"/>
    <col min="7454" max="7454" width="12.44140625" customWidth="1"/>
    <col min="7681" max="7681" width="3" customWidth="1"/>
    <col min="7682" max="7682" width="45.21875" customWidth="1"/>
    <col min="7683" max="7709" width="9.77734375" customWidth="1"/>
    <col min="7710" max="7710" width="12.44140625" customWidth="1"/>
    <col min="7937" max="7937" width="3" customWidth="1"/>
    <col min="7938" max="7938" width="45.21875" customWidth="1"/>
    <col min="7939" max="7965" width="9.77734375" customWidth="1"/>
    <col min="7966" max="7966" width="12.44140625" customWidth="1"/>
    <col min="8193" max="8193" width="3" customWidth="1"/>
    <col min="8194" max="8194" width="45.21875" customWidth="1"/>
    <col min="8195" max="8221" width="9.77734375" customWidth="1"/>
    <col min="8222" max="8222" width="12.44140625" customWidth="1"/>
    <col min="8449" max="8449" width="3" customWidth="1"/>
    <col min="8450" max="8450" width="45.21875" customWidth="1"/>
    <col min="8451" max="8477" width="9.77734375" customWidth="1"/>
    <col min="8478" max="8478" width="12.44140625" customWidth="1"/>
    <col min="8705" max="8705" width="3" customWidth="1"/>
    <col min="8706" max="8706" width="45.21875" customWidth="1"/>
    <col min="8707" max="8733" width="9.77734375" customWidth="1"/>
    <col min="8734" max="8734" width="12.44140625" customWidth="1"/>
    <col min="8961" max="8961" width="3" customWidth="1"/>
    <col min="8962" max="8962" width="45.21875" customWidth="1"/>
    <col min="8963" max="8989" width="9.77734375" customWidth="1"/>
    <col min="8990" max="8990" width="12.44140625" customWidth="1"/>
    <col min="9217" max="9217" width="3" customWidth="1"/>
    <col min="9218" max="9218" width="45.21875" customWidth="1"/>
    <col min="9219" max="9245" width="9.77734375" customWidth="1"/>
    <col min="9246" max="9246" width="12.44140625" customWidth="1"/>
    <col min="9473" max="9473" width="3" customWidth="1"/>
    <col min="9474" max="9474" width="45.21875" customWidth="1"/>
    <col min="9475" max="9501" width="9.77734375" customWidth="1"/>
    <col min="9502" max="9502" width="12.44140625" customWidth="1"/>
    <col min="9729" max="9729" width="3" customWidth="1"/>
    <col min="9730" max="9730" width="45.21875" customWidth="1"/>
    <col min="9731" max="9757" width="9.77734375" customWidth="1"/>
    <col min="9758" max="9758" width="12.44140625" customWidth="1"/>
    <col min="9985" max="9985" width="3" customWidth="1"/>
    <col min="9986" max="9986" width="45.21875" customWidth="1"/>
    <col min="9987" max="10013" width="9.77734375" customWidth="1"/>
    <col min="10014" max="10014" width="12.44140625" customWidth="1"/>
    <col min="10241" max="10241" width="3" customWidth="1"/>
    <col min="10242" max="10242" width="45.21875" customWidth="1"/>
    <col min="10243" max="10269" width="9.77734375" customWidth="1"/>
    <col min="10270" max="10270" width="12.44140625" customWidth="1"/>
    <col min="10497" max="10497" width="3" customWidth="1"/>
    <col min="10498" max="10498" width="45.21875" customWidth="1"/>
    <col min="10499" max="10525" width="9.77734375" customWidth="1"/>
    <col min="10526" max="10526" width="12.44140625" customWidth="1"/>
    <col min="10753" max="10753" width="3" customWidth="1"/>
    <col min="10754" max="10754" width="45.21875" customWidth="1"/>
    <col min="10755" max="10781" width="9.77734375" customWidth="1"/>
    <col min="10782" max="10782" width="12.44140625" customWidth="1"/>
    <col min="11009" max="11009" width="3" customWidth="1"/>
    <col min="11010" max="11010" width="45.21875" customWidth="1"/>
    <col min="11011" max="11037" width="9.77734375" customWidth="1"/>
    <col min="11038" max="11038" width="12.44140625" customWidth="1"/>
    <col min="11265" max="11265" width="3" customWidth="1"/>
    <col min="11266" max="11266" width="45.21875" customWidth="1"/>
    <col min="11267" max="11293" width="9.77734375" customWidth="1"/>
    <col min="11294" max="11294" width="12.44140625" customWidth="1"/>
    <col min="11521" max="11521" width="3" customWidth="1"/>
    <col min="11522" max="11522" width="45.21875" customWidth="1"/>
    <col min="11523" max="11549" width="9.77734375" customWidth="1"/>
    <col min="11550" max="11550" width="12.44140625" customWidth="1"/>
    <col min="11777" max="11777" width="3" customWidth="1"/>
    <col min="11778" max="11778" width="45.21875" customWidth="1"/>
    <col min="11779" max="11805" width="9.77734375" customWidth="1"/>
    <col min="11806" max="11806" width="12.44140625" customWidth="1"/>
    <col min="12033" max="12033" width="3" customWidth="1"/>
    <col min="12034" max="12034" width="45.21875" customWidth="1"/>
    <col min="12035" max="12061" width="9.77734375" customWidth="1"/>
    <col min="12062" max="12062" width="12.44140625" customWidth="1"/>
    <col min="12289" max="12289" width="3" customWidth="1"/>
    <col min="12290" max="12290" width="45.21875" customWidth="1"/>
    <col min="12291" max="12317" width="9.77734375" customWidth="1"/>
    <col min="12318" max="12318" width="12.44140625" customWidth="1"/>
    <col min="12545" max="12545" width="3" customWidth="1"/>
    <col min="12546" max="12546" width="45.21875" customWidth="1"/>
    <col min="12547" max="12573" width="9.77734375" customWidth="1"/>
    <col min="12574" max="12574" width="12.44140625" customWidth="1"/>
    <col min="12801" max="12801" width="3" customWidth="1"/>
    <col min="12802" max="12802" width="45.21875" customWidth="1"/>
    <col min="12803" max="12829" width="9.77734375" customWidth="1"/>
    <col min="12830" max="12830" width="12.44140625" customWidth="1"/>
    <col min="13057" max="13057" width="3" customWidth="1"/>
    <col min="13058" max="13058" width="45.21875" customWidth="1"/>
    <col min="13059" max="13085" width="9.77734375" customWidth="1"/>
    <col min="13086" max="13086" width="12.44140625" customWidth="1"/>
    <col min="13313" max="13313" width="3" customWidth="1"/>
    <col min="13314" max="13314" width="45.21875" customWidth="1"/>
    <col min="13315" max="13341" width="9.77734375" customWidth="1"/>
    <col min="13342" max="13342" width="12.44140625" customWidth="1"/>
    <col min="13569" max="13569" width="3" customWidth="1"/>
    <col min="13570" max="13570" width="45.21875" customWidth="1"/>
    <col min="13571" max="13597" width="9.77734375" customWidth="1"/>
    <col min="13598" max="13598" width="12.44140625" customWidth="1"/>
    <col min="13825" max="13825" width="3" customWidth="1"/>
    <col min="13826" max="13826" width="45.21875" customWidth="1"/>
    <col min="13827" max="13853" width="9.77734375" customWidth="1"/>
    <col min="13854" max="13854" width="12.44140625" customWidth="1"/>
    <col min="14081" max="14081" width="3" customWidth="1"/>
    <col min="14082" max="14082" width="45.21875" customWidth="1"/>
    <col min="14083" max="14109" width="9.77734375" customWidth="1"/>
    <col min="14110" max="14110" width="12.44140625" customWidth="1"/>
    <col min="14337" max="14337" width="3" customWidth="1"/>
    <col min="14338" max="14338" width="45.21875" customWidth="1"/>
    <col min="14339" max="14365" width="9.77734375" customWidth="1"/>
    <col min="14366" max="14366" width="12.44140625" customWidth="1"/>
    <col min="14593" max="14593" width="3" customWidth="1"/>
    <col min="14594" max="14594" width="45.21875" customWidth="1"/>
    <col min="14595" max="14621" width="9.77734375" customWidth="1"/>
    <col min="14622" max="14622" width="12.44140625" customWidth="1"/>
    <col min="14849" max="14849" width="3" customWidth="1"/>
    <col min="14850" max="14850" width="45.21875" customWidth="1"/>
    <col min="14851" max="14877" width="9.77734375" customWidth="1"/>
    <col min="14878" max="14878" width="12.44140625" customWidth="1"/>
    <col min="15105" max="15105" width="3" customWidth="1"/>
    <col min="15106" max="15106" width="45.21875" customWidth="1"/>
    <col min="15107" max="15133" width="9.77734375" customWidth="1"/>
    <col min="15134" max="15134" width="12.44140625" customWidth="1"/>
    <col min="15361" max="15361" width="3" customWidth="1"/>
    <col min="15362" max="15362" width="45.21875" customWidth="1"/>
    <col min="15363" max="15389" width="9.77734375" customWidth="1"/>
    <col min="15390" max="15390" width="12.44140625" customWidth="1"/>
    <col min="15617" max="15617" width="3" customWidth="1"/>
    <col min="15618" max="15618" width="45.21875" customWidth="1"/>
    <col min="15619" max="15645" width="9.77734375" customWidth="1"/>
    <col min="15646" max="15646" width="12.44140625" customWidth="1"/>
    <col min="15873" max="15873" width="3" customWidth="1"/>
    <col min="15874" max="15874" width="45.21875" customWidth="1"/>
    <col min="15875" max="15901" width="9.77734375" customWidth="1"/>
    <col min="15902" max="15902" width="12.44140625" customWidth="1"/>
    <col min="16129" max="16129" width="3" customWidth="1"/>
    <col min="16130" max="16130" width="45.21875" customWidth="1"/>
    <col min="16131" max="16157" width="9.77734375" customWidth="1"/>
    <col min="16158" max="16158" width="12.44140625" customWidth="1"/>
  </cols>
  <sheetData>
    <row r="1" spans="1:33" ht="52.35" customHeight="1"/>
    <row r="2" spans="1:33" ht="17.399999999999999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6">
      <c r="A5" s="96" t="s">
        <v>217</v>
      </c>
      <c r="B5" s="96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>
      <c r="A6" s="92"/>
      <c r="B6" s="92"/>
      <c r="AD6" s="38"/>
      <c r="AE6" s="38"/>
      <c r="AF6" s="38"/>
      <c r="AG6" s="38"/>
    </row>
    <row r="7" spans="1:33" ht="15.6">
      <c r="A7" s="92"/>
      <c r="B7" s="92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92"/>
      <c r="B8" s="9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>
      <c r="A9" s="92"/>
      <c r="B9" s="9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>
      <c r="B10" s="14" t="s">
        <v>218</v>
      </c>
      <c r="AD10" s="38"/>
      <c r="AE10" s="38"/>
      <c r="AF10" s="38"/>
      <c r="AG10" s="38"/>
    </row>
    <row r="11" spans="1:33">
      <c r="B11" s="40" t="s">
        <v>134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 ht="16.2">
      <c r="B12" s="12" t="s">
        <v>219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 ht="16.2">
      <c r="B13" s="12" t="s">
        <v>220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>
      <c r="B14" s="12" t="s">
        <v>221</v>
      </c>
      <c r="C14" s="12" t="s">
        <v>46</v>
      </c>
      <c r="D14" s="12" t="s">
        <v>46</v>
      </c>
      <c r="E14" s="12" t="s">
        <v>46</v>
      </c>
      <c r="F14" s="12" t="s">
        <v>46</v>
      </c>
      <c r="G14" s="12" t="s">
        <v>46</v>
      </c>
      <c r="H14" s="12" t="s">
        <v>46</v>
      </c>
      <c r="I14" s="12" t="s">
        <v>46</v>
      </c>
      <c r="J14" s="12" t="s">
        <v>46</v>
      </c>
      <c r="K14" s="12" t="s">
        <v>46</v>
      </c>
      <c r="L14" s="12" t="s">
        <v>46</v>
      </c>
      <c r="M14" s="12" t="s">
        <v>46</v>
      </c>
      <c r="N14" s="12" t="s">
        <v>46</v>
      </c>
      <c r="O14" s="12" t="s">
        <v>46</v>
      </c>
      <c r="P14" s="12" t="s">
        <v>46</v>
      </c>
      <c r="Q14" s="12" t="s">
        <v>46</v>
      </c>
      <c r="R14" s="12" t="s">
        <v>46</v>
      </c>
      <c r="S14" s="12" t="s">
        <v>46</v>
      </c>
      <c r="T14" s="12" t="s">
        <v>46</v>
      </c>
      <c r="U14" s="12" t="s">
        <v>46</v>
      </c>
      <c r="V14" s="12" t="s">
        <v>46</v>
      </c>
      <c r="W14" s="12" t="s">
        <v>46</v>
      </c>
      <c r="X14" s="12" t="s">
        <v>46</v>
      </c>
      <c r="Y14" s="12" t="s">
        <v>46</v>
      </c>
      <c r="Z14" s="12" t="s">
        <v>46</v>
      </c>
      <c r="AA14" s="12" t="s">
        <v>46</v>
      </c>
      <c r="AB14" s="12" t="s">
        <v>46</v>
      </c>
      <c r="AC14" s="12" t="s">
        <v>46</v>
      </c>
      <c r="AD14" s="38" t="s">
        <v>222</v>
      </c>
      <c r="AE14" s="38" t="s">
        <v>222</v>
      </c>
      <c r="AF14" s="38"/>
      <c r="AG14" s="38"/>
    </row>
    <row r="15" spans="1:33">
      <c r="B15" s="40" t="s">
        <v>223</v>
      </c>
      <c r="AD15" s="38"/>
      <c r="AE15" s="38"/>
      <c r="AF15" s="38"/>
      <c r="AG15" s="38"/>
    </row>
    <row r="16" spans="1:33" ht="16.2">
      <c r="B16" s="12" t="s">
        <v>224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 ht="16.2">
      <c r="B17" s="12" t="s">
        <v>146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 ht="16.2">
      <c r="B18" s="12" t="s">
        <v>225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 ht="16.2">
      <c r="B19" s="40" t="s">
        <v>226</v>
      </c>
      <c r="AD19" s="38"/>
      <c r="AE19" s="38"/>
      <c r="AF19" s="38"/>
      <c r="AG19" s="38"/>
    </row>
    <row r="20" spans="1:33" ht="16.2">
      <c r="B20" s="12" t="s">
        <v>63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 ht="16.2">
      <c r="B21" s="12" t="s">
        <v>64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 ht="16.2">
      <c r="B22" s="12" t="s">
        <v>65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>
      <c r="B23" s="40" t="s">
        <v>145</v>
      </c>
      <c r="AD23" s="38"/>
      <c r="AE23" s="38"/>
      <c r="AF23" s="38"/>
      <c r="AG23" s="38"/>
    </row>
    <row r="24" spans="1:33" ht="16.2">
      <c r="B24" s="12" t="s">
        <v>227</v>
      </c>
      <c r="Z24" s="31"/>
      <c r="AA24" s="31"/>
      <c r="AB24" s="31"/>
      <c r="AC24" s="31"/>
      <c r="AD24" s="31"/>
      <c r="AE24" s="31"/>
      <c r="AF24" s="38"/>
      <c r="AG24" s="38"/>
    </row>
    <row r="25" spans="1:33" ht="16.2">
      <c r="A25" s="31"/>
      <c r="B25" s="31" t="s">
        <v>228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 ht="15.6">
      <c r="A26" s="31"/>
      <c r="B26" s="31" t="s">
        <v>148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 ht="16.2">
      <c r="B27" s="12" t="s">
        <v>229</v>
      </c>
      <c r="AD27" s="38"/>
      <c r="AE27" s="38"/>
      <c r="AF27" s="38"/>
      <c r="AG27" s="38"/>
    </row>
    <row r="28" spans="1:33" ht="15.6">
      <c r="A28" s="31"/>
      <c r="B28" s="31" t="s">
        <v>147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 ht="15.6">
      <c r="A29" s="31"/>
      <c r="B29" s="31" t="s">
        <v>148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 ht="16.2">
      <c r="B30" s="12" t="s">
        <v>230</v>
      </c>
      <c r="AD30" s="38"/>
      <c r="AE30" s="38"/>
      <c r="AF30" s="38"/>
      <c r="AG30" s="38"/>
    </row>
    <row r="31" spans="1:33" ht="16.2">
      <c r="A31" s="31"/>
      <c r="B31" s="31" t="s">
        <v>228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 ht="16.2">
      <c r="B32" s="40" t="s">
        <v>231</v>
      </c>
      <c r="AD32" s="38"/>
      <c r="AE32" s="38"/>
      <c r="AF32" s="38"/>
      <c r="AG32" s="38"/>
    </row>
    <row r="33" spans="1:33" ht="16.2">
      <c r="B33" s="12" t="s">
        <v>232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  <c r="AF33" s="12"/>
      <c r="AG33" s="38"/>
    </row>
    <row r="34" spans="1:33" ht="16.2">
      <c r="B34" s="12" t="s">
        <v>233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  <c r="AF34" s="38"/>
      <c r="AG34" s="38"/>
    </row>
    <row r="35" spans="1:33" ht="16.2">
      <c r="B35" s="12" t="s">
        <v>151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46</v>
      </c>
      <c r="Y35" s="12" t="s">
        <v>46</v>
      </c>
      <c r="Z35" s="12" t="s">
        <v>46</v>
      </c>
      <c r="AA35" s="12" t="s">
        <v>46</v>
      </c>
      <c r="AB35" s="12" t="s">
        <v>46</v>
      </c>
      <c r="AC35" s="12" t="s">
        <v>46</v>
      </c>
      <c r="AD35" s="12" t="s">
        <v>46</v>
      </c>
      <c r="AE35" s="12" t="s">
        <v>46</v>
      </c>
      <c r="AF35" s="38"/>
      <c r="AG35" s="38"/>
    </row>
    <row r="36" spans="1:33" ht="16.2">
      <c r="B36" s="12" t="s">
        <v>152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46</v>
      </c>
      <c r="Y36" s="12" t="s">
        <v>46</v>
      </c>
      <c r="Z36" s="12" t="s">
        <v>46</v>
      </c>
      <c r="AA36" s="12" t="s">
        <v>46</v>
      </c>
      <c r="AB36" s="12" t="s">
        <v>46</v>
      </c>
      <c r="AC36" s="12" t="s">
        <v>46</v>
      </c>
      <c r="AD36" s="12" t="s">
        <v>46</v>
      </c>
      <c r="AE36" s="12" t="s">
        <v>46</v>
      </c>
      <c r="AF36" s="38"/>
      <c r="AG36" s="38"/>
    </row>
    <row r="37" spans="1:33">
      <c r="A37" s="92"/>
      <c r="B37" s="92"/>
      <c r="AD37" s="38"/>
      <c r="AE37" s="38"/>
      <c r="AF37" s="38"/>
      <c r="AG37" s="38"/>
    </row>
    <row r="38" spans="1:33">
      <c r="B38" s="14" t="s">
        <v>234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 ht="16.2">
      <c r="B39" s="40" t="s">
        <v>235</v>
      </c>
      <c r="AD39" s="38"/>
      <c r="AE39" s="38"/>
      <c r="AF39" s="38"/>
      <c r="AG39" s="38"/>
    </row>
    <row r="40" spans="1:33">
      <c r="B40" s="12" t="s">
        <v>55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>
      <c r="B41" s="12" t="s">
        <v>56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>
      <c r="B42" s="12" t="s">
        <v>57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 ht="16.2">
      <c r="B43" s="40" t="s">
        <v>236</v>
      </c>
      <c r="AD43" s="38"/>
      <c r="AE43" s="38"/>
      <c r="AF43" s="38"/>
      <c r="AG43" s="38"/>
    </row>
    <row r="44" spans="1:33">
      <c r="B44" s="12" t="s">
        <v>55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>
      <c r="B45" s="12" t="s">
        <v>56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>
      <c r="B46" s="12" t="s">
        <v>57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>
      <c r="A47" s="92"/>
      <c r="B47" s="92"/>
      <c r="AD47" s="38"/>
      <c r="AE47" s="38"/>
      <c r="AF47" s="38"/>
      <c r="AG47" s="38"/>
    </row>
    <row r="48" spans="1:33">
      <c r="A48" s="92" t="s">
        <v>153</v>
      </c>
      <c r="B48" s="92"/>
      <c r="AD48" s="38"/>
      <c r="AE48" s="38"/>
      <c r="AF48" s="38"/>
      <c r="AG48" s="38"/>
    </row>
    <row r="49" spans="1:33">
      <c r="A49" s="92" t="s">
        <v>237</v>
      </c>
      <c r="B49" s="92"/>
      <c r="AD49" s="38"/>
      <c r="AE49" s="38"/>
      <c r="AF49" s="38"/>
      <c r="AG49" s="38"/>
    </row>
    <row r="50" spans="1:33">
      <c r="A50" s="92" t="s">
        <v>238</v>
      </c>
      <c r="B50" s="92"/>
      <c r="AD50" s="38"/>
      <c r="AE50" s="38"/>
      <c r="AF50" s="38"/>
      <c r="AG50" s="38"/>
    </row>
    <row r="51" spans="1:33">
      <c r="A51" s="92" t="s">
        <v>239</v>
      </c>
      <c r="B51" s="92"/>
      <c r="AD51" s="38"/>
      <c r="AE51" s="38"/>
      <c r="AF51" s="38"/>
      <c r="AG51" s="38"/>
    </row>
    <row r="52" spans="1:33">
      <c r="A52" s="92"/>
      <c r="B52" s="92"/>
      <c r="AD52" s="38"/>
      <c r="AE52" s="38"/>
      <c r="AF52" s="38"/>
      <c r="AG52" s="38"/>
    </row>
    <row r="53" spans="1:33">
      <c r="A53" s="93" t="s">
        <v>73</v>
      </c>
      <c r="B53" s="93"/>
      <c r="AD53" s="38"/>
      <c r="AE53" s="38"/>
      <c r="AF53" s="38"/>
      <c r="AG53" s="38"/>
    </row>
    <row r="54" spans="1:33">
      <c r="A54" s="92" t="s">
        <v>157</v>
      </c>
      <c r="B54" s="92"/>
      <c r="AD54" s="38"/>
      <c r="AE54" s="38"/>
      <c r="AF54" s="38"/>
      <c r="AG54" s="38"/>
    </row>
    <row r="55" spans="1:33">
      <c r="A55" s="92" t="s">
        <v>240</v>
      </c>
      <c r="B55" s="92"/>
      <c r="AD55" s="38"/>
      <c r="AE55" s="38"/>
      <c r="AF55" s="38"/>
      <c r="AG55" s="38"/>
    </row>
    <row r="56" spans="1:33">
      <c r="A56" s="92" t="s">
        <v>241</v>
      </c>
      <c r="B56" s="92"/>
      <c r="AD56" s="38"/>
      <c r="AE56" s="38"/>
      <c r="AF56" s="38"/>
      <c r="AG56" s="38"/>
    </row>
    <row r="57" spans="1:33">
      <c r="A57" s="92" t="s">
        <v>242</v>
      </c>
      <c r="B57" s="92"/>
      <c r="AD57" s="38"/>
      <c r="AE57" s="38"/>
      <c r="AF57" s="38"/>
      <c r="AG57" s="38"/>
    </row>
    <row r="58" spans="1:33">
      <c r="A58" s="92" t="s">
        <v>243</v>
      </c>
      <c r="B58" s="92"/>
      <c r="AD58" s="38"/>
      <c r="AE58" s="38"/>
      <c r="AF58" s="38"/>
      <c r="AG58" s="38"/>
    </row>
    <row r="59" spans="1:33">
      <c r="A59" s="92" t="s">
        <v>244</v>
      </c>
      <c r="B59" s="92"/>
      <c r="AD59" s="38"/>
      <c r="AE59" s="38"/>
      <c r="AF59" s="38"/>
      <c r="AG59" s="38"/>
    </row>
    <row r="60" spans="1:33">
      <c r="A60" s="92" t="s">
        <v>245</v>
      </c>
      <c r="B60" s="92"/>
      <c r="AD60" s="38"/>
      <c r="AE60" s="38"/>
      <c r="AF60" s="38"/>
      <c r="AG60" s="38"/>
    </row>
    <row r="61" spans="1:33">
      <c r="A61" s="92" t="s">
        <v>246</v>
      </c>
      <c r="B61" s="92"/>
      <c r="AD61" s="38"/>
      <c r="AE61" s="38"/>
      <c r="AF61" s="38"/>
      <c r="AG61" s="38"/>
    </row>
    <row r="62" spans="1:33">
      <c r="A62" s="92" t="s">
        <v>247</v>
      </c>
      <c r="B62" s="92"/>
      <c r="AD62" s="38"/>
      <c r="AE62" s="38"/>
      <c r="AF62" s="38"/>
      <c r="AG62" s="38"/>
    </row>
    <row r="63" spans="1:33">
      <c r="A63" s="92" t="s">
        <v>248</v>
      </c>
      <c r="B63" s="92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B40CC4-551F-4602-B09A-217576ED5767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AD3FA65A-7C2E-45F9-A631-C955509FE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D73F77-AB54-4E48-8354-CA6FB71EB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About</vt:lpstr>
      <vt:lpstr>EUDH T4</vt:lpstr>
      <vt:lpstr>EUDH T8</vt:lpstr>
      <vt:lpstr>Offroad Calcs</vt:lpstr>
      <vt:lpstr>Fuel Efficiency Adjustments</vt:lpstr>
      <vt:lpstr>Freight Fleet Data</vt:lpstr>
      <vt:lpstr>Calibration Adjustments</vt:lpstr>
      <vt:lpstr>Freight Energy Data</vt:lpstr>
      <vt:lpstr>Passenger Fleet Data</vt:lpstr>
      <vt:lpstr>Passenger Energy Data</vt:lpstr>
      <vt:lpstr>Onroad Calcs</vt:lpstr>
      <vt:lpstr>Marine Energy Consumption</vt:lpstr>
      <vt:lpstr>marine calcs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Andre Dixon</cp:lastModifiedBy>
  <cp:revision/>
  <dcterms:created xsi:type="dcterms:W3CDTF">2017-06-26T22:04:22Z</dcterms:created>
  <dcterms:modified xsi:type="dcterms:W3CDTF">2022-10-17T18:50:18Z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