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29"/>
  <workbookPr defaultThemeVersion="124226"/>
  <mc:AlternateContent xmlns:mc="http://schemas.openxmlformats.org/markup-compatibility/2006">
    <mc:Choice Requires="x15">
      <x15ac:absPath xmlns:x15ac="http://schemas.microsoft.com/office/spreadsheetml/2010/11/ac" url="https://pembinainstitute.sharepoint.com/sites/PRO-EnergyPolicySimulator2021/Shared Documents/Research and Analysis/CANADA-inputData/trans/SYVbT/"/>
    </mc:Choice>
  </mc:AlternateContent>
  <xr:revisionPtr revIDLastSave="312" documentId="13_ncr:1_{A768109A-AD31-43DE-908B-C390333AD68D}" xr6:coauthVersionLast="47" xr6:coauthVersionMax="47" xr10:uidLastSave="{C55D0435-F005-4128-BE62-400352AA1C3F}"/>
  <bookViews>
    <workbookView xWindow="-108" yWindow="-108" windowWidth="23256" windowHeight="12576" tabRatio="988" firstSheet="14" activeTab="17" xr2:uid="{00000000-000D-0000-FFFF-FFFF00000000}"/>
  </bookViews>
  <sheets>
    <sheet name="About" sheetId="1" r:id="rId1"/>
    <sheet name="Cars" sheetId="16" r:id="rId2"/>
    <sheet name="Trucks" sheetId="17" r:id="rId3"/>
    <sheet name="Buses" sheetId="18" r:id="rId4"/>
    <sheet name="Motorbikes" sheetId="25" r:id="rId5"/>
    <sheet name="Rail" sheetId="32" r:id="rId6"/>
    <sheet name="Marine" sheetId="33" r:id="rId7"/>
    <sheet name="Bus Energy Consumption" sheetId="24" r:id="rId8"/>
    <sheet name="Car Energy Consumption" sheetId="21" r:id="rId9"/>
    <sheet name="Psngr Truck Energy Consumption" sheetId="22" r:id="rId10"/>
    <sheet name="Light Truck Energy Consumption" sheetId="27" r:id="rId11"/>
    <sheet name="Medium Truck Energy Consumption" sheetId="26" r:id="rId12"/>
    <sheet name="Heavy Truck Energy Consumption" sheetId="30" r:id="rId13"/>
    <sheet name="Freight Truck Energy Cnsumption" sheetId="23" r:id="rId14"/>
    <sheet name="Freight Air Energy Consumption" sheetId="28" r:id="rId15"/>
    <sheet name="AEO 48 (Aircraft Stock)" sheetId="31" r:id="rId16"/>
    <sheet name="Passenger" sheetId="19" r:id="rId17"/>
    <sheet name="Freight" sheetId="20" r:id="rId18"/>
    <sheet name="EPS 3.3.1 data" sheetId="34" r:id="rId19"/>
    <sheet name="Marine Energy Consumption" sheetId="29" r:id="rId20"/>
    <sheet name="marine calcs" sheetId="35" r:id="rId21"/>
    <sheet name="SYVbT-passenger" sheetId="2" r:id="rId22"/>
    <sheet name="SYVbT-freight" sheetId="4" r:id="rId23"/>
  </sheets>
  <externalReferences>
    <externalReference r:id="rId24"/>
  </externalReferences>
  <definedNames>
    <definedName name="Eno_TM">'[1]1997  Table 1a Modified'!#REF!</definedName>
    <definedName name="Eno_Tons">'[1]1997  Table 1a Modified'!#REF!</definedName>
    <definedName name="Sum_T2">'[1]1997  Table 1a Modified'!#REF!</definedName>
    <definedName name="Sum_TTM">'[1]1997  Table 1a Modified'!#REF!</definedName>
    <definedName name="ti_tbl_50">#REF!</definedName>
    <definedName name="ti_tbl_69">#REF!</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14" i="20" l="1"/>
  <c r="D17" i="20" l="1"/>
  <c r="D15" i="20"/>
  <c r="D16" i="20"/>
  <c r="D14" i="20"/>
  <c r="E16" i="20"/>
  <c r="E15" i="20"/>
  <c r="C17" i="20"/>
  <c r="C16" i="20"/>
  <c r="C15" i="20"/>
  <c r="P15" i="20"/>
  <c r="P14" i="20"/>
  <c r="N23" i="20"/>
  <c r="O23" i="20"/>
  <c r="P23" i="20"/>
  <c r="O22" i="20"/>
  <c r="N22" i="20"/>
  <c r="O21" i="20"/>
  <c r="O20" i="20"/>
  <c r="N21" i="20"/>
  <c r="N20" i="20"/>
  <c r="M21" i="20"/>
  <c r="M20" i="20"/>
  <c r="P19" i="20"/>
  <c r="O19" i="20"/>
  <c r="N19" i="20"/>
  <c r="P18" i="20"/>
  <c r="O18" i="20"/>
  <c r="N18" i="20"/>
  <c r="M13" i="20"/>
  <c r="Q3" i="20"/>
  <c r="O3" i="20"/>
  <c r="P4" i="20"/>
  <c r="P3" i="20" s="1"/>
  <c r="N4" i="20"/>
  <c r="N3" i="20"/>
  <c r="M3" i="20"/>
  <c r="M4" i="20" s="1"/>
  <c r="B7" i="20"/>
  <c r="E7" i="20" s="1"/>
  <c r="D7" i="4" s="1"/>
  <c r="B3" i="20"/>
  <c r="C4" i="19"/>
  <c r="D4" i="19"/>
  <c r="P24" i="20" l="1"/>
  <c r="F17" i="20"/>
  <c r="F14" i="20"/>
  <c r="F16" i="20"/>
  <c r="F15" i="20"/>
  <c r="G15" i="20" s="1"/>
  <c r="N25" i="20"/>
  <c r="P20" i="20"/>
  <c r="O25" i="20"/>
  <c r="P21" i="20"/>
  <c r="M19" i="20"/>
  <c r="M24" i="20" s="1"/>
  <c r="N24" i="20"/>
  <c r="M18" i="20"/>
  <c r="P25" i="20"/>
  <c r="O24" i="20"/>
  <c r="F7" i="20"/>
  <c r="E7" i="4" s="1"/>
  <c r="E6" i="4"/>
  <c r="G16" i="20" l="1"/>
  <c r="F3" i="20" s="1"/>
  <c r="G17" i="20"/>
  <c r="H3" i="20" s="1"/>
  <c r="G3" i="4" s="1"/>
  <c r="G14" i="20"/>
  <c r="D3" i="20" s="1"/>
  <c r="M25" i="20"/>
  <c r="C18" i="35"/>
  <c r="C17" i="35"/>
  <c r="C16" i="35"/>
  <c r="C14" i="35"/>
  <c r="C6" i="35"/>
  <c r="C7" i="35" s="1"/>
  <c r="C9" i="35" s="1"/>
  <c r="C13" i="35" s="1"/>
  <c r="C10" i="35" l="1"/>
  <c r="B3" i="4" l="1"/>
  <c r="F4" i="4"/>
  <c r="G4" i="4"/>
  <c r="F5" i="4"/>
  <c r="G5" i="4"/>
  <c r="F6" i="4"/>
  <c r="G6" i="4"/>
  <c r="F7" i="4"/>
  <c r="G7" i="4"/>
  <c r="F2" i="4"/>
  <c r="F3" i="4"/>
  <c r="H2" i="4"/>
  <c r="H3" i="4"/>
  <c r="H4" i="4"/>
  <c r="H5" i="4"/>
  <c r="H6" i="4"/>
  <c r="H7" i="4"/>
  <c r="B5" i="4"/>
  <c r="C5" i="4"/>
  <c r="D5" i="4"/>
  <c r="B6" i="4"/>
  <c r="C6" i="4"/>
  <c r="D6" i="4"/>
  <c r="B7" i="4"/>
  <c r="C7" i="4"/>
  <c r="C4" i="4"/>
  <c r="D4" i="4"/>
  <c r="B4" i="4"/>
  <c r="B2" i="4"/>
  <c r="H2" i="2"/>
  <c r="G3" i="2"/>
  <c r="H3" i="2"/>
  <c r="G4" i="2"/>
  <c r="H4" i="2"/>
  <c r="G5" i="2"/>
  <c r="H5" i="2"/>
  <c r="G6" i="2"/>
  <c r="H6" i="2"/>
  <c r="G7" i="2"/>
  <c r="H7" i="2"/>
  <c r="F3" i="2"/>
  <c r="F4" i="2"/>
  <c r="F5" i="2"/>
  <c r="F6" i="2"/>
  <c r="F7" i="2"/>
  <c r="E7" i="2"/>
  <c r="C5" i="2"/>
  <c r="D5" i="2"/>
  <c r="C6" i="2"/>
  <c r="D6" i="2"/>
  <c r="D4" i="2"/>
  <c r="C4" i="2"/>
  <c r="C7" i="2"/>
  <c r="B5" i="2"/>
  <c r="B6" i="2"/>
  <c r="B7" i="2"/>
  <c r="B4" i="2"/>
  <c r="N14" i="34"/>
  <c r="O14" i="34"/>
  <c r="P14" i="34"/>
  <c r="Q14" i="34"/>
  <c r="R14" i="34"/>
  <c r="S14" i="34"/>
  <c r="T14" i="34"/>
  <c r="N15" i="34"/>
  <c r="O15" i="34"/>
  <c r="P15" i="34"/>
  <c r="Q15" i="34"/>
  <c r="R15" i="34"/>
  <c r="S15" i="34"/>
  <c r="T15" i="34"/>
  <c r="N16" i="34"/>
  <c r="O16" i="34"/>
  <c r="P16" i="34"/>
  <c r="Q16" i="34"/>
  <c r="R16" i="34"/>
  <c r="S16" i="34"/>
  <c r="T16" i="34"/>
  <c r="N17" i="34"/>
  <c r="O17" i="34"/>
  <c r="P17" i="34"/>
  <c r="Q17" i="34"/>
  <c r="R17" i="34"/>
  <c r="S17" i="34"/>
  <c r="T17" i="34"/>
  <c r="N18" i="34"/>
  <c r="O18" i="34"/>
  <c r="P18" i="34"/>
  <c r="Q18" i="34"/>
  <c r="R18" i="34"/>
  <c r="S18" i="34"/>
  <c r="T18" i="34"/>
  <c r="O13" i="34"/>
  <c r="P13" i="34"/>
  <c r="Q13" i="34"/>
  <c r="R13" i="34"/>
  <c r="S13" i="34"/>
  <c r="T13" i="34"/>
  <c r="N13" i="34"/>
  <c r="N5" i="34"/>
  <c r="O5" i="34"/>
  <c r="P5" i="34"/>
  <c r="Q5" i="34"/>
  <c r="R5" i="34"/>
  <c r="S5" i="34"/>
  <c r="T5" i="34"/>
  <c r="N6" i="34"/>
  <c r="O6" i="34"/>
  <c r="P6" i="34"/>
  <c r="Q6" i="34"/>
  <c r="R6" i="34"/>
  <c r="S6" i="34"/>
  <c r="T6" i="34"/>
  <c r="N7" i="34"/>
  <c r="O7" i="34"/>
  <c r="P7" i="34"/>
  <c r="Q7" i="34"/>
  <c r="R7" i="34"/>
  <c r="S7" i="34"/>
  <c r="T7" i="34"/>
  <c r="N8" i="34"/>
  <c r="O8" i="34"/>
  <c r="P8" i="34"/>
  <c r="Q8" i="34"/>
  <c r="R8" i="34"/>
  <c r="S8" i="34"/>
  <c r="T8" i="34"/>
  <c r="N9" i="34"/>
  <c r="O9" i="34"/>
  <c r="P9" i="34"/>
  <c r="Q9" i="34"/>
  <c r="R9" i="34"/>
  <c r="S9" i="34"/>
  <c r="T9" i="34"/>
  <c r="O4" i="34"/>
  <c r="P4" i="34"/>
  <c r="Q4" i="34"/>
  <c r="R4" i="34"/>
  <c r="S4" i="34"/>
  <c r="T4" i="34"/>
  <c r="N4" i="34"/>
  <c r="M13" i="34"/>
  <c r="M14" i="34"/>
  <c r="M15" i="34"/>
  <c r="M16" i="34"/>
  <c r="M17" i="34"/>
  <c r="M18" i="34"/>
  <c r="N12" i="34"/>
  <c r="O12" i="34"/>
  <c r="P12" i="34"/>
  <c r="Q12" i="34"/>
  <c r="R12" i="34"/>
  <c r="S12" i="34"/>
  <c r="T12" i="34"/>
  <c r="M12" i="34"/>
  <c r="M4" i="34"/>
  <c r="M5" i="34"/>
  <c r="M6" i="34"/>
  <c r="M7" i="34"/>
  <c r="M8" i="34"/>
  <c r="M9" i="34"/>
  <c r="T3" i="34"/>
  <c r="N3" i="34"/>
  <c r="O3" i="34"/>
  <c r="P3" i="34"/>
  <c r="Q3" i="34"/>
  <c r="R3" i="34"/>
  <c r="S3" i="34"/>
  <c r="M3" i="34"/>
  <c r="L2" i="34"/>
  <c r="B5" i="20"/>
  <c r="E5" i="4" s="1"/>
  <c r="B6" i="19"/>
  <c r="E5" i="2" s="1"/>
  <c r="C84" i="32"/>
  <c r="C85" i="32"/>
  <c r="E64" i="32"/>
  <c r="C64" i="32"/>
  <c r="E63" i="32"/>
  <c r="C63" i="32"/>
  <c r="D64" i="32"/>
  <c r="D63" i="32"/>
  <c r="B84" i="32"/>
  <c r="B2" i="20"/>
  <c r="E3" i="4"/>
  <c r="B6" i="20"/>
  <c r="E4" i="2"/>
  <c r="E6" i="2"/>
  <c r="B7" i="19"/>
  <c r="B85" i="32"/>
  <c r="B64" i="32"/>
  <c r="B63" i="32"/>
  <c r="H2" i="20" l="1"/>
  <c r="G2" i="4" s="1"/>
  <c r="F2" i="20"/>
  <c r="E2" i="4" s="1"/>
  <c r="E2" i="20"/>
  <c r="D2" i="4" s="1"/>
  <c r="D2" i="20"/>
  <c r="C2" i="4" s="1"/>
  <c r="D3" i="4"/>
  <c r="C3" i="4"/>
  <c r="D7" i="2"/>
  <c r="C3" i="2"/>
  <c r="D3" i="2"/>
  <c r="E3" i="2"/>
  <c r="B3" i="2"/>
  <c r="G2" i="2"/>
  <c r="F2" i="2"/>
  <c r="E2" i="2"/>
  <c r="D2" i="2"/>
  <c r="C2" i="2"/>
  <c r="B2" i="2"/>
  <c r="B4" i="20"/>
  <c r="E4" i="4" s="1"/>
  <c r="B5" i="19"/>
  <c r="B65" i="16"/>
  <c r="G3" i="19"/>
  <c r="C3" i="19"/>
  <c r="M49" i="16"/>
  <c r="M50" i="16"/>
  <c r="M48" i="16"/>
  <c r="H4" i="19"/>
  <c r="E8" i="19"/>
  <c r="B8" i="19"/>
  <c r="F4" i="19"/>
  <c r="E4" i="19"/>
  <c r="B4" i="19"/>
  <c r="B3" i="19"/>
  <c r="E3" i="19" s="1"/>
  <c r="F3" i="19" l="1"/>
  <c r="D3" i="19"/>
  <c r="H3" i="1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tc={D787F06F-310F-45A2-BECD-F7F8865DAD4C}</author>
    <author>tc={065625C1-8537-4ECC-A3F8-FA6F37CC44BD}</author>
    <author>tc={31D00625-80DF-497D-A671-701DA40A4B34}</author>
    <author>tc={FE07B9F1-B397-4C75-8E70-1F8625A864FA}</author>
  </authors>
  <commentList>
    <comment ref="B3" authorId="0" shapeId="0" xr:uid="{D787F06F-310F-45A2-BECD-F7F8865DAD4C}">
      <text>
        <t>[Threaded comment]
Your version of Excel allows you to read this threaded comment; however, any edits to it will get removed if the file is opened in a newer version of Excel. Learn more: https://go.microsoft.com/fwlink/?linkid=870924
Comment:
    Previously:
=(Trucks!V26+Trucks!V27)*1000</t>
      </text>
    </comment>
    <comment ref="D3" authorId="1" shapeId="0" xr:uid="{065625C1-8537-4ECC-A3F8-FA6F37CC44BD}">
      <text>
        <t>[Threaded comment]
Your version of Excel allows you to read this threaded comment; however, any edits to it will get removed if the file is opened in a newer version of Excel. Learn more: https://go.microsoft.com/fwlink/?linkid=870924
Comment:
    Previously:
=(SUM(Trucks!V25:V27)*1000)*('Freight Truck Energy Cnsumption'!V21/100)</t>
      </text>
    </comment>
    <comment ref="E3" authorId="2" shapeId="0" xr:uid="{31D00625-80DF-497D-A671-701DA40A4B34}">
      <text>
        <t>[Threaded comment]
Your version of Excel allows you to read this threaded comment; however, any edits to it will get removed if the file is opened in a newer version of Excel. Learn more: https://go.microsoft.com/fwlink/?linkid=870924
Comment:
    Previously:
=B3-F3-D3</t>
      </text>
    </comment>
    <comment ref="F3" authorId="3" shapeId="0" xr:uid="{FE07B9F1-B397-4C75-8E70-1F8625A864FA}">
      <text>
        <t>[Threaded comment]
Your version of Excel allows you to read this threaded comment; however, any edits to it will get removed if the file is opened in a newer version of Excel. Learn more: https://go.microsoft.com/fwlink/?linkid=870924
Comment:
    Previously:
=(Trucks!V27*1000)+((Trucks!V26*1000)*('Medium Truck Energy Consumption'!U18/100))</t>
      </text>
    </comment>
  </commentList>
</comments>
</file>

<file path=xl/sharedStrings.xml><?xml version="1.0" encoding="utf-8"?>
<sst xmlns="http://schemas.openxmlformats.org/spreadsheetml/2006/main" count="1574" uniqueCount="713">
  <si>
    <t>SYVbT Start Year Vehicles by Technology</t>
  </si>
  <si>
    <t>Sources:</t>
  </si>
  <si>
    <t>All on-road, non-electric vehicles</t>
  </si>
  <si>
    <t>Natural Resources Canada</t>
  </si>
  <si>
    <t>Comprehensive Energy Use Database: Transportation Sector - Canada</t>
  </si>
  <si>
    <t>https://oee.nrcan.gc.ca/corporate/statistics/neud/dpa/menus/trends/comprehensive/trends_tran_ca.cfm</t>
  </si>
  <si>
    <t>Zero Emission and Hybrid Vehicles</t>
  </si>
  <si>
    <t>Statistics Canada</t>
  </si>
  <si>
    <t>New Motor Vehicle Registrations</t>
  </si>
  <si>
    <t>https://www150.statcan.gc.ca/t1/tbl1/en/tv.action?pid=2010002101</t>
  </si>
  <si>
    <t>rail</t>
  </si>
  <si>
    <t>Transport Canada</t>
  </si>
  <si>
    <t>Transportation in Canada 2020 Statistical Addendum</t>
  </si>
  <si>
    <t>https://tc.canada.ca/en/corporate-services/transparency/corporate-management-reporting/transportation-canada-annual-reports/transportation-canada-2020-overview-report</t>
  </si>
  <si>
    <t>Table RA3 and Table RO12</t>
  </si>
  <si>
    <t>Railway Association of Canada</t>
  </si>
  <si>
    <t>Rail Trends</t>
  </si>
  <si>
    <t>https://www.railcan.ca/wp-content/uploads/2021/03/Rail-Trends-2020_Eng.pdf</t>
  </si>
  <si>
    <t>Page 9</t>
  </si>
  <si>
    <t>ships</t>
  </si>
  <si>
    <t>Page 83, Table M10</t>
  </si>
  <si>
    <t>aircraft</t>
  </si>
  <si>
    <t>EIA</t>
  </si>
  <si>
    <t>Annual Energy Outlook 2020</t>
  </si>
  <si>
    <t>https://www.eia.gov/outlooks/aeo/data/browser/#/?id=148-AEO2020&amp;region=0-0&amp;cases=ref2020&amp;start=2018&amp;end=2050&amp;f=A&amp;sourcekey=0</t>
  </si>
  <si>
    <t>Table 48</t>
  </si>
  <si>
    <t>Notes</t>
  </si>
  <si>
    <t>The start year is the year prior the first simulated year in the model.</t>
  </si>
  <si>
    <t>For the U.S. in EPS 3.0, the start year is 2019, as the first simulated year is 2020.</t>
  </si>
  <si>
    <t>We use AEO 2020 to calculate start year vehicles, as AEO 2021 does not include 2019 data.</t>
  </si>
  <si>
    <t>We classify AEO's light commercial trucks category as well as light-medium and medium duty vehicles</t>
  </si>
  <si>
    <t>in "freight LDVs" and heavy duty vehicles in "freight HDVs."</t>
  </si>
  <si>
    <t>Our source for buses (NTS 1-11) doesn't differentiate by technology type, so we divide them up</t>
  </si>
  <si>
    <t>based on bus fuel consumption (AEO 37).  That source (AEO 37) doesn't include electricity,</t>
  </si>
  <si>
    <t>so we add it separately via a different source (DoT, above), which we assume is additional to</t>
  </si>
  <si>
    <t>the non-electric buses.</t>
  </si>
  <si>
    <t>For passenger rail, we have locomotives explicitly only for Amtrak, and cars for light, heavy,</t>
  </si>
  <si>
    <t>and commuter rail.  We assume an average of 10 cars per train for light, heavy, and commuter rail.</t>
  </si>
  <si>
    <t>For freight rail, we only have explicit data on the number of locomotives from Class I railroads</t>
  </si>
  <si>
    <t>(from NTS 1-11).  We estimate the number of locomotives from Class II and III</t>
  </si>
  <si>
    <t>railroads via a ratio of revenue relative to class I (FRA).</t>
  </si>
  <si>
    <t>Our source for freight ships (NTS 1-11) includes pushers (towboats and tugs) in the self-propelled</t>
  </si>
  <si>
    <t>vessels category.  We include these because they typically are propelling one or more non-self-propelled</t>
  </si>
  <si>
    <t>barges or vessels, and we want to include these vessels when they are being pushed.  The easiest way</t>
  </si>
  <si>
    <t>to do this is to track the pushers, in the same way we track locomotives for rail but not rail cars.</t>
  </si>
  <si>
    <t>Our source for motorcycles (NTS 1-11) doesn't differentiate by technology type, and we don't</t>
  </si>
  <si>
    <t>have data on motorcycles by fuel type or by technology from AEO, so we assume all</t>
  </si>
  <si>
    <t>motorcycles are gasoline vehicles.</t>
  </si>
  <si>
    <t>Start Year</t>
  </si>
  <si>
    <t>Transportation Sector</t>
  </si>
  <si>
    <t>Historical Database – November 2020</t>
  </si>
  <si>
    <t>Canada</t>
  </si>
  <si>
    <t xml:space="preserve">Table 32: Car Explanatory Variables </t>
  </si>
  <si>
    <t>Light Duty Vehicles</t>
  </si>
  <si>
    <t>Sales (thousands)</t>
  </si>
  <si>
    <t>Cars</t>
  </si>
  <si>
    <t>Stock (thousands)</t>
  </si>
  <si>
    <t>Average Distance Travelled per Year (km)</t>
  </si>
  <si>
    <t>Cars On-Road Average Fuel Consumption (L/100 km)</t>
  </si>
  <si>
    <r>
      <t>Motor Gasoline</t>
    </r>
    <r>
      <rPr>
        <sz val="10"/>
        <rFont val="Arial"/>
        <family val="2"/>
      </rPr>
      <t>¹</t>
    </r>
  </si>
  <si>
    <r>
      <t>Diesel Fuel Oil</t>
    </r>
    <r>
      <rPr>
        <sz val="10"/>
        <rFont val="Arial"/>
        <family val="2"/>
      </rPr>
      <t>²</t>
    </r>
  </si>
  <si>
    <t>1) Includes Ethanol</t>
  </si>
  <si>
    <t>2) Includes Biodiesel</t>
  </si>
  <si>
    <t>https://oee.nrcan.gc.ca/corporate/statistics/neud/dpa/showTable.cfm?type=CP&amp;sector=tran&amp;juris=ca&amp;rn=32&amp;page=0</t>
  </si>
  <si>
    <t>New motor vehicle registrations</t>
  </si>
  <si>
    <t>Frequency: Annual</t>
  </si>
  <si>
    <t>Table: 20-10-0021-01</t>
  </si>
  <si>
    <t>Release date: 2021-07-27</t>
  </si>
  <si>
    <t>Geography: Canada, Province or territory</t>
  </si>
  <si>
    <t>Passenger cars</t>
  </si>
  <si>
    <t>Number of vehicles</t>
  </si>
  <si>
    <t>Fuel type</t>
  </si>
  <si>
    <t>total (2011-2018)</t>
  </si>
  <si>
    <t>Units</t>
  </si>
  <si>
    <t>All fuel types</t>
  </si>
  <si>
    <t>Gasoline</t>
  </si>
  <si>
    <t>Diesel</t>
  </si>
  <si>
    <t>Battery electric</t>
  </si>
  <si>
    <t>Hybrid electric</t>
  </si>
  <si>
    <t>Plug-in hybrid electric</t>
  </si>
  <si>
    <t>Other fuel types 1</t>
  </si>
  <si>
    <t>Footnotes:</t>
  </si>
  <si>
    <t>Other fuel types include liquid propane, natural gas, hydrogen, etcetera.</t>
  </si>
  <si>
    <t>How to cite: Statistics Canada. Table 20-10-0021-01  New motor vehicle registrations</t>
  </si>
  <si>
    <t xml:space="preserve">https://www150.statcan.gc.ca/t1/tbl1/en/tv.action?pid=2010002101 </t>
  </si>
  <si>
    <t>Total LDV passenger cars</t>
  </si>
  <si>
    <t>Table 60: Truck Explanatory Variables</t>
  </si>
  <si>
    <t>Passenger Light Trucks</t>
  </si>
  <si>
    <t>Freight Light Trucks</t>
  </si>
  <si>
    <t>Medium Trucks</t>
  </si>
  <si>
    <t>Heavy Trucks</t>
  </si>
  <si>
    <t>Shares (%)</t>
  </si>
  <si>
    <t>Passenger Light Truck On-Road Average Fuel Consumption (L/100 km)</t>
  </si>
  <si>
    <t>Freight Light Truck On-Road Average Fuel Consumption (L/100 km)</t>
  </si>
  <si>
    <t>Motor Gasoline¹</t>
  </si>
  <si>
    <t>Diesel Fuel Oil²</t>
  </si>
  <si>
    <t>Medium Truck On-Road Average Fuel Consumption (L/100 km)</t>
  </si>
  <si>
    <t>Heavy Truck On-Road Average Fuel Consumption (L/100 km)</t>
  </si>
  <si>
    <t xml:space="preserve">Light truck: A truck of up to 3855 kg (8500 lb.) of gross vehicle weight. The gross vehicle weight is the weight of the empty vehicle plus the maximum anticipated load weight. This class of vehicles includes pickup trucks, minivans and sport utility vehicles. </t>
  </si>
  <si>
    <t>Table 49: Bus Explanatory Variables</t>
  </si>
  <si>
    <t>School Buses</t>
  </si>
  <si>
    <t>Urban Transit</t>
  </si>
  <si>
    <t>Inter-City Buses</t>
  </si>
  <si>
    <t>Table 50: Motorcycle Secondary Energy Use, GHG Emissions by Region and Explanatory Variables</t>
  </si>
  <si>
    <r>
      <t>Motorcycle Energy Use</t>
    </r>
    <r>
      <rPr>
        <b/>
        <vertAlign val="superscript"/>
        <sz val="10"/>
        <rFont val="Arial"/>
        <family val="2"/>
      </rPr>
      <t>1</t>
    </r>
    <r>
      <rPr>
        <b/>
        <sz val="10"/>
        <rFont val="Arial"/>
        <family val="2"/>
      </rPr>
      <t xml:space="preserve"> (PJ)</t>
    </r>
  </si>
  <si>
    <t>Energy Use by Region (PJ)</t>
  </si>
  <si>
    <t>Newfoundland and Labrador</t>
  </si>
  <si>
    <t>Prince Edward Island</t>
  </si>
  <si>
    <t>Nova Scotia</t>
  </si>
  <si>
    <t>New Brunswick</t>
  </si>
  <si>
    <t>Quebec</t>
  </si>
  <si>
    <t>Ontario</t>
  </si>
  <si>
    <t>Manitoba</t>
  </si>
  <si>
    <t>Saskatchewan</t>
  </si>
  <si>
    <t>Alberta</t>
  </si>
  <si>
    <t>British Columbia and Territories</t>
  </si>
  <si>
    <t xml:space="preserve">Activity </t>
  </si>
  <si>
    <t>Passenger-kilometres (millions)</t>
  </si>
  <si>
    <t>Energy Intensity (MJ/Pkm)</t>
  </si>
  <si>
    <r>
      <t>Motorcycle GHG Emissions</t>
    </r>
    <r>
      <rPr>
        <b/>
        <vertAlign val="superscript"/>
        <sz val="10"/>
        <rFont val="Arial"/>
        <family val="2"/>
      </rPr>
      <t>1</t>
    </r>
    <r>
      <rPr>
        <b/>
        <sz val="10"/>
        <rFont val="Arial"/>
        <family val="2"/>
      </rPr>
      <t xml:space="preserve"> (Mt of CO</t>
    </r>
    <r>
      <rPr>
        <b/>
        <vertAlign val="subscript"/>
        <sz val="10"/>
        <rFont val="Arial"/>
        <family val="2"/>
      </rPr>
      <t>2</t>
    </r>
    <r>
      <rPr>
        <b/>
        <sz val="10"/>
        <rFont val="Arial"/>
        <family val="2"/>
      </rPr>
      <t>e)</t>
    </r>
  </si>
  <si>
    <r>
      <t>GHG Emissions by Region (Mt of CO</t>
    </r>
    <r>
      <rPr>
        <b/>
        <i/>
        <vertAlign val="subscript"/>
        <sz val="10"/>
        <rFont val="Arial"/>
        <family val="2"/>
      </rPr>
      <t>2</t>
    </r>
    <r>
      <rPr>
        <b/>
        <i/>
        <sz val="10"/>
        <rFont val="Arial"/>
        <family val="2"/>
      </rPr>
      <t>e)</t>
    </r>
  </si>
  <si>
    <t>GHG Intensity (tonne/TJ)</t>
  </si>
  <si>
    <t>Motorcycle Explanatory Variables</t>
  </si>
  <si>
    <r>
      <t>Motorcycle On-Road Average Fuel Consumption</t>
    </r>
    <r>
      <rPr>
        <vertAlign val="superscript"/>
        <sz val="10"/>
        <rFont val="Arial"/>
        <family val="2"/>
      </rPr>
      <t>1</t>
    </r>
    <r>
      <rPr>
        <sz val="10"/>
        <rFont val="Arial"/>
        <family val="2"/>
      </rPr>
      <t xml:space="preserve"> (L/100 km)</t>
    </r>
  </si>
  <si>
    <t>1) Motorcycles consume only motor gasoline (including ethanol).</t>
  </si>
  <si>
    <t>Table RA3: Railway Fleet, 2006-2015</t>
  </si>
  <si>
    <t>https://tc.canada.ca/sites/default/files//2021-06/transportation_in_canada_statistical_addendum.pdf</t>
  </si>
  <si>
    <t>Locomotives</t>
  </si>
  <si>
    <t>2014R</t>
  </si>
  <si>
    <t>unformatted data for table RA3</t>
  </si>
  <si>
    <t>Freight or Passenger</t>
  </si>
  <si>
    <t>Class I</t>
  </si>
  <si>
    <t>Class I 1,917 1,958 2,367 2,434 2,421 2,394 2,366 2,280 2,419 2,399</t>
  </si>
  <si>
    <t>Class II</t>
  </si>
  <si>
    <t>Class II 392 394 410 413 419 449 436 445 444 457</t>
  </si>
  <si>
    <t>Total</t>
  </si>
  <si>
    <t>Total 2,309 2,352 2,777 2,847 2,840 2,843 2,802 2,725 2,863 2,856</t>
  </si>
  <si>
    <t>Switching and other uses</t>
  </si>
  <si>
    <t>Class I 856 814 462 390 364 359 473 341 363 293</t>
  </si>
  <si>
    <t>Class II 117 108 110 101 91 81 83 82 84 89</t>
  </si>
  <si>
    <t>Total 973 922 572 491 455 440 556 423 447 382</t>
  </si>
  <si>
    <t>Total Locomotives</t>
  </si>
  <si>
    <t>Class I 2,773 2,772 2,829 2,824 2,785 2,753 2,839 2,621 2,782 2,692</t>
  </si>
  <si>
    <t>Class II 509 502 520 514 510 530 519 527 528 546</t>
  </si>
  <si>
    <t>Total 3,282 3,274 3,349 3,338 3,295 3,283 3,358 3,148 3,310 3,238</t>
  </si>
  <si>
    <t>Passenger Cars</t>
  </si>
  <si>
    <t>Class I 505 506 507 519 519 519 487 480 480 451</t>
  </si>
  <si>
    <t>Class II 140 139 139 135 136 136 136 135 148 156</t>
  </si>
  <si>
    <t>Total 645 645 646 654 655 655 623 615 628 607</t>
  </si>
  <si>
    <t>Freight Cars</t>
  </si>
  <si>
    <t>Boxcars</t>
  </si>
  <si>
    <t>Class I 13,443 13,177 12,861 10,947 10,641 9,822 8,349 8,575 7,488 7,895</t>
  </si>
  <si>
    <t>Class II 1,379 1,275 1,289 1,311 2,052 2,377 3,141 3,141 3,167 3,103</t>
  </si>
  <si>
    <t>Total 14,822 14,452 14,150 12,258 12,693 12,199 11,490 11,716 10,655 10,998</t>
  </si>
  <si>
    <t>Flatcars</t>
  </si>
  <si>
    <t>Class I 12,554 13,015 12,643 12,024 11,975 12,077 12,447 14,230 15,097 15,315</t>
  </si>
  <si>
    <t>Class II 747 873 873 729 748 763 773 783 826 811</t>
  </si>
  <si>
    <t>Total 13,301 13,888 13,516 12,753 12,723 12,840 13,220 15,013 15,923 16,126</t>
  </si>
  <si>
    <t>Gondolas</t>
  </si>
  <si>
    <t>Class I 11,218 10,934 10,378 8,687 8,584 7,796 8,365 8,984 9,698 9,518</t>
  </si>
  <si>
    <t>Class II 320 273 272 270 258 292 224 224 223 225</t>
  </si>
  <si>
    <t>Total 11,538 11,207 10,650 8,957 8,842 8,088 8,589 9,208 9,921 9,743</t>
  </si>
  <si>
    <t>Hopper Cars</t>
  </si>
  <si>
    <t>Class I 27,185 27,781 25,002 21,447 20,204 19,155 18,140 15,294 19,523 20,645</t>
  </si>
  <si>
    <t>Class II 1,302 1,212 1,212 1,212 1,211 1,211 1,259 1,259 1,259 1,261</t>
  </si>
  <si>
    <t>Other Freight Cars</t>
  </si>
  <si>
    <t>Total 28,487 28,993 26,214 22,659 21,415 20,366 19,399 16,553 20,782 21,906</t>
  </si>
  <si>
    <t>Class I 105 99 93 78 73 113 113 676 590 597</t>
  </si>
  <si>
    <t>Total Freight Cars</t>
  </si>
  <si>
    <t>Class II 102 85 96 104 98 104 131 134 194 202</t>
  </si>
  <si>
    <t>Total 207 184 189 182 171 217 244 810 784 799</t>
  </si>
  <si>
    <t>Class I 64,505 65,006 60,977 53,183 51,477 48,963 47,414 47,759 52,396 53,970</t>
  </si>
  <si>
    <t>Class II 3,850 3,718 3,742 3,626 4,367 4,747 5,528 5,541 5,669 5,602</t>
  </si>
  <si>
    <t>Total 68,355 68,724 64,719 56,809 55,844 53,710 52,942 53,300 58,065 59,572</t>
  </si>
  <si>
    <t>Cars Per Train (Average)</t>
  </si>
  <si>
    <t>passenger cars per trains (assumption from Canada update 1.4.3)</t>
  </si>
  <si>
    <t>freight cars per trains (RAC source)</t>
  </si>
  <si>
    <t>source:</t>
  </si>
  <si>
    <t>2020 Rail Trends, Railway Association of Canada</t>
  </si>
  <si>
    <t>Since locomotives aren't divided into passenger and freight (in fact, the same locomotive might be used for both types of cargo), we divide up the locomotives according to the number of cars of each type, adjusted for the average number of cars per train.</t>
  </si>
  <si>
    <t>Trains by type</t>
  </si>
  <si>
    <t>locomotives by type</t>
  </si>
  <si>
    <t xml:space="preserve">Trains by type (2018) </t>
  </si>
  <si>
    <t>Locomotives by type (2018)</t>
  </si>
  <si>
    <t>passenger</t>
  </si>
  <si>
    <t>freight</t>
  </si>
  <si>
    <t>Table RO12: Urban Transit Fleet Composition, 2010–2019 (Page 104)</t>
  </si>
  <si>
    <t>light rail</t>
  </si>
  <si>
    <t>heavy rail</t>
  </si>
  <si>
    <t>commuter rail</t>
  </si>
  <si>
    <t>Total Rail, by Type</t>
  </si>
  <si>
    <t>Passenger</t>
  </si>
  <si>
    <t>Frieght</t>
  </si>
  <si>
    <t>Table M10: Canadian-Registered Fleet by Vessel Type, 2000, 2010 and 2020</t>
  </si>
  <si>
    <t>Gross Tons (Thousands of tons)</t>
  </si>
  <si>
    <t>Number of Vessels</t>
  </si>
  <si>
    <t>Type of Vessel</t>
  </si>
  <si>
    <t>Dry Bulk</t>
  </si>
  <si>
    <t>Tankers</t>
  </si>
  <si>
    <t>General Cargo</t>
  </si>
  <si>
    <t>Ferries</t>
  </si>
  <si>
    <t>Other</t>
  </si>
  <si>
    <t xml:space="preserve">Note: Includes self-propelled passenger and cargo vessels with gross tonnage of 1,000 and over, including government-owned ferries. Does not include fishing vessels, platforms, </t>
  </si>
  <si>
    <t>working vessels, tugs, pleasure craft or unclassified vessels.</t>
  </si>
  <si>
    <t>"Other" ships are assumed to be freight rather than passenger ships.</t>
  </si>
  <si>
    <t>Table 33: Bus Secondary Energy Use and GHG Emissions by Energy Source</t>
  </si>
  <si>
    <t>Bus Energy Use (PJ)</t>
  </si>
  <si>
    <t>Energy Use by Energy Source (PJ)</t>
  </si>
  <si>
    <t>Electricity</t>
  </si>
  <si>
    <t>Natural Gas</t>
  </si>
  <si>
    <t>Motor Gasoline</t>
  </si>
  <si>
    <t>Diesel Fuel Oil</t>
  </si>
  <si>
    <t>Ethanol</t>
  </si>
  <si>
    <t>Biodiesel Fuel</t>
  </si>
  <si>
    <t>Propane</t>
  </si>
  <si>
    <r>
      <t>Bus GHG Emissions (Mt of CO</t>
    </r>
    <r>
      <rPr>
        <b/>
        <vertAlign val="subscript"/>
        <sz val="10"/>
        <rFont val="Arial"/>
        <family val="2"/>
      </rPr>
      <t>2</t>
    </r>
    <r>
      <rPr>
        <b/>
        <sz val="10"/>
        <rFont val="Arial"/>
        <family val="2"/>
      </rPr>
      <t>e)</t>
    </r>
  </si>
  <si>
    <r>
      <t>GHG Emissions by Energy Source (Mt of CO</t>
    </r>
    <r>
      <rPr>
        <b/>
        <i/>
        <vertAlign val="subscript"/>
        <sz val="10"/>
        <rFont val="Arial"/>
        <family val="2"/>
      </rPr>
      <t>2</t>
    </r>
    <r>
      <rPr>
        <b/>
        <i/>
        <sz val="10"/>
        <rFont val="Arial"/>
        <family val="2"/>
      </rPr>
      <t>e)</t>
    </r>
  </si>
  <si>
    <r>
      <t>GHG Emissions Related to Electricity (Mt of CO</t>
    </r>
    <r>
      <rPr>
        <b/>
        <vertAlign val="subscript"/>
        <sz val="10"/>
        <rFont val="Arial"/>
        <family val="2"/>
      </rPr>
      <t>2</t>
    </r>
    <r>
      <rPr>
        <b/>
        <sz val="10"/>
        <rFont val="Arial"/>
        <family val="2"/>
      </rPr>
      <t>e)</t>
    </r>
  </si>
  <si>
    <t>Table 30: Car Secondary Energy Use and GHG Emissions by Energy Source</t>
  </si>
  <si>
    <t>Car Energy Use (PJ)</t>
  </si>
  <si>
    <r>
      <t>Car GHG Emissions (Mt of CO</t>
    </r>
    <r>
      <rPr>
        <b/>
        <vertAlign val="subscript"/>
        <sz val="10"/>
        <rFont val="Arial"/>
        <family val="2"/>
      </rPr>
      <t>2</t>
    </r>
    <r>
      <rPr>
        <b/>
        <sz val="10"/>
        <rFont val="Arial"/>
        <family val="2"/>
      </rPr>
      <t>e)</t>
    </r>
  </si>
  <si>
    <t>Table 37: Passenger Truck Secondary Energy Use and GHG Emissions by Energy Source</t>
  </si>
  <si>
    <t>Passenger Truck Energy Use (PJ)</t>
  </si>
  <si>
    <r>
      <t>Passenger Truck GHG Emissions (Mt of CO</t>
    </r>
    <r>
      <rPr>
        <b/>
        <vertAlign val="subscript"/>
        <sz val="10"/>
        <rFont val="Arial"/>
        <family val="2"/>
      </rPr>
      <t>2</t>
    </r>
    <r>
      <rPr>
        <b/>
        <sz val="10"/>
        <rFont val="Arial"/>
        <family val="2"/>
      </rPr>
      <t>e)</t>
    </r>
  </si>
  <si>
    <t>Table 53: Freight Light Truck Secondary Energy Use and GHG Emissions by Energy Source</t>
  </si>
  <si>
    <t>Freight Light Truck Energy Use (PJ)</t>
  </si>
  <si>
    <t>Activity</t>
  </si>
  <si>
    <t>Tonne-kilometres (millions)</t>
  </si>
  <si>
    <t>Energy Intensity (MJ/Tkm)</t>
  </si>
  <si>
    <r>
      <t>Freight Light Truck GHG Emissions (Mt of CO</t>
    </r>
    <r>
      <rPr>
        <b/>
        <vertAlign val="subscript"/>
        <sz val="10"/>
        <rFont val="Arial"/>
        <family val="2"/>
      </rPr>
      <t>2</t>
    </r>
    <r>
      <rPr>
        <b/>
        <sz val="10"/>
        <rFont val="Arial"/>
        <family val="2"/>
      </rPr>
      <t>e)</t>
    </r>
  </si>
  <si>
    <t>Table 57: Medium Truck Secondary Energy Use and GHG Emissions by Energy Source</t>
  </si>
  <si>
    <t>Medium Truck Energy Use (PJ)</t>
  </si>
  <si>
    <r>
      <t>Medium Truck GHG Emissions (Mt of CO</t>
    </r>
    <r>
      <rPr>
        <b/>
        <vertAlign val="subscript"/>
        <sz val="10"/>
        <rFont val="Arial"/>
        <family val="2"/>
      </rPr>
      <t>2</t>
    </r>
    <r>
      <rPr>
        <b/>
        <sz val="10"/>
        <rFont val="Arial"/>
        <family val="2"/>
      </rPr>
      <t>e)</t>
    </r>
  </si>
  <si>
    <t>Table 59: Heavy Truck Secondary Energy Use and GHG Emissions by Region</t>
  </si>
  <si>
    <r>
      <t>Heavy Truck</t>
    </r>
    <r>
      <rPr>
        <b/>
        <vertAlign val="superscript"/>
        <sz val="10"/>
        <rFont val="Arial"/>
        <family val="2"/>
      </rPr>
      <t>1</t>
    </r>
    <r>
      <rPr>
        <b/>
        <sz val="10"/>
        <rFont val="Arial"/>
        <family val="2"/>
      </rPr>
      <t xml:space="preserve"> Energy Use</t>
    </r>
    <r>
      <rPr>
        <b/>
        <vertAlign val="superscript"/>
        <sz val="10"/>
        <rFont val="Arial"/>
        <family val="2"/>
      </rPr>
      <t xml:space="preserve"> </t>
    </r>
    <r>
      <rPr>
        <b/>
        <sz val="10"/>
        <rFont val="Arial"/>
        <family val="2"/>
      </rPr>
      <t>(PJ)</t>
    </r>
  </si>
  <si>
    <r>
      <t>Heavy Truck</t>
    </r>
    <r>
      <rPr>
        <b/>
        <vertAlign val="superscript"/>
        <sz val="10"/>
        <rFont val="Arial"/>
        <family val="2"/>
      </rPr>
      <t>1</t>
    </r>
    <r>
      <rPr>
        <b/>
        <sz val="10"/>
        <rFont val="Arial"/>
        <family val="2"/>
      </rPr>
      <t xml:space="preserve"> GHG Emissions (Mt of CO</t>
    </r>
    <r>
      <rPr>
        <b/>
        <vertAlign val="subscript"/>
        <sz val="10"/>
        <rFont val="Arial"/>
        <family val="2"/>
      </rPr>
      <t>2</t>
    </r>
    <r>
      <rPr>
        <b/>
        <sz val="10"/>
        <rFont val="Arial"/>
        <family val="2"/>
      </rPr>
      <t>e)</t>
    </r>
  </si>
  <si>
    <t>1) Heavy trucks consume only diesel fuel oil.</t>
  </si>
  <si>
    <t>Table 38: Freight Truck Secondary Energy Use and GHG Emissions by Energy Source</t>
  </si>
  <si>
    <t>Freight Truck Energy Use (PJ)</t>
  </si>
  <si>
    <r>
      <t>Freight Truck GHG Emissions (Mt of CO</t>
    </r>
    <r>
      <rPr>
        <b/>
        <vertAlign val="subscript"/>
        <sz val="10"/>
        <rFont val="Arial"/>
        <family val="2"/>
      </rPr>
      <t>2</t>
    </r>
    <r>
      <rPr>
        <b/>
        <sz val="10"/>
        <rFont val="Arial"/>
        <family val="2"/>
      </rPr>
      <t>e)</t>
    </r>
  </si>
  <si>
    <t>Table 28: Marine Transportation Secondary Energy Use and GHG Emissions by Energy Source</t>
  </si>
  <si>
    <r>
      <t>Marine</t>
    </r>
    <r>
      <rPr>
        <b/>
        <vertAlign val="superscript"/>
        <sz val="10"/>
        <rFont val="Arial"/>
        <family val="2"/>
      </rPr>
      <t>1</t>
    </r>
    <r>
      <rPr>
        <b/>
        <sz val="10"/>
        <rFont val="Arial"/>
        <family val="2"/>
      </rPr>
      <t xml:space="preserve"> Transportation Energy Use (PJ)</t>
    </r>
  </si>
  <si>
    <t>Heavy Fuel Oil</t>
  </si>
  <si>
    <r>
      <t>Marine</t>
    </r>
    <r>
      <rPr>
        <b/>
        <vertAlign val="superscript"/>
        <sz val="10"/>
        <rFont val="Arial"/>
        <family val="2"/>
      </rPr>
      <t>1</t>
    </r>
    <r>
      <rPr>
        <b/>
        <sz val="10"/>
        <rFont val="Arial"/>
        <family val="2"/>
      </rPr>
      <t xml:space="preserve"> Transportation GHG Emissions (Mt of CO</t>
    </r>
    <r>
      <rPr>
        <b/>
        <vertAlign val="subscript"/>
        <sz val="10"/>
        <rFont val="Arial"/>
        <family val="2"/>
      </rPr>
      <t>2</t>
    </r>
    <r>
      <rPr>
        <b/>
        <sz val="10"/>
        <rFont val="Arial"/>
        <family val="2"/>
      </rPr>
      <t>e)</t>
    </r>
  </si>
  <si>
    <t>1) Due to data limitation, all marine is allocated to freight transportation except recreative boating, which is part of off-road.</t>
  </si>
  <si>
    <t>Table 21: Freight Air Transportation Secondary Energy Use and GHG Emissions by Energy Source</t>
  </si>
  <si>
    <t>Freight Air Transportation Energy Use (PJ)</t>
  </si>
  <si>
    <t>Aviation Gasoline</t>
  </si>
  <si>
    <t>Aviation Turbo Fuel</t>
  </si>
  <si>
    <r>
      <t>Energy Intensity</t>
    </r>
    <r>
      <rPr>
        <b/>
        <sz val="10"/>
        <color indexed="8"/>
        <rFont val="Arial"/>
        <family val="2"/>
      </rPr>
      <t xml:space="preserve"> (MJ/Tkm)</t>
    </r>
  </si>
  <si>
    <r>
      <t>Freight Air Transportation GHG Emissions (Mt of CO</t>
    </r>
    <r>
      <rPr>
        <b/>
        <vertAlign val="subscript"/>
        <sz val="10"/>
        <rFont val="Arial"/>
        <family val="2"/>
      </rPr>
      <t>2</t>
    </r>
    <r>
      <rPr>
        <b/>
        <sz val="10"/>
        <rFont val="Arial"/>
        <family val="2"/>
      </rPr>
      <t>e)</t>
    </r>
  </si>
  <si>
    <t>Table 20: Passenger Air Transportation Secondary Energy Use and GHG Emissions by Energy Source</t>
  </si>
  <si>
    <t>Passenger Air Transportation Energy Use (PJ)</t>
  </si>
  <si>
    <r>
      <t>Passenger-kilometres</t>
    </r>
    <r>
      <rPr>
        <vertAlign val="superscript"/>
        <sz val="10"/>
        <color indexed="8"/>
        <rFont val="Arial"/>
        <family val="2"/>
      </rPr>
      <t>1</t>
    </r>
    <r>
      <rPr>
        <sz val="10"/>
        <color indexed="8"/>
        <rFont val="Arial"/>
        <family val="2"/>
      </rPr>
      <t xml:space="preserve"> (millions)</t>
    </r>
  </si>
  <si>
    <r>
      <t>Energy Intensity</t>
    </r>
    <r>
      <rPr>
        <b/>
        <vertAlign val="superscript"/>
        <sz val="10"/>
        <color indexed="8"/>
        <rFont val="Arial"/>
        <family val="2"/>
      </rPr>
      <t>1</t>
    </r>
    <r>
      <rPr>
        <b/>
        <sz val="10"/>
        <color indexed="8"/>
        <rFont val="Arial"/>
        <family val="2"/>
      </rPr>
      <t xml:space="preserve"> (MJ/Pkm)</t>
    </r>
  </si>
  <si>
    <r>
      <t>Passenger Air Transportation GHG Emissions (Mt of CO</t>
    </r>
    <r>
      <rPr>
        <b/>
        <vertAlign val="subscript"/>
        <sz val="10"/>
        <rFont val="Arial"/>
        <family val="2"/>
      </rPr>
      <t>2</t>
    </r>
    <r>
      <rPr>
        <b/>
        <sz val="10"/>
        <rFont val="Arial"/>
        <family val="2"/>
      </rPr>
      <t>e)</t>
    </r>
  </si>
  <si>
    <r>
      <t xml:space="preserve">1) </t>
    </r>
    <r>
      <rPr>
        <u/>
        <sz val="10"/>
        <rFont val="Arial"/>
        <family val="2"/>
      </rPr>
      <t>Excludes</t>
    </r>
    <r>
      <rPr>
        <sz val="10"/>
        <rFont val="Arial"/>
        <family val="2"/>
      </rPr>
      <t xml:space="preserve"> non-commercial aviation.  </t>
    </r>
  </si>
  <si>
    <t>Table 48.  Aircraft Stock</t>
  </si>
  <si>
    <t>Mon Nov 29 2021 14:38:10 GMT-0800 (Pacific Standard Time)</t>
  </si>
  <si>
    <t>Source: U.S. Energy Information Administration</t>
  </si>
  <si>
    <t>full name</t>
  </si>
  <si>
    <t>api key</t>
  </si>
  <si>
    <t>units</t>
  </si>
  <si>
    <t>Growth (2019-2050)</t>
  </si>
  <si>
    <t>Aircraft Stock</t>
  </si>
  <si>
    <t>148-AEO2020.2.</t>
  </si>
  <si>
    <t>United States</t>
  </si>
  <si>
    <t>Aircraft Stock: Total: United States: Reference case</t>
  </si>
  <si>
    <t>148-AEO2020.3.ref2020-d112119a</t>
  </si>
  <si>
    <t>Narrow Body Aircraft</t>
  </si>
  <si>
    <t>Aircraft Stock: Total: U.S.: Narrow Body: Reference case</t>
  </si>
  <si>
    <t>148-AEO2020.4.ref2020-d112119a</t>
  </si>
  <si>
    <t>Wide Body Aircraft</t>
  </si>
  <si>
    <t>Aircraft Stock: Total: U.S.: Wide Body: Reference case</t>
  </si>
  <si>
    <t>148-AEO2020.5.ref2020-d112119a</t>
  </si>
  <si>
    <t>Regional Jets</t>
  </si>
  <si>
    <t>Aircraft Stock: Total: U.S.: Regional: Reference case</t>
  </si>
  <si>
    <t>148-AEO2020.6.ref2020-d112119a</t>
  </si>
  <si>
    <t>Aircraft Stock: Total: Canada: Reference case</t>
  </si>
  <si>
    <t>148-AEO2020.7.ref2020-d112119a</t>
  </si>
  <si>
    <t>Aircraft Stock: Total: Canada: Narrow Body: Reference case</t>
  </si>
  <si>
    <t>148-AEO2020.8.ref2020-d112119a</t>
  </si>
  <si>
    <t>Aircraft Stock: Total: Canada: Wide Body: Reference case</t>
  </si>
  <si>
    <t>148-AEO2020.9.ref2020-d112119a</t>
  </si>
  <si>
    <t>Aircraft Stock: Total: Canada: Regional: Reference case</t>
  </si>
  <si>
    <t>148-AEO2020.10.ref2020-d112119a</t>
  </si>
  <si>
    <t>Central America</t>
  </si>
  <si>
    <t>Aircraft Stock: Total: Central America: Reference case</t>
  </si>
  <si>
    <t>148-AEO2020.11.ref2020-d112119a</t>
  </si>
  <si>
    <t>Aircraft Stock: Total: Central America: Narrow Body: Reference case</t>
  </si>
  <si>
    <t>148-AEO2020.12.ref2020-d112119a</t>
  </si>
  <si>
    <t>Aircraft Stock: Total: Central America: Wide Body: Reference case</t>
  </si>
  <si>
    <t>148-AEO2020.13.ref2020-d112119a</t>
  </si>
  <si>
    <t>Aircraft Stock: Total: Central America: Regional: Reference case</t>
  </si>
  <si>
    <t>148-AEO2020.14.ref2020-d112119a</t>
  </si>
  <si>
    <t>South America</t>
  </si>
  <si>
    <t>Aircraft Stock: Total: South America: Reference case</t>
  </si>
  <si>
    <t>148-AEO2020.15.ref2020-d112119a</t>
  </si>
  <si>
    <t>Aircraft Stock: Total: South America: Narrow Body: Reference case</t>
  </si>
  <si>
    <t>148-AEO2020.16.ref2020-d112119a</t>
  </si>
  <si>
    <t>Aircraft Stock: Total: South America: Wide Body: Reference case</t>
  </si>
  <si>
    <t>148-AEO2020.17.ref2020-d112119a</t>
  </si>
  <si>
    <t>Aircraft Stock: Total: South America: Regional: Reference case</t>
  </si>
  <si>
    <t>148-AEO2020.18.ref2020-d112119a</t>
  </si>
  <si>
    <t>Europe</t>
  </si>
  <si>
    <t>Aircraft Stock: Total: Europe: Reference case</t>
  </si>
  <si>
    <t>148-AEO2020.19.ref2020-d112119a</t>
  </si>
  <si>
    <t>Aircraft Stock: Total: Europe: Narrow Body: Reference case</t>
  </si>
  <si>
    <t>148-AEO2020.20.ref2020-d112119a</t>
  </si>
  <si>
    <t>Aircraft Stock: Total: Europe: Wide Body: Reference case</t>
  </si>
  <si>
    <t>148-AEO2020.21.ref2020-d112119a</t>
  </si>
  <si>
    <t>Aircraft Stock: Total: Europe: Regional: Reference case</t>
  </si>
  <si>
    <t>148-AEO2020.22.ref2020-d112119a</t>
  </si>
  <si>
    <t>Africa</t>
  </si>
  <si>
    <t>Aircraft Stock: Total: Africa: Reference case</t>
  </si>
  <si>
    <t>148-AEO2020.23.ref2020-d112119a</t>
  </si>
  <si>
    <t>Aircraft Stock: Total: Africa: Narrow Body: Reference case</t>
  </si>
  <si>
    <t>148-AEO2020.24.ref2020-d112119a</t>
  </si>
  <si>
    <t>Aircraft Stock: Total: Africa: Wide Body: Reference case</t>
  </si>
  <si>
    <t>148-AEO2020.25.ref2020-d112119a</t>
  </si>
  <si>
    <t>Aircraft Stock: Total: Africa: Regional: Reference case</t>
  </si>
  <si>
    <t>148-AEO2020.26.ref2020-d112119a</t>
  </si>
  <si>
    <t>Mideast</t>
  </si>
  <si>
    <t>Aircraft Stock: Total: Mideast: Reference case</t>
  </si>
  <si>
    <t>148-AEO2020.27.ref2020-d112119a</t>
  </si>
  <si>
    <t>Aircraft Stock: Total: Mideast: Narrow Body: Reference case</t>
  </si>
  <si>
    <t>148-AEO2020.28.ref2020-d112119a</t>
  </si>
  <si>
    <t>Aircraft Stock: Total: Mideast: Wide Body: Reference case</t>
  </si>
  <si>
    <t>148-AEO2020.29.ref2020-d112119a</t>
  </si>
  <si>
    <t>Aircraft Stock: Total: Mideast: Regional: Reference case</t>
  </si>
  <si>
    <t>148-AEO2020.30.ref2020-d112119a</t>
  </si>
  <si>
    <t>Commonwealth of Independent States</t>
  </si>
  <si>
    <t>Aircraft Stock: Total: CIS: Reference case</t>
  </si>
  <si>
    <t>148-AEO2020.31.ref2020-d112119a</t>
  </si>
  <si>
    <t>Aircraft Stock: Total: CIS: Narrow Body: Reference case</t>
  </si>
  <si>
    <t>148-AEO2020.32.ref2020-d112119a</t>
  </si>
  <si>
    <t>Aircraft Stock: Total: CIS: Wide Body: Reference case</t>
  </si>
  <si>
    <t>148-AEO2020.33.ref2020-d112119a</t>
  </si>
  <si>
    <t>Aircraft Stock: Total: CIS: Regional: Reference case</t>
  </si>
  <si>
    <t>148-AEO2020.34.ref2020-d112119a</t>
  </si>
  <si>
    <t>China</t>
  </si>
  <si>
    <t>Aircraft Stock: Total: China: Reference case</t>
  </si>
  <si>
    <t>148-AEO2020.35.ref2020-d112119a</t>
  </si>
  <si>
    <t>Aircraft Stock: Total: China: Narrow Body: Reference case</t>
  </si>
  <si>
    <t>148-AEO2020.36.ref2020-d112119a</t>
  </si>
  <si>
    <t>Aircraft Stock: Total: China: Wide Body: Reference case</t>
  </si>
  <si>
    <t>148-AEO2020.37.ref2020-d112119a</t>
  </si>
  <si>
    <t>Aircraft Stock: Total: China: Regional: Reference case</t>
  </si>
  <si>
    <t>148-AEO2020.38.ref2020-d112119a</t>
  </si>
  <si>
    <t>Northeast Asia</t>
  </si>
  <si>
    <t>Aircraft Stock: Total: Northeast Asia: Reference case</t>
  </si>
  <si>
    <t>148-AEO2020.39.ref2020-d112119a</t>
  </si>
  <si>
    <t>Aircraft Stock: Total: Northeast Asia: Narrow Body: Reference case</t>
  </si>
  <si>
    <t>148-AEO2020.40.ref2020-d112119a</t>
  </si>
  <si>
    <t>Aircraft Stock: Total: Northeast Asia: Wide Body: Reference case</t>
  </si>
  <si>
    <t>148-AEO2020.41.ref2020-d112119a</t>
  </si>
  <si>
    <t>Aircraft Stock: Total: Northeast Asia: Regional: Reference case</t>
  </si>
  <si>
    <t>148-AEO2020.42.ref2020-d112119a</t>
  </si>
  <si>
    <t>Southeast Asia</t>
  </si>
  <si>
    <t>Aircraft Stock: Total: Southeast Asia: Reference case</t>
  </si>
  <si>
    <t>148-AEO2020.43.ref2020-d112119a</t>
  </si>
  <si>
    <t>Aircraft Stock: Total: Southeast Asia: Narrow Body: Reference case</t>
  </si>
  <si>
    <t>148-AEO2020.44.ref2020-d112119a</t>
  </si>
  <si>
    <t>Aircraft Stock: Total: Southeast Asia: Wide Body: Reference case</t>
  </si>
  <si>
    <t>148-AEO2020.45.ref2020-d112119a</t>
  </si>
  <si>
    <t>Aircraft Stock: Total: Southeast Asia: Regional: Reference case</t>
  </si>
  <si>
    <t>148-AEO2020.46.ref2020-d112119a</t>
  </si>
  <si>
    <t>Southwest Asia</t>
  </si>
  <si>
    <t>Aircraft Stock: Total: Southwest Asia: Reference case</t>
  </si>
  <si>
    <t>148-AEO2020.47.ref2020-d112119a</t>
  </si>
  <si>
    <t>Aircraft Stock: Total: Southwest Asia: Narrow Body: Reference case</t>
  </si>
  <si>
    <t>148-AEO2020.48.ref2020-d112119a</t>
  </si>
  <si>
    <t>Aircraft Stock: Total: Southwest Asia: Wide Body: Reference case</t>
  </si>
  <si>
    <t>148-AEO2020.49.ref2020-d112119a</t>
  </si>
  <si>
    <t>Aircraft Stock: Total: Southwest Asia: Regional: Reference case</t>
  </si>
  <si>
    <t>148-AEO2020.50.ref2020-d112119a</t>
  </si>
  <si>
    <t>Oceania</t>
  </si>
  <si>
    <t>Aircraft Stock: Total: Oceania: Reference case</t>
  </si>
  <si>
    <t>148-AEO2020.51.ref2020-d112119a</t>
  </si>
  <si>
    <t>Aircraft Stock: Total: Oceania: Narrow Body: Reference case</t>
  </si>
  <si>
    <t>148-AEO2020.52.ref2020-d112119a</t>
  </si>
  <si>
    <t>Aircraft Stock: Total: Oceania: Wide Body: Reference case</t>
  </si>
  <si>
    <t>148-AEO2020.53.ref2020-d112119a</t>
  </si>
  <si>
    <t>Aircraft Stock: Total: Oceania: Regional: Reference case</t>
  </si>
  <si>
    <t>148-AEO2020.54.ref2020-d112119a</t>
  </si>
  <si>
    <t>Total World</t>
  </si>
  <si>
    <t>Aircraft Stock: Total: World: Reference case</t>
  </si>
  <si>
    <t>148-AEO2020.55.ref2020-d112119a</t>
  </si>
  <si>
    <t>Aircraft Active Stock</t>
  </si>
  <si>
    <t>148-AEO2020.58.</t>
  </si>
  <si>
    <t>Aircraft Stock: Active: United States: Reference case</t>
  </si>
  <si>
    <t>148-AEO2020.59.ref2020-d112119a</t>
  </si>
  <si>
    <t>Aircraft Stock: Active: U.S.: Narrow Body: Reference case</t>
  </si>
  <si>
    <t>148-AEO2020.60.ref2020-d112119a</t>
  </si>
  <si>
    <t>Aircraft Stock: Active: U.S.: Wide Body: Reference case</t>
  </si>
  <si>
    <t>148-AEO2020.61.ref2020-d112119a</t>
  </si>
  <si>
    <t>Aircraft Stock: Active: U.S.: Regional: Reference case</t>
  </si>
  <si>
    <t>148-AEO2020.62.ref2020-d112119a</t>
  </si>
  <si>
    <t>Aircraft Stock: Active: Canada: Reference case</t>
  </si>
  <si>
    <t>148-AEO2020.63.ref2020-d112119a</t>
  </si>
  <si>
    <t>Aircraft Stock: Active: Canada: Narrow Body: Reference case</t>
  </si>
  <si>
    <t>148-AEO2020.64.ref2020-d112119a</t>
  </si>
  <si>
    <t>Aircraft Stock: Active: Canada: Wide Body: Reference case</t>
  </si>
  <si>
    <t>148-AEO2020.65.ref2020-d112119a</t>
  </si>
  <si>
    <t>Aircraft Stock: Active: Canada: Regional: Reference case</t>
  </si>
  <si>
    <t>148-AEO2020.66.ref2020-d112119a</t>
  </si>
  <si>
    <t>Aircraft Stock: Active: Central America: Reference case</t>
  </si>
  <si>
    <t>148-AEO2020.67.ref2020-d112119a</t>
  </si>
  <si>
    <t>Aircraft Stock: Active: Central America: Narrow Body: Reference case</t>
  </si>
  <si>
    <t>148-AEO2020.68.ref2020-d112119a</t>
  </si>
  <si>
    <t>Aircraft Stock: Active: Central America: Wide Body: Reference case</t>
  </si>
  <si>
    <t>148-AEO2020.69.ref2020-d112119a</t>
  </si>
  <si>
    <t>Aircraft Stock: Active: Central America: Regional: Reference case</t>
  </si>
  <si>
    <t>148-AEO2020.70.ref2020-d112119a</t>
  </si>
  <si>
    <t>Aircraft Stock: Active: South America: Reference case</t>
  </si>
  <si>
    <t>148-AEO2020.71.ref2020-d112119a</t>
  </si>
  <si>
    <t>Aircraft Stock: Active: South America: Narrow Body: Reference case</t>
  </si>
  <si>
    <t>148-AEO2020.72.ref2020-d112119a</t>
  </si>
  <si>
    <t>Aircraft Stock: Active: South America: Wide Body: Reference case</t>
  </si>
  <si>
    <t>148-AEO2020.73.ref2020-d112119a</t>
  </si>
  <si>
    <t>Aircraft Stock: Active: South America: Regional: Reference case</t>
  </si>
  <si>
    <t>148-AEO2020.74.ref2020-d112119a</t>
  </si>
  <si>
    <t>Aircraft Stock: Active: Europe: Reference case</t>
  </si>
  <si>
    <t>148-AEO2020.75.ref2020-d112119a</t>
  </si>
  <si>
    <t>Aircraft Stock: Active: Europe: Narrow Body: Reference case</t>
  </si>
  <si>
    <t>148-AEO2020.76.ref2020-d112119a</t>
  </si>
  <si>
    <t>Aircraft Stock: Active: Europe: Wide Body: Reference case</t>
  </si>
  <si>
    <t>148-AEO2020.77.ref2020-d112119a</t>
  </si>
  <si>
    <t>Aircraft Stock: Active: Europe: Regional: Reference case</t>
  </si>
  <si>
    <t>148-AEO2020.78.ref2020-d112119a</t>
  </si>
  <si>
    <t>Aircraft Stock: Active: Africa: Reference case</t>
  </si>
  <si>
    <t>148-AEO2020.79.ref2020-d112119a</t>
  </si>
  <si>
    <t>Aircraft Stock: Active: Africa: Narrow Body: Reference case</t>
  </si>
  <si>
    <t>148-AEO2020.80.ref2020-d112119a</t>
  </si>
  <si>
    <t>Aircraft Stock: Active: Africa: Wide Body: Reference case</t>
  </si>
  <si>
    <t>148-AEO2020.81.ref2020-d112119a</t>
  </si>
  <si>
    <t>Aircraft Stock: Active: Africa: Regional: Reference case</t>
  </si>
  <si>
    <t>148-AEO2020.82.ref2020-d112119a</t>
  </si>
  <si>
    <t>Aircraft Stock: Active: Mideast: Reference case</t>
  </si>
  <si>
    <t>148-AEO2020.83.ref2020-d112119a</t>
  </si>
  <si>
    <t>Aircraft Stock: Active: Mideast: Narrow Body: Reference case</t>
  </si>
  <si>
    <t>148-AEO2020.84.ref2020-d112119a</t>
  </si>
  <si>
    <t>Aircraft Stock: Active: Mideast: Wide Body: Reference case</t>
  </si>
  <si>
    <t>148-AEO2020.85.ref2020-d112119a</t>
  </si>
  <si>
    <t>Aircraft Stock: Active: Mideast: Regional: Reference case</t>
  </si>
  <si>
    <t>148-AEO2020.86.ref2020-d112119a</t>
  </si>
  <si>
    <t>Aircraft Stock: Active: CIS: Reference case</t>
  </si>
  <si>
    <t>148-AEO2020.87.ref2020-d112119a</t>
  </si>
  <si>
    <t>Aircraft Stock: Active: CIS: Narrow Body: Reference case</t>
  </si>
  <si>
    <t>148-AEO2020.88.ref2020-d112119a</t>
  </si>
  <si>
    <t>Aircraft Stock: Active: CIS: Wide Body: Reference case</t>
  </si>
  <si>
    <t>148-AEO2020.89.ref2020-d112119a</t>
  </si>
  <si>
    <t>Aircraft Stock: Active: CIS: Regional: Reference case</t>
  </si>
  <si>
    <t>148-AEO2020.90.ref2020-d112119a</t>
  </si>
  <si>
    <t>Aircraft Stock: Active: China: Reference case</t>
  </si>
  <si>
    <t>148-AEO2020.91.ref2020-d112119a</t>
  </si>
  <si>
    <t>Aircraft Stock: Active: China: Narrow Body: Reference case</t>
  </si>
  <si>
    <t>148-AEO2020.92.ref2020-d112119a</t>
  </si>
  <si>
    <t>Aircraft Stock: Active: China: Wide Body: Reference case</t>
  </si>
  <si>
    <t>148-AEO2020.93.ref2020-d112119a</t>
  </si>
  <si>
    <t>Aircraft Stock: Active: China: Regional: Reference case</t>
  </si>
  <si>
    <t>148-AEO2020.94.ref2020-d112119a</t>
  </si>
  <si>
    <t>Aircraft Stock: Active: Northeast Asia: Reference case</t>
  </si>
  <si>
    <t>148-AEO2020.95.ref2020-d112119a</t>
  </si>
  <si>
    <t>Aircraft Stock: Active: Northeast Asia: Narrow Body: Reference case</t>
  </si>
  <si>
    <t>148-AEO2020.96.ref2020-d112119a</t>
  </si>
  <si>
    <t>Aircraft Stock: Active: Northeast Asia: Wide Body: Reference case</t>
  </si>
  <si>
    <t>148-AEO2020.97.ref2020-d112119a</t>
  </si>
  <si>
    <t>Aircraft Stock: Active: Northeast Asia: Regional: Reference case</t>
  </si>
  <si>
    <t>148-AEO2020.98.ref2020-d112119a</t>
  </si>
  <si>
    <t>Aircraft Stock: Active: Southeast Asia: Reference case</t>
  </si>
  <si>
    <t>148-AEO2020.99.ref2020-d112119a</t>
  </si>
  <si>
    <t>Aircraft Stock: Active: Southeast Asia: Narrow Body: Reference case</t>
  </si>
  <si>
    <t>148-AEO2020.100.ref2020-d112119a</t>
  </si>
  <si>
    <t>Aircraft Stock: Active: Southeast Asia: Wide Body: Reference case</t>
  </si>
  <si>
    <t>148-AEO2020.101.ref2020-d112119a</t>
  </si>
  <si>
    <t>Aircraft Stock: Active: Southeast Asia: Regional: Reference case</t>
  </si>
  <si>
    <t>148-AEO2020.102.ref2020-d112119a</t>
  </si>
  <si>
    <t>Aircraft Stock: Active: Southwest Asia: Reference case</t>
  </si>
  <si>
    <t>148-AEO2020.103.ref2020-d112119a</t>
  </si>
  <si>
    <t>Aircraft Stock: Active: Southwest Asia: Narrow Body: Reference case</t>
  </si>
  <si>
    <t>148-AEO2020.104.ref2020-d112119a</t>
  </si>
  <si>
    <t>Aircraft Stock: Active: Southwest Asia: Wide Body: Reference case</t>
  </si>
  <si>
    <t>148-AEO2020.105.ref2020-d112119a</t>
  </si>
  <si>
    <t>Aircraft Stock: Active: Southwest Asia: Regional: Reference case</t>
  </si>
  <si>
    <t>148-AEO2020.106.ref2020-d112119a</t>
  </si>
  <si>
    <t>Aircraft Stock: Active: Oceania: Reference case</t>
  </si>
  <si>
    <t>148-AEO2020.107.ref2020-d112119a</t>
  </si>
  <si>
    <t>Aircraft Stock: Active: Oceania: Narrow Body: Reference case</t>
  </si>
  <si>
    <t>148-AEO2020.108.ref2020-d112119a</t>
  </si>
  <si>
    <t>Aircraft Stock: Active: Oceania: Wide Body: Reference case</t>
  </si>
  <si>
    <t>148-AEO2020.109.ref2020-d112119a</t>
  </si>
  <si>
    <t>Aircraft Stock: Active: Oceania: Regional: Reference case</t>
  </si>
  <si>
    <t>148-AEO2020.110.ref2020-d112119a</t>
  </si>
  <si>
    <t>Aircraft Stock: Active: World: Reference case</t>
  </si>
  <si>
    <t>148-AEO2020.111.ref2020-d112119a</t>
  </si>
  <si>
    <t>Aircraft Parked Stock</t>
  </si>
  <si>
    <t>148-AEO2020.114.</t>
  </si>
  <si>
    <t>Aircraft Stock: Parked: United States: Reference case</t>
  </si>
  <si>
    <t>148-AEO2020.115.ref2020-d112119a</t>
  </si>
  <si>
    <t>Aircraft Stock: Parked: U.S.: Narrow Body: Reference case</t>
  </si>
  <si>
    <t>148-AEO2020.116.ref2020-d112119a</t>
  </si>
  <si>
    <t>- -</t>
  </si>
  <si>
    <t>Aircraft Stock: Parked: U.S.: Wide Body: Reference case</t>
  </si>
  <si>
    <t>148-AEO2020.117.ref2020-d112119a</t>
  </si>
  <si>
    <t>Aircraft Stock: Parked: U.S.: Regional: Reference case</t>
  </si>
  <si>
    <t>148-AEO2020.118.ref2020-d112119a</t>
  </si>
  <si>
    <t>Aircraft Stock: Parked: Canada: Reference case</t>
  </si>
  <si>
    <t>148-AEO2020.119.ref2020-d112119a</t>
  </si>
  <si>
    <t>Aircraft Stock: Parked: Canada: Narrow Body: Reference case</t>
  </si>
  <si>
    <t>148-AEO2020.120.ref2020-d112119a</t>
  </si>
  <si>
    <t>Aircraft Stock: Parked: Canada: Wide Body: Reference case</t>
  </si>
  <si>
    <t>148-AEO2020.121.ref2020-d112119a</t>
  </si>
  <si>
    <t>Aircraft Stock: Parked: Canada: Regional: Reference case</t>
  </si>
  <si>
    <t>148-AEO2020.122.ref2020-d112119a</t>
  </si>
  <si>
    <t>Aircraft Stock: Parked: Central America: Reference case</t>
  </si>
  <si>
    <t>148-AEO2020.123.ref2020-d112119a</t>
  </si>
  <si>
    <t>Aircraft Stock: Parked: Central America: Narrow Body: Reference case</t>
  </si>
  <si>
    <t>148-AEO2020.124.ref2020-d112119a</t>
  </si>
  <si>
    <t>Aircraft Stock: Parked: Central America: Wide Body: Reference case</t>
  </si>
  <si>
    <t>148-AEO2020.125.ref2020-d112119a</t>
  </si>
  <si>
    <t>Aircraft Stock: Parked: Central America: Regional: Reference case</t>
  </si>
  <si>
    <t>148-AEO2020.126.ref2020-d112119a</t>
  </si>
  <si>
    <t>Aircraft Stock: Parked: South America: Reference case</t>
  </si>
  <si>
    <t>148-AEO2020.127.ref2020-d112119a</t>
  </si>
  <si>
    <t>Aircraft Stock: Parked: South America: Narrow Body: Reference case</t>
  </si>
  <si>
    <t>148-AEO2020.128.ref2020-d112119a</t>
  </si>
  <si>
    <t>Aircraft Stock: Parked: South America: Wide Body: Reference case</t>
  </si>
  <si>
    <t>148-AEO2020.129.ref2020-d112119a</t>
  </si>
  <si>
    <t>Aircraft Stock: Parked: South America: Regional: Reference case</t>
  </si>
  <si>
    <t>148-AEO2020.130.ref2020-d112119a</t>
  </si>
  <si>
    <t>Aircraft Stock: Parked: Europe: Reference case</t>
  </si>
  <si>
    <t>148-AEO2020.131.ref2020-d112119a</t>
  </si>
  <si>
    <t>Aircraft Stock: Parked: Europe: Narrow Body: Reference case</t>
  </si>
  <si>
    <t>148-AEO2020.132.ref2020-d112119a</t>
  </si>
  <si>
    <t>Aircraft Stock: Parked: Europe: Wide Body: Reference case</t>
  </si>
  <si>
    <t>148-AEO2020.133.ref2020-d112119a</t>
  </si>
  <si>
    <t>Aircraft Stock: Parked: Europe: Regional: Reference case</t>
  </si>
  <si>
    <t>148-AEO2020.134.ref2020-d112119a</t>
  </si>
  <si>
    <t>Aircraft Stock: Parked: Africa: Reference case</t>
  </si>
  <si>
    <t>148-AEO2020.135.ref2020-d112119a</t>
  </si>
  <si>
    <t>Aircraft Stock: Parked: Africa: Narrow Body: Reference case</t>
  </si>
  <si>
    <t>148-AEO2020.136.ref2020-d112119a</t>
  </si>
  <si>
    <t>Aircraft Stock: Parked: Africa: Wide Body: Reference case</t>
  </si>
  <si>
    <t>148-AEO2020.137.ref2020-d112119a</t>
  </si>
  <si>
    <t>Aircraft Stock: Parked: Africa: Regional: Reference case</t>
  </si>
  <si>
    <t>148-AEO2020.138.ref2020-d112119a</t>
  </si>
  <si>
    <t>Aircraft Stock: Parked: Mideast: Reference case</t>
  </si>
  <si>
    <t>148-AEO2020.139.ref2020-d112119a</t>
  </si>
  <si>
    <t>Aircraft Stock: Parked: Mideast: Narrow Body: Reference case</t>
  </si>
  <si>
    <t>148-AEO2020.140.ref2020-d112119a</t>
  </si>
  <si>
    <t>Aircraft Stock: Parked: Mideast: Wide Body: Reference case</t>
  </si>
  <si>
    <t>148-AEO2020.141.ref2020-d112119a</t>
  </si>
  <si>
    <t>Aircraft Stock: Parked: Mideast: Regional: Reference case</t>
  </si>
  <si>
    <t>148-AEO2020.142.ref2020-d112119a</t>
  </si>
  <si>
    <t>Aircraft Stock: Parked: CIS: Reference case</t>
  </si>
  <si>
    <t>148-AEO2020.143.ref2020-d112119a</t>
  </si>
  <si>
    <t>Aircraft Stock: Parked: CIS: Narrow Body: Reference case</t>
  </si>
  <si>
    <t>148-AEO2020.144.ref2020-d112119a</t>
  </si>
  <si>
    <t>Aircraft Stock: Parked: CIS: Wide Body: Reference case</t>
  </si>
  <si>
    <t>148-AEO2020.145.ref2020-d112119a</t>
  </si>
  <si>
    <t>Aircraft Stock: Parked: CIS: Regional: Reference case</t>
  </si>
  <si>
    <t>148-AEO2020.146.ref2020-d112119a</t>
  </si>
  <si>
    <t>Aircraft Stock: Parked: China: Reference case</t>
  </si>
  <si>
    <t>148-AEO2020.147.ref2020-d112119a</t>
  </si>
  <si>
    <t>Aircraft Stock: Parked: China: Narrow Body: Reference case</t>
  </si>
  <si>
    <t>148-AEO2020.148.ref2020-d112119a</t>
  </si>
  <si>
    <t>Aircraft Stock: Parked: China: Wide Body: Reference case</t>
  </si>
  <si>
    <t>148-AEO2020.149.ref2020-d112119a</t>
  </si>
  <si>
    <t>Aircraft Stock: Parked: China: Regional: Reference case</t>
  </si>
  <si>
    <t>148-AEO2020.150.ref2020-d112119a</t>
  </si>
  <si>
    <t>Aircraft Stock: Parked: Northeast Asia: Reference case</t>
  </si>
  <si>
    <t>148-AEO2020.151.ref2020-d112119a</t>
  </si>
  <si>
    <t>Aircraft Stock: Parked: Northeast Asia: Narrow Body: Reference case</t>
  </si>
  <si>
    <t>148-AEO2020.152.ref2020-d112119a</t>
  </si>
  <si>
    <t>Aircraft Stock: Parked: Northeast Asia: Wide Body: Reference case</t>
  </si>
  <si>
    <t>148-AEO2020.153.ref2020-d112119a</t>
  </si>
  <si>
    <t>Aircraft Stock: Parked: Northeast Asia: Regional: Reference case</t>
  </si>
  <si>
    <t>148-AEO2020.154.ref2020-d112119a</t>
  </si>
  <si>
    <t>Aircraft Stock: Parked: Southeast Asia: Reference case</t>
  </si>
  <si>
    <t>148-AEO2020.155.ref2020-d112119a</t>
  </si>
  <si>
    <t>Aircraft Stock: Parked: Southeast Asia: Narrow Body: Reference case</t>
  </si>
  <si>
    <t>148-AEO2020.156.ref2020-d112119a</t>
  </si>
  <si>
    <t>Aircraft Stock: Parked: Southeast Asia: Wide Body: Reference case</t>
  </si>
  <si>
    <t>148-AEO2020.157.ref2020-d112119a</t>
  </si>
  <si>
    <t>Aircraft Stock: Parked: Southeast Asia: Regional: Reference case</t>
  </si>
  <si>
    <t>148-AEO2020.158.ref2020-d112119a</t>
  </si>
  <si>
    <t>Aircraft Stock: Parked: Southwest Asia: Reference case</t>
  </si>
  <si>
    <t>148-AEO2020.159.ref2020-d112119a</t>
  </si>
  <si>
    <t>Aircraft Stock: Parked: Southwest Asia: Narrow Body: Reference case</t>
  </si>
  <si>
    <t>148-AEO2020.160.ref2020-d112119a</t>
  </si>
  <si>
    <t>Aircraft Stock: Parked: Southwest Asia: Wide Body: Reference case</t>
  </si>
  <si>
    <t>148-AEO2020.161.ref2020-d112119a</t>
  </si>
  <si>
    <t>Aircraft Stock: Parked: Southwest Asia: Regional: Reference case</t>
  </si>
  <si>
    <t>148-AEO2020.162.ref2020-d112119a</t>
  </si>
  <si>
    <t>Aircraft Stock: Parked: Oceania: Reference case</t>
  </si>
  <si>
    <t>148-AEO2020.163.ref2020-d112119a</t>
  </si>
  <si>
    <t>Aircraft Stock: Parked: Oceania: Narrow Body: Reference case</t>
  </si>
  <si>
    <t>148-AEO2020.164.ref2020-d112119a</t>
  </si>
  <si>
    <t>Aircraft Stock: Parked: Oceania: Wide Body: Reference case</t>
  </si>
  <si>
    <t>148-AEO2020.165.ref2020-d112119a</t>
  </si>
  <si>
    <t>Aircraft Stock: Parked: Oceania: Regional: Reference case</t>
  </si>
  <si>
    <t>148-AEO2020.166.ref2020-d112119a</t>
  </si>
  <si>
    <t>Aircraft Stock: Parked: World: Reference case</t>
  </si>
  <si>
    <t>148-AEO2020.167.ref2020-d112119a</t>
  </si>
  <si>
    <t>Aircraft Cargo Stock</t>
  </si>
  <si>
    <t>148-AEO2020.170.</t>
  </si>
  <si>
    <t>Aircraft Stock: Cargo: United States: Reference case</t>
  </si>
  <si>
    <t>148-AEO2020.171.ref2020-d112119a</t>
  </si>
  <si>
    <t>Aircraft Stock: Cargo: Canada: Reference case</t>
  </si>
  <si>
    <t>148-AEO2020.172.ref2020-d112119a</t>
  </si>
  <si>
    <t>Aircraft Stock: Cargo: Central America: Reference case</t>
  </si>
  <si>
    <t>148-AEO2020.173.ref2020-d112119a</t>
  </si>
  <si>
    <t>Aircraft Stock: Cargo: South America: Reference case</t>
  </si>
  <si>
    <t>148-AEO2020.174.ref2020-d112119a</t>
  </si>
  <si>
    <t>Aircraft Stock: Cargo: Europe: Reference case</t>
  </si>
  <si>
    <t>148-AEO2020.175.ref2020-d112119a</t>
  </si>
  <si>
    <t>Aircraft Stock: Cargo: Africa: Reference case</t>
  </si>
  <si>
    <t>148-AEO2020.176.ref2020-d112119a</t>
  </si>
  <si>
    <t>Aircraft Stock: Cargo: Mideast: Reference case</t>
  </si>
  <si>
    <t>148-AEO2020.177.ref2020-d112119a</t>
  </si>
  <si>
    <t>Aircraft Stock: Cargo: CIS: Reference case</t>
  </si>
  <si>
    <t>148-AEO2020.178.ref2020-d112119a</t>
  </si>
  <si>
    <t>Aircraft Stock: Cargo: China: Reference case</t>
  </si>
  <si>
    <t>148-AEO2020.179.ref2020-d112119a</t>
  </si>
  <si>
    <t>Aircraft Stock: Cargo: Northeast Asia: Reference case</t>
  </si>
  <si>
    <t>148-AEO2020.180.ref2020-d112119a</t>
  </si>
  <si>
    <t>Aircraft Stock: Cargo: Southeast Asia: Reference case</t>
  </si>
  <si>
    <t>148-AEO2020.181.ref2020-d112119a</t>
  </si>
  <si>
    <t>Aircraft Stock: Cargo: Southwest Asia: Reference case</t>
  </si>
  <si>
    <t>148-AEO2020.182.ref2020-d112119a</t>
  </si>
  <si>
    <t>Aircraft Stock: Cargo: Oceania: Reference case</t>
  </si>
  <si>
    <t>148-AEO2020.183.ref2020-d112119a</t>
  </si>
  <si>
    <t>Aircraft Stock: Cargo: World: Reference case</t>
  </si>
  <si>
    <t>148-AEO2020.184.ref2020-d112119a</t>
  </si>
  <si>
    <t>Number of Vehicles</t>
  </si>
  <si>
    <t>Total LDVs</t>
  </si>
  <si>
    <t>battery electric vehicle</t>
  </si>
  <si>
    <t>natural gas vehicle</t>
  </si>
  <si>
    <t>gasoline vehicle</t>
  </si>
  <si>
    <t>diesel vehicle</t>
  </si>
  <si>
    <t>plugin hybrid vehicle</t>
  </si>
  <si>
    <t>LPG vehicle</t>
  </si>
  <si>
    <t>hydrogen vehicle</t>
  </si>
  <si>
    <t>LDVs</t>
  </si>
  <si>
    <t>HDVs</t>
  </si>
  <si>
    <t>motorbikes</t>
  </si>
  <si>
    <t>Total Vehicles</t>
  </si>
  <si>
    <t>natural gas vehicle*</t>
  </si>
  <si>
    <t>*Freight natural gas trucks are calculated based on total freight truck percentages because there are no Light duty natural gas trucks</t>
  </si>
  <si>
    <t>PASSENGER</t>
  </si>
  <si>
    <t>US to Canada pop. ratio</t>
  </si>
  <si>
    <t>FREIGHT</t>
  </si>
  <si>
    <t>EPS Calcs</t>
  </si>
  <si>
    <t>Avlo</t>
  </si>
  <si>
    <t>freight-ships</t>
  </si>
  <si>
    <t>KM to MI</t>
  </si>
  <si>
    <t>CARGO DIST (KM-TON)</t>
  </si>
  <si>
    <t>Calced miles traveled</t>
  </si>
  <si>
    <t>Number of freight ships</t>
  </si>
  <si>
    <t>miles/ship</t>
  </si>
  <si>
    <t>Energy use</t>
  </si>
  <si>
    <t>Mileage/vehs/avlo</t>
  </si>
  <si>
    <t>SYVBT</t>
  </si>
  <si>
    <t>BAADTVBT</t>
  </si>
  <si>
    <t>AVLO</t>
  </si>
  <si>
    <t>total cargo dist</t>
  </si>
  <si>
    <t>gCO2/btu</t>
  </si>
  <si>
    <t>PEI</t>
  </si>
  <si>
    <t>cargo distance</t>
  </si>
  <si>
    <t>Total Emissions (g)</t>
  </si>
  <si>
    <t>Btus - emissions</t>
  </si>
  <si>
    <t>distance/fuel economy=btus</t>
  </si>
  <si>
    <t>btus/cargo distance=1/fuel economy</t>
  </si>
  <si>
    <t>fuel economy</t>
  </si>
  <si>
    <t>total cargo distance in miles*cargo traveled</t>
  </si>
  <si>
    <t>SYFAFE</t>
  </si>
  <si>
    <t>Check</t>
  </si>
  <si>
    <t>PJ</t>
  </si>
  <si>
    <t>BTU</t>
  </si>
  <si>
    <t>BTU per PJ</t>
  </si>
  <si>
    <t xml:space="preserve">*summing Tables 33, 30, 37, 53, 57, 38, </t>
  </si>
  <si>
    <t>*taken from Canada_Calibration file</t>
  </si>
  <si>
    <t>2019 NRCan</t>
  </si>
  <si>
    <t>2018 NRCan</t>
  </si>
  <si>
    <t>2020 EIA</t>
  </si>
  <si>
    <t>2020 EPS</t>
  </si>
  <si>
    <t>2020 ICCT</t>
  </si>
  <si>
    <t>Energy Use by Transportation Mode (PJ)</t>
  </si>
  <si>
    <t>*Table 1 (excluding Off-road) - includes marine and air travel</t>
  </si>
  <si>
    <t>Freight Light</t>
  </si>
  <si>
    <t>Medium</t>
  </si>
  <si>
    <t>Heavy</t>
  </si>
  <si>
    <t>Freight (total)</t>
  </si>
  <si>
    <t>Avg Distance (km)</t>
  </si>
  <si>
    <t>Gasoline Energy (PJ)</t>
  </si>
  <si>
    <t>Diesel Energy (PJ)</t>
  </si>
  <si>
    <t>Gasoline Energy Density (PJ/L)</t>
  </si>
  <si>
    <t>Diesel Energy Density (PJ/L)</t>
  </si>
  <si>
    <t>Diesel Avg. Fuel Consumption (L/100 km)</t>
  </si>
  <si>
    <t>Gasoline Avg. Fuel Consumption (L/100 km)</t>
  </si>
  <si>
    <t>Estimates</t>
  </si>
  <si>
    <t>Gasoline Consumption (PJ)</t>
  </si>
  <si>
    <t>Diesel Consumption (PJ)</t>
  </si>
  <si>
    <t>MDV</t>
  </si>
  <si>
    <t>LDV</t>
  </si>
  <si>
    <t>HDV</t>
  </si>
  <si>
    <t>Freight Trucks</t>
  </si>
  <si>
    <t>HDV Energy Source Proportion*</t>
  </si>
  <si>
    <t>*this table is necessary because there is no Heavy Truck Energy Consumption by Energy Source table</t>
  </si>
  <si>
    <t xml:space="preserve">(the 'Freight Truck Energy Cnsumption' sheet is aggregated freight truck data, and cannot be used to </t>
  </si>
  <si>
    <t>directly calculate the HDV number of vehicles based on energy source share, as was done with LDVs</t>
  </si>
  <si>
    <t>and MDVs/motorbikes)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</si>
</sst>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164" formatCode="_(&quot;$&quot;* #,##0.00_);_(&quot;$&quot;* \(#,##0.00\);_(&quot;$&quot;* &quot;-&quot;??_);_(@_)"/>
    <numFmt numFmtId="165" formatCode="_(* #,##0.00_);_(* \(#,##0.00\);_(* &quot;-&quot;??_);_(@_)"/>
    <numFmt numFmtId="166" formatCode="###0.00_)"/>
    <numFmt numFmtId="167" formatCode="#,##0_)"/>
    <numFmt numFmtId="168" formatCode="0.0"/>
    <numFmt numFmtId="169" formatCode="0.000"/>
    <numFmt numFmtId="170" formatCode="0.000%"/>
    <numFmt numFmtId="171" formatCode="_(* #,##0_);_(* \(#,##0\);_(* &quot;-&quot;??_);_(@_)"/>
    <numFmt numFmtId="172" formatCode="_(* #,##0.000_);_(* \(#,##0.000\);_(* &quot;-&quot;??_);_(@_)"/>
  </numFmts>
  <fonts count="61">
    <font>
      <sz val="11"/>
      <color theme="1"/>
      <name val="Calibri"/>
      <family val="2"/>
      <scheme val="minor"/>
    </font>
    <font>
      <b/>
      <sz val="11"/>
      <color theme="1"/>
      <name val="Calibri"/>
      <family val="2"/>
      <scheme val="minor"/>
    </font>
    <font>
      <sz val="9"/>
      <color indexed="8"/>
      <name val="Calibri"/>
      <family val="2"/>
    </font>
    <font>
      <b/>
      <sz val="9"/>
      <color indexed="8"/>
      <name val="Calibri"/>
      <family val="2"/>
    </font>
    <font>
      <b/>
      <sz val="12"/>
      <color indexed="30"/>
      <name val="Calibri"/>
      <family val="2"/>
    </font>
    <font>
      <sz val="10"/>
      <color indexed="8"/>
      <name val="Arial"/>
      <family val="2"/>
    </font>
    <font>
      <sz val="11"/>
      <color theme="1"/>
      <name val="Calibri"/>
      <family val="2"/>
      <scheme val="minor"/>
    </font>
    <font>
      <sz val="10"/>
      <name val="Arial"/>
      <family val="2"/>
    </font>
    <font>
      <sz val="8"/>
      <name val="Helv"/>
    </font>
    <font>
      <b/>
      <sz val="10"/>
      <name val="Helv"/>
    </font>
    <font>
      <b/>
      <sz val="14"/>
      <name val="Helv"/>
    </font>
    <font>
      <b/>
      <sz val="12"/>
      <name val="Arial"/>
      <family val="2"/>
    </font>
    <font>
      <b/>
      <sz val="14"/>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color theme="1"/>
      <name val="Calibri"/>
      <family val="2"/>
      <charset val="129"/>
      <scheme val="minor"/>
    </font>
    <font>
      <sz val="10"/>
      <name val="HELV"/>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9"/>
      <name val="Helv"/>
    </font>
    <font>
      <sz val="8.5"/>
      <name val="Helv"/>
    </font>
    <font>
      <sz val="11"/>
      <color indexed="62"/>
      <name val="Calibri"/>
      <family val="2"/>
    </font>
    <font>
      <sz val="11"/>
      <color indexed="52"/>
      <name val="Calibri"/>
      <family val="2"/>
    </font>
    <font>
      <sz val="11"/>
      <color indexed="60"/>
      <name val="Calibri"/>
      <family val="2"/>
    </font>
    <font>
      <sz val="10"/>
      <name val="P-AVGARD"/>
    </font>
    <font>
      <sz val="6"/>
      <name val="P-AVGARD"/>
    </font>
    <font>
      <b/>
      <sz val="11"/>
      <color indexed="63"/>
      <name val="Calibri"/>
      <family val="2"/>
    </font>
    <font>
      <b/>
      <sz val="18"/>
      <color indexed="56"/>
      <name val="Cambria"/>
      <family val="2"/>
    </font>
    <font>
      <b/>
      <sz val="12"/>
      <name val="Helv"/>
    </font>
    <font>
      <b/>
      <sz val="11"/>
      <color indexed="8"/>
      <name val="Calibri"/>
      <family val="2"/>
    </font>
    <font>
      <sz val="11"/>
      <color indexed="10"/>
      <name val="Calibri"/>
      <family val="2"/>
    </font>
    <font>
      <u/>
      <sz val="11"/>
      <color theme="10"/>
      <name val="Calibri"/>
      <family val="2"/>
      <scheme val="minor"/>
    </font>
    <font>
      <sz val="11"/>
      <color rgb="FF000000"/>
      <name val="Calibri"/>
      <family val="2"/>
    </font>
    <font>
      <b/>
      <sz val="10"/>
      <name val="Arial"/>
      <family val="2"/>
    </font>
    <font>
      <b/>
      <u/>
      <sz val="10"/>
      <name val="Arial"/>
      <family val="2"/>
    </font>
    <font>
      <sz val="12"/>
      <name val="Arial"/>
      <family val="2"/>
    </font>
    <font>
      <b/>
      <i/>
      <sz val="10"/>
      <name val="Arial"/>
      <family val="2"/>
    </font>
    <font>
      <b/>
      <sz val="10"/>
      <color rgb="FF000000"/>
      <name val="Arial"/>
      <family val="2"/>
    </font>
    <font>
      <sz val="10"/>
      <color rgb="FF000000"/>
      <name val="Arial"/>
      <family val="2"/>
    </font>
    <font>
      <b/>
      <vertAlign val="subscript"/>
      <sz val="10"/>
      <name val="Arial"/>
      <family val="2"/>
    </font>
    <font>
      <b/>
      <i/>
      <vertAlign val="subscript"/>
      <sz val="10"/>
      <name val="Arial"/>
      <family val="2"/>
    </font>
    <font>
      <b/>
      <vertAlign val="superscript"/>
      <sz val="10"/>
      <name val="Arial"/>
      <family val="2"/>
    </font>
    <font>
      <vertAlign val="superscript"/>
      <sz val="10"/>
      <name val="Arial"/>
      <family val="2"/>
    </font>
    <font>
      <b/>
      <sz val="10"/>
      <color indexed="8"/>
      <name val="Arial"/>
      <family val="2"/>
    </font>
    <font>
      <sz val="11"/>
      <color rgb="FF000000"/>
      <name val="Calibri"/>
      <family val="2"/>
      <scheme val="minor"/>
    </font>
    <font>
      <vertAlign val="superscript"/>
      <sz val="10"/>
      <color indexed="8"/>
      <name val="Arial"/>
      <family val="2"/>
    </font>
    <font>
      <b/>
      <vertAlign val="superscript"/>
      <sz val="10"/>
      <color indexed="8"/>
      <name val="Arial"/>
      <family val="2"/>
    </font>
    <font>
      <u/>
      <sz val="10"/>
      <name val="Arial"/>
      <family val="2"/>
    </font>
    <font>
      <sz val="14"/>
      <color theme="1"/>
      <name val="Times New Roman"/>
      <family val="1"/>
    </font>
    <font>
      <i/>
      <sz val="11"/>
      <color theme="1"/>
      <name val="Calibri"/>
      <family val="2"/>
      <scheme val="minor"/>
    </font>
    <font>
      <sz val="18"/>
      <color theme="1"/>
      <name val="Times New Roman"/>
      <family val="1"/>
    </font>
    <font>
      <sz val="23"/>
      <color theme="1"/>
      <name val="Times New Roman"/>
      <family val="1"/>
    </font>
    <font>
      <sz val="11"/>
      <color theme="0" tint="-0.34998626667073579"/>
      <name val="Calibri"/>
      <family val="2"/>
      <scheme val="minor"/>
    </font>
  </fonts>
  <fills count="36">
    <fill>
      <patternFill patternType="none"/>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theme="3" tint="0.59999389629810485"/>
        <bgColor indexed="64"/>
      </patternFill>
    </fill>
    <fill>
      <patternFill patternType="solid">
        <fgColor theme="9" tint="0.59999389629810485"/>
        <bgColor indexed="64"/>
      </patternFill>
    </fill>
    <fill>
      <patternFill patternType="solid">
        <fgColor theme="9"/>
        <bgColor indexed="64"/>
      </patternFill>
    </fill>
    <fill>
      <patternFill patternType="solid">
        <fgColor theme="7"/>
        <bgColor indexed="64"/>
      </patternFill>
    </fill>
    <fill>
      <patternFill patternType="solid">
        <fgColor theme="0" tint="-0.14999847407452621"/>
        <bgColor indexed="64"/>
      </patternFill>
    </fill>
    <fill>
      <patternFill patternType="solid">
        <fgColor theme="0" tint="-0.34998626667073579"/>
        <bgColor indexed="64"/>
      </patternFill>
    </fill>
    <fill>
      <patternFill patternType="solid">
        <fgColor theme="0" tint="-4.9989318521683403E-2"/>
        <bgColor indexed="64"/>
      </patternFill>
    </fill>
  </fills>
  <borders count="38">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rgb="FFB2B2B2"/>
      </left>
      <right style="thin">
        <color rgb="FFB2B2B2"/>
      </right>
      <top style="thin">
        <color rgb="FFB2B2B2"/>
      </top>
      <bottom style="thin">
        <color rgb="FFB2B2B2"/>
      </bottom>
      <diagonal/>
    </border>
    <border>
      <left/>
      <right/>
      <top/>
      <bottom style="thin">
        <color indexed="22"/>
      </bottom>
      <diagonal/>
    </border>
    <border>
      <left/>
      <right/>
      <top style="medium">
        <color indexed="64"/>
      </top>
      <bottom/>
      <diagonal/>
    </border>
    <border>
      <left/>
      <right/>
      <top/>
      <bottom style="medium">
        <color indexed="64"/>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bottom style="thin">
        <color rgb="FF000000"/>
      </bottom>
      <diagonal/>
    </border>
    <border>
      <left/>
      <right style="thin">
        <color rgb="FF000000"/>
      </right>
      <top/>
      <bottom/>
      <diagonal/>
    </border>
    <border>
      <left/>
      <right style="thin">
        <color indexed="64"/>
      </right>
      <top/>
      <bottom/>
      <diagonal/>
    </border>
    <border>
      <left style="thin">
        <color indexed="64"/>
      </left>
      <right style="thin">
        <color indexed="64"/>
      </right>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s>
  <cellStyleXfs count="143">
    <xf numFmtId="0" fontId="0" fillId="0" borderId="0"/>
    <xf numFmtId="0" fontId="2" fillId="0" borderId="0"/>
    <xf numFmtId="0" fontId="2" fillId="0" borderId="1" applyNumberFormat="0" applyProtection="0">
      <alignment wrapText="1"/>
    </xf>
    <xf numFmtId="0" fontId="3" fillId="0" borderId="2" applyNumberFormat="0" applyProtection="0">
      <alignment wrapText="1"/>
    </xf>
    <xf numFmtId="0" fontId="2" fillId="0" borderId="3" applyNumberFormat="0" applyFont="0" applyProtection="0">
      <alignment wrapText="1"/>
    </xf>
    <xf numFmtId="0" fontId="3" fillId="0" borderId="4" applyNumberFormat="0" applyProtection="0">
      <alignment wrapText="1"/>
    </xf>
    <xf numFmtId="0" fontId="2" fillId="0" borderId="0" applyNumberFormat="0" applyFill="0" applyBorder="0" applyAlignment="0" applyProtection="0"/>
    <xf numFmtId="0" fontId="4" fillId="0" borderId="0" applyNumberFormat="0" applyProtection="0">
      <alignment horizontal="left"/>
    </xf>
    <xf numFmtId="0" fontId="7" fillId="0" borderId="0"/>
    <xf numFmtId="0" fontId="8" fillId="0" borderId="0">
      <alignment horizontal="left"/>
    </xf>
    <xf numFmtId="0" fontId="6" fillId="0" borderId="0"/>
    <xf numFmtId="165" fontId="7" fillId="0" borderId="0" applyFont="0" applyFill="0" applyBorder="0" applyAlignment="0" applyProtection="0"/>
    <xf numFmtId="0" fontId="6" fillId="0" borderId="0"/>
    <xf numFmtId="0" fontId="9" fillId="0" borderId="6">
      <alignment horizontal="left"/>
    </xf>
    <xf numFmtId="0" fontId="10" fillId="0" borderId="0">
      <alignment horizontal="left" vertical="top"/>
    </xf>
    <xf numFmtId="0" fontId="13" fillId="4" borderId="0" applyNumberFormat="0" applyBorder="0" applyAlignment="0" applyProtection="0"/>
    <xf numFmtId="0" fontId="13" fillId="5" borderId="0" applyNumberFormat="0" applyBorder="0" applyAlignment="0" applyProtection="0"/>
    <xf numFmtId="0" fontId="13" fillId="6" borderId="0" applyNumberFormat="0" applyBorder="0" applyAlignment="0" applyProtection="0"/>
    <xf numFmtId="0" fontId="13" fillId="7" borderId="0" applyNumberFormat="0" applyBorder="0" applyAlignment="0" applyProtection="0"/>
    <xf numFmtId="0" fontId="13" fillId="8" borderId="0" applyNumberFormat="0" applyBorder="0" applyAlignment="0" applyProtection="0"/>
    <xf numFmtId="0" fontId="13" fillId="9" borderId="0" applyNumberFormat="0" applyBorder="0" applyAlignment="0" applyProtection="0"/>
    <xf numFmtId="0" fontId="13" fillId="10" borderId="0" applyNumberFormat="0" applyBorder="0" applyAlignment="0" applyProtection="0"/>
    <xf numFmtId="0" fontId="13" fillId="11" borderId="0" applyNumberFormat="0" applyBorder="0" applyAlignment="0" applyProtection="0"/>
    <xf numFmtId="0" fontId="13" fillId="12" borderId="0" applyNumberFormat="0" applyBorder="0" applyAlignment="0" applyProtection="0"/>
    <xf numFmtId="0" fontId="13" fillId="7" borderId="0" applyNumberFormat="0" applyBorder="0" applyAlignment="0" applyProtection="0"/>
    <xf numFmtId="0" fontId="13" fillId="10" borderId="0" applyNumberFormat="0" applyBorder="0" applyAlignment="0" applyProtection="0"/>
    <xf numFmtId="0" fontId="13" fillId="13" borderId="0" applyNumberFormat="0" applyBorder="0" applyAlignment="0" applyProtection="0"/>
    <xf numFmtId="0" fontId="14" fillId="14" borderId="0" applyNumberFormat="0" applyBorder="0" applyAlignment="0" applyProtection="0"/>
    <xf numFmtId="0" fontId="14" fillId="11" borderId="0" applyNumberFormat="0" applyBorder="0" applyAlignment="0" applyProtection="0"/>
    <xf numFmtId="0" fontId="14" fillId="12" borderId="0" applyNumberFormat="0" applyBorder="0" applyAlignment="0" applyProtection="0"/>
    <xf numFmtId="0" fontId="14" fillId="15" borderId="0" applyNumberFormat="0" applyBorder="0" applyAlignment="0" applyProtection="0"/>
    <xf numFmtId="0" fontId="14" fillId="16" borderId="0" applyNumberFormat="0" applyBorder="0" applyAlignment="0" applyProtection="0"/>
    <xf numFmtId="0" fontId="14" fillId="17" borderId="0" applyNumberFormat="0" applyBorder="0" applyAlignment="0" applyProtection="0"/>
    <xf numFmtId="0" fontId="14" fillId="18" borderId="0" applyNumberFormat="0" applyBorder="0" applyAlignment="0" applyProtection="0"/>
    <xf numFmtId="0" fontId="14" fillId="19" borderId="0" applyNumberFormat="0" applyBorder="0" applyAlignment="0" applyProtection="0"/>
    <xf numFmtId="0" fontId="14" fillId="20" borderId="0" applyNumberFormat="0" applyBorder="0" applyAlignment="0" applyProtection="0"/>
    <xf numFmtId="0" fontId="14" fillId="15" borderId="0" applyNumberFormat="0" applyBorder="0" applyAlignment="0" applyProtection="0"/>
    <xf numFmtId="0" fontId="14" fillId="16" borderId="0" applyNumberFormat="0" applyBorder="0" applyAlignment="0" applyProtection="0"/>
    <xf numFmtId="0" fontId="14" fillId="21" borderId="0" applyNumberFormat="0" applyBorder="0" applyAlignment="0" applyProtection="0"/>
    <xf numFmtId="0" fontId="15" fillId="5" borderId="0" applyNumberFormat="0" applyBorder="0" applyAlignment="0" applyProtection="0"/>
    <xf numFmtId="0" fontId="16" fillId="22" borderId="10" applyNumberFormat="0" applyAlignment="0" applyProtection="0"/>
    <xf numFmtId="0" fontId="17" fillId="23" borderId="11" applyNumberFormat="0" applyAlignment="0" applyProtection="0"/>
    <xf numFmtId="165" fontId="6"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18" fillId="0" borderId="0" applyFont="0" applyFill="0" applyBorder="0" applyAlignment="0" applyProtection="0"/>
    <xf numFmtId="165" fontId="13" fillId="0" borderId="0" applyFont="0" applyFill="0" applyBorder="0" applyAlignment="0" applyProtection="0"/>
    <xf numFmtId="165" fontId="7" fillId="0" borderId="0" applyFont="0" applyFill="0" applyBorder="0" applyAlignment="0" applyProtection="0"/>
    <xf numFmtId="165" fontId="13" fillId="0" borderId="0" applyFont="0" applyFill="0" applyBorder="0" applyAlignment="0" applyProtection="0"/>
    <xf numFmtId="165" fontId="6" fillId="0" borderId="0" applyFont="0" applyFill="0" applyBorder="0" applyAlignment="0" applyProtection="0"/>
    <xf numFmtId="165" fontId="6" fillId="0" borderId="0" applyFont="0" applyFill="0" applyBorder="0" applyAlignment="0" applyProtection="0"/>
    <xf numFmtId="164" fontId="7" fillId="0" borderId="0" applyFont="0" applyFill="0" applyBorder="0" applyAlignment="0" applyProtection="0"/>
    <xf numFmtId="164" fontId="6" fillId="0" borderId="0" applyFont="0" applyFill="0" applyBorder="0" applyAlignment="0" applyProtection="0"/>
    <xf numFmtId="164" fontId="7" fillId="0" borderId="0" applyFont="0" applyFill="0" applyBorder="0" applyAlignment="0" applyProtection="0"/>
    <xf numFmtId="166" fontId="19" fillId="0" borderId="6" applyNumberFormat="0" applyFill="0">
      <alignment horizontal="right"/>
    </xf>
    <xf numFmtId="167" fontId="20" fillId="0" borderId="6">
      <alignment horizontal="right" vertical="center"/>
    </xf>
    <xf numFmtId="49" fontId="21" fillId="0" borderId="6">
      <alignment horizontal="left" vertical="center"/>
    </xf>
    <xf numFmtId="166" fontId="19" fillId="0" borderId="6" applyNumberFormat="0" applyFill="0">
      <alignment horizontal="right"/>
    </xf>
    <xf numFmtId="0" fontId="22" fillId="0" borderId="0" applyNumberFormat="0" applyFill="0" applyBorder="0" applyAlignment="0" applyProtection="0"/>
    <xf numFmtId="0" fontId="23" fillId="6" borderId="0" applyNumberFormat="0" applyBorder="0" applyAlignment="0" applyProtection="0"/>
    <xf numFmtId="0" fontId="24" fillId="0" borderId="12" applyNumberFormat="0" applyFill="0" applyAlignment="0" applyProtection="0"/>
    <xf numFmtId="0" fontId="25" fillId="0" borderId="13" applyNumberFormat="0" applyFill="0" applyAlignment="0" applyProtection="0"/>
    <xf numFmtId="0" fontId="26" fillId="0" borderId="14" applyNumberFormat="0" applyFill="0" applyAlignment="0" applyProtection="0"/>
    <xf numFmtId="0" fontId="26" fillId="0" borderId="0" applyNumberFormat="0" applyFill="0" applyBorder="0" applyAlignment="0" applyProtection="0"/>
    <xf numFmtId="0" fontId="27" fillId="0" borderId="15">
      <alignment horizontal="right" vertical="center"/>
    </xf>
    <xf numFmtId="0" fontId="28" fillId="0" borderId="6">
      <alignment horizontal="left" vertical="center"/>
    </xf>
    <xf numFmtId="0" fontId="19" fillId="0" borderId="6">
      <alignment horizontal="left" vertical="center"/>
    </xf>
    <xf numFmtId="0" fontId="9" fillId="0" borderId="6">
      <alignment horizontal="left"/>
    </xf>
    <xf numFmtId="0" fontId="9" fillId="24" borderId="0">
      <alignment horizontal="centerContinuous" wrapText="1"/>
    </xf>
    <xf numFmtId="0" fontId="29" fillId="9" borderId="10" applyNumberFormat="0" applyAlignment="0" applyProtection="0"/>
    <xf numFmtId="0" fontId="30" fillId="0" borderId="16" applyNumberFormat="0" applyFill="0" applyAlignment="0" applyProtection="0"/>
    <xf numFmtId="0" fontId="31" fillId="25" borderId="0" applyNumberFormat="0" applyBorder="0" applyAlignment="0" applyProtection="0"/>
    <xf numFmtId="0" fontId="6" fillId="0" borderId="0"/>
    <xf numFmtId="0" fontId="7" fillId="0" borderId="0"/>
    <xf numFmtId="0" fontId="7" fillId="0" borderId="0"/>
    <xf numFmtId="0" fontId="7" fillId="0" borderId="0"/>
    <xf numFmtId="0" fontId="7"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7" fillId="0" borderId="0"/>
    <xf numFmtId="0" fontId="18" fillId="0" borderId="0"/>
    <xf numFmtId="0" fontId="7"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5" fillId="0" borderId="0"/>
    <xf numFmtId="0" fontId="7" fillId="0" borderId="0"/>
    <xf numFmtId="37" fontId="32" fillId="0" borderId="0"/>
    <xf numFmtId="0" fontId="6" fillId="0" borderId="0"/>
    <xf numFmtId="37" fontId="33" fillId="0" borderId="0"/>
    <xf numFmtId="0" fontId="7" fillId="0" borderId="0"/>
    <xf numFmtId="0" fontId="6" fillId="0" borderId="0"/>
    <xf numFmtId="0" fontId="6" fillId="0" borderId="0"/>
    <xf numFmtId="0" fontId="6" fillId="0" borderId="0"/>
    <xf numFmtId="0" fontId="6" fillId="3" borderId="5" applyNumberFormat="0" applyFont="0" applyAlignment="0" applyProtection="0"/>
    <xf numFmtId="0" fontId="7" fillId="26" borderId="17" applyNumberFormat="0" applyFont="0" applyAlignment="0" applyProtection="0"/>
    <xf numFmtId="0" fontId="34" fillId="22" borderId="18" applyNumberFormat="0" applyAlignment="0" applyProtection="0"/>
    <xf numFmtId="9" fontId="7"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7" fillId="0" borderId="0" applyFont="0" applyFill="0" applyBorder="0" applyAlignment="0" applyProtection="0"/>
    <xf numFmtId="0" fontId="8" fillId="0" borderId="0">
      <alignment horizontal="right"/>
    </xf>
    <xf numFmtId="0" fontId="21" fillId="0" borderId="0">
      <alignment horizontal="right"/>
    </xf>
    <xf numFmtId="49" fontId="20" fillId="0" borderId="0">
      <alignment horizontal="left" vertical="center"/>
    </xf>
    <xf numFmtId="49" fontId="21" fillId="0" borderId="6">
      <alignment horizontal="left"/>
    </xf>
    <xf numFmtId="166" fontId="20" fillId="0" borderId="0" applyNumberFormat="0">
      <alignment horizontal="right"/>
    </xf>
    <xf numFmtId="0" fontId="27" fillId="27" borderId="0">
      <alignment horizontal="centerContinuous" vertical="center" wrapText="1"/>
    </xf>
    <xf numFmtId="0" fontId="27" fillId="0" borderId="19">
      <alignment horizontal="left" vertical="center"/>
    </xf>
    <xf numFmtId="0" fontId="35" fillId="0" borderId="0" applyNumberFormat="0" applyFill="0" applyBorder="0" applyAlignment="0" applyProtection="0"/>
    <xf numFmtId="0" fontId="9" fillId="0" borderId="0">
      <alignment horizontal="left"/>
    </xf>
    <xf numFmtId="0" fontId="36" fillId="0" borderId="0">
      <alignment horizontal="left"/>
    </xf>
    <xf numFmtId="0" fontId="19" fillId="0" borderId="0">
      <alignment horizontal="left"/>
    </xf>
    <xf numFmtId="0" fontId="36" fillId="0" borderId="0">
      <alignment horizontal="left"/>
    </xf>
    <xf numFmtId="0" fontId="19" fillId="0" borderId="0">
      <alignment horizontal="left"/>
    </xf>
    <xf numFmtId="0" fontId="37" fillId="0" borderId="20" applyNumberFormat="0" applyFill="0" applyAlignment="0" applyProtection="0"/>
    <xf numFmtId="0" fontId="38" fillId="0" borderId="0" applyNumberFormat="0" applyFill="0" applyBorder="0" applyAlignment="0" applyProtection="0"/>
    <xf numFmtId="49" fontId="20" fillId="0" borderId="6">
      <alignment horizontal="left"/>
    </xf>
    <xf numFmtId="0" fontId="27" fillId="0" borderId="15">
      <alignment horizontal="left"/>
    </xf>
    <xf numFmtId="0" fontId="9" fillId="0" borderId="0">
      <alignment horizontal="left" vertical="center"/>
    </xf>
    <xf numFmtId="9" fontId="6" fillId="0" borderId="0" applyFont="0" applyFill="0" applyBorder="0" applyAlignment="0" applyProtection="0"/>
    <xf numFmtId="0" fontId="39" fillId="0" borderId="0" applyNumberFormat="0" applyFill="0" applyBorder="0" applyAlignment="0" applyProtection="0"/>
    <xf numFmtId="165" fontId="6" fillId="0" borderId="0" applyFont="0" applyFill="0" applyBorder="0" applyAlignment="0" applyProtection="0"/>
  </cellStyleXfs>
  <cellXfs count="121">
    <xf numFmtId="0" fontId="0" fillId="0" borderId="0" xfId="0"/>
    <xf numFmtId="0" fontId="1" fillId="0" borderId="0" xfId="0" applyFont="1"/>
    <xf numFmtId="0" fontId="1" fillId="2" borderId="0" xfId="0" applyFont="1" applyFill="1"/>
    <xf numFmtId="0" fontId="0" fillId="0" borderId="0" xfId="0" applyAlignment="1">
      <alignment horizontal="left"/>
    </xf>
    <xf numFmtId="3" fontId="0" fillId="0" borderId="0" xfId="0" applyNumberFormat="1"/>
    <xf numFmtId="0" fontId="1" fillId="0" borderId="0" xfId="0" applyFont="1" applyAlignment="1">
      <alignment horizontal="right"/>
    </xf>
    <xf numFmtId="1" fontId="0" fillId="0" borderId="0" xfId="0" applyNumberFormat="1"/>
    <xf numFmtId="0" fontId="7" fillId="0" borderId="0" xfId="0" applyFont="1"/>
    <xf numFmtId="0" fontId="1" fillId="0" borderId="0" xfId="0" applyFont="1" applyAlignment="1">
      <alignment wrapText="1"/>
    </xf>
    <xf numFmtId="10" fontId="0" fillId="0" borderId="0" xfId="0" applyNumberFormat="1"/>
    <xf numFmtId="0" fontId="39" fillId="0" borderId="0" xfId="141"/>
    <xf numFmtId="9" fontId="0" fillId="0" borderId="0" xfId="140" applyFont="1"/>
    <xf numFmtId="0" fontId="12" fillId="0" borderId="0" xfId="0" applyFont="1"/>
    <xf numFmtId="0" fontId="40" fillId="0" borderId="0" xfId="0" applyFont="1"/>
    <xf numFmtId="0" fontId="11" fillId="0" borderId="0" xfId="0" applyFont="1"/>
    <xf numFmtId="0" fontId="41" fillId="0" borderId="9" xfId="0" applyFont="1" applyBorder="1"/>
    <xf numFmtId="0" fontId="42" fillId="0" borderId="0" xfId="0" applyFont="1"/>
    <xf numFmtId="0" fontId="41" fillId="0" borderId="0" xfId="0" applyFont="1"/>
    <xf numFmtId="3" fontId="40" fillId="0" borderId="0" xfId="0" applyNumberFormat="1" applyFont="1"/>
    <xf numFmtId="0" fontId="41" fillId="0" borderId="0" xfId="0" applyFont="1" applyAlignment="1">
      <alignment wrapText="1"/>
    </xf>
    <xf numFmtId="0" fontId="40" fillId="0" borderId="0" xfId="0" applyFont="1" applyAlignment="1">
      <alignment wrapText="1"/>
    </xf>
    <xf numFmtId="0" fontId="0" fillId="0" borderId="0" xfId="0" applyAlignment="1">
      <alignment wrapText="1"/>
    </xf>
    <xf numFmtId="0" fontId="1" fillId="0" borderId="21" xfId="0" applyFont="1" applyBorder="1" applyAlignment="1">
      <alignment wrapText="1"/>
    </xf>
    <xf numFmtId="0" fontId="1" fillId="0" borderId="22" xfId="0" applyFont="1" applyBorder="1"/>
    <xf numFmtId="0" fontId="43" fillId="0" borderId="0" xfId="0" applyFont="1"/>
    <xf numFmtId="0" fontId="44" fillId="0" borderId="0" xfId="0" applyFont="1"/>
    <xf numFmtId="0" fontId="45" fillId="0" borderId="0" xfId="0" applyFont="1"/>
    <xf numFmtId="0" fontId="46" fillId="0" borderId="0" xfId="0" applyFont="1"/>
    <xf numFmtId="4" fontId="41" fillId="0" borderId="0" xfId="0" applyNumberFormat="1" applyFont="1"/>
    <xf numFmtId="0" fontId="7" fillId="0" borderId="0" xfId="0" applyFont="1" applyAlignment="1">
      <alignment wrapText="1"/>
    </xf>
    <xf numFmtId="0" fontId="44" fillId="0" borderId="0" xfId="0" applyFont="1" applyAlignment="1">
      <alignment wrapText="1"/>
    </xf>
    <xf numFmtId="0" fontId="0" fillId="2" borderId="0" xfId="0" applyFill="1"/>
    <xf numFmtId="0" fontId="0" fillId="0" borderId="22" xfId="0" applyBorder="1"/>
    <xf numFmtId="3" fontId="7" fillId="0" borderId="0" xfId="0" applyNumberFormat="1" applyFont="1"/>
    <xf numFmtId="0" fontId="0" fillId="0" borderId="23" xfId="0" applyBorder="1"/>
    <xf numFmtId="0" fontId="0" fillId="0" borderId="24" xfId="0" applyBorder="1"/>
    <xf numFmtId="0" fontId="1" fillId="0" borderId="25" xfId="0" applyFont="1" applyBorder="1" applyAlignment="1">
      <alignment wrapText="1"/>
    </xf>
    <xf numFmtId="0" fontId="1" fillId="0" borderId="26" xfId="0" applyFont="1" applyBorder="1" applyAlignment="1">
      <alignment wrapText="1"/>
    </xf>
    <xf numFmtId="0" fontId="1" fillId="0" borderId="9" xfId="0" applyFont="1" applyBorder="1" applyAlignment="1">
      <alignment wrapText="1"/>
    </xf>
    <xf numFmtId="0" fontId="0" fillId="0" borderId="0" xfId="0" applyAlignment="1">
      <alignment horizontal="right"/>
    </xf>
    <xf numFmtId="0" fontId="11" fillId="0" borderId="0" xfId="0" applyFont="1" applyAlignment="1">
      <alignment horizontal="right"/>
    </xf>
    <xf numFmtId="168" fontId="41" fillId="0" borderId="0" xfId="0" applyNumberFormat="1" applyFont="1"/>
    <xf numFmtId="2" fontId="44" fillId="0" borderId="0" xfId="0" applyNumberFormat="1" applyFont="1" applyAlignment="1">
      <alignment horizontal="left" indent="1"/>
    </xf>
    <xf numFmtId="168" fontId="0" fillId="0" borderId="0" xfId="0" applyNumberFormat="1"/>
    <xf numFmtId="2" fontId="7" fillId="0" borderId="0" xfId="0" applyNumberFormat="1" applyFont="1" applyAlignment="1">
      <alignment horizontal="left" indent="2"/>
    </xf>
    <xf numFmtId="2" fontId="7" fillId="0" borderId="0" xfId="0" applyNumberFormat="1" applyFont="1"/>
    <xf numFmtId="0" fontId="44" fillId="0" borderId="0" xfId="0" applyFont="1" applyAlignment="1">
      <alignment horizontal="left" indent="1"/>
    </xf>
    <xf numFmtId="2" fontId="51" fillId="0" borderId="0" xfId="0" applyNumberFormat="1" applyFont="1"/>
    <xf numFmtId="1" fontId="5" fillId="0" borderId="0" xfId="0" applyNumberFormat="1" applyFont="1" applyAlignment="1">
      <alignment horizontal="left" indent="2"/>
    </xf>
    <xf numFmtId="2" fontId="41" fillId="0" borderId="0" xfId="0" applyNumberFormat="1" applyFont="1"/>
    <xf numFmtId="0" fontId="52" fillId="0" borderId="0" xfId="0" applyFont="1"/>
    <xf numFmtId="0" fontId="52" fillId="0" borderId="0" xfId="0" applyFont="1" applyAlignment="1">
      <alignment horizontal="right"/>
    </xf>
    <xf numFmtId="0" fontId="41" fillId="0" borderId="0" xfId="0" applyFont="1" applyAlignment="1">
      <alignment horizontal="left"/>
    </xf>
    <xf numFmtId="168" fontId="52" fillId="0" borderId="0" xfId="0" applyNumberFormat="1" applyFont="1"/>
    <xf numFmtId="0" fontId="0" fillId="0" borderId="0" xfId="0" applyAlignment="1">
      <alignment horizontal="left" indent="2"/>
    </xf>
    <xf numFmtId="0" fontId="52" fillId="0" borderId="0" xfId="0" applyFont="1" applyAlignment="1">
      <alignment horizontal="left" indent="2"/>
    </xf>
    <xf numFmtId="2" fontId="45" fillId="0" borderId="0" xfId="0" applyNumberFormat="1" applyFont="1"/>
    <xf numFmtId="1" fontId="46" fillId="0" borderId="0" xfId="0" applyNumberFormat="1" applyFont="1" applyAlignment="1">
      <alignment horizontal="left" indent="2"/>
    </xf>
    <xf numFmtId="3" fontId="52" fillId="0" borderId="0" xfId="0" applyNumberFormat="1" applyFont="1"/>
    <xf numFmtId="0" fontId="7" fillId="0" borderId="0" xfId="0" applyFont="1" applyAlignment="1">
      <alignment horizontal="left"/>
    </xf>
    <xf numFmtId="2" fontId="45" fillId="0" borderId="0" xfId="0" applyNumberFormat="1" applyFont="1" applyAlignment="1">
      <alignment horizontal="left"/>
    </xf>
    <xf numFmtId="169" fontId="0" fillId="0" borderId="0" xfId="0" applyNumberFormat="1"/>
    <xf numFmtId="170" fontId="0" fillId="0" borderId="0" xfId="140" applyNumberFormat="1" applyFont="1"/>
    <xf numFmtId="2" fontId="51" fillId="0" borderId="0" xfId="0" applyNumberFormat="1" applyFont="1" applyAlignment="1">
      <alignment wrapText="1"/>
    </xf>
    <xf numFmtId="0" fontId="41" fillId="0" borderId="0" xfId="0" applyFont="1" applyAlignment="1">
      <alignment horizontal="left" wrapText="1"/>
    </xf>
    <xf numFmtId="1" fontId="46" fillId="0" borderId="0" xfId="0" applyNumberFormat="1" applyFont="1" applyAlignment="1">
      <alignment horizontal="left"/>
    </xf>
    <xf numFmtId="0" fontId="7" fillId="0" borderId="0" xfId="0" applyFont="1" applyAlignment="1">
      <alignment horizontal="left" indent="2"/>
    </xf>
    <xf numFmtId="2" fontId="51" fillId="0" borderId="0" xfId="0" applyNumberFormat="1" applyFont="1" applyAlignment="1">
      <alignment horizontal="left"/>
    </xf>
    <xf numFmtId="0" fontId="44" fillId="0" borderId="0" xfId="0" applyFont="1" applyAlignment="1">
      <alignment horizontal="left" wrapText="1" indent="1"/>
    </xf>
    <xf numFmtId="168" fontId="7" fillId="0" borderId="0" xfId="0" applyNumberFormat="1" applyFont="1"/>
    <xf numFmtId="0" fontId="0" fillId="28" borderId="0" xfId="0" applyFill="1"/>
    <xf numFmtId="0" fontId="0" fillId="0" borderId="27" xfId="0" applyBorder="1"/>
    <xf numFmtId="0" fontId="1" fillId="0" borderId="27" xfId="0" applyFont="1" applyBorder="1"/>
    <xf numFmtId="0" fontId="1" fillId="28" borderId="0" xfId="0" applyFont="1" applyFill="1"/>
    <xf numFmtId="0" fontId="1" fillId="2" borderId="30" xfId="0" applyFont="1" applyFill="1" applyBorder="1"/>
    <xf numFmtId="0" fontId="1" fillId="2" borderId="31" xfId="0" applyFont="1" applyFill="1" applyBorder="1"/>
    <xf numFmtId="0" fontId="1" fillId="2" borderId="32" xfId="0" applyFont="1" applyFill="1" applyBorder="1"/>
    <xf numFmtId="0" fontId="0" fillId="0" borderId="33" xfId="0" applyBorder="1"/>
    <xf numFmtId="0" fontId="0" fillId="0" borderId="31" xfId="0" applyBorder="1"/>
    <xf numFmtId="0" fontId="0" fillId="0" borderId="32" xfId="0" applyBorder="1"/>
    <xf numFmtId="0" fontId="0" fillId="0" borderId="34" xfId="0" applyBorder="1"/>
    <xf numFmtId="0" fontId="0" fillId="0" borderId="35" xfId="0" applyBorder="1"/>
    <xf numFmtId="0" fontId="0" fillId="0" borderId="8" xfId="0" applyBorder="1"/>
    <xf numFmtId="0" fontId="0" fillId="0" borderId="36" xfId="0" applyBorder="1"/>
    <xf numFmtId="0" fontId="58" fillId="0" borderId="0" xfId="0" applyFont="1"/>
    <xf numFmtId="3" fontId="58" fillId="0" borderId="0" xfId="0" applyNumberFormat="1" applyFont="1"/>
    <xf numFmtId="0" fontId="59" fillId="0" borderId="0" xfId="0" applyFont="1"/>
    <xf numFmtId="0" fontId="56" fillId="28" borderId="0" xfId="0" applyFont="1" applyFill="1"/>
    <xf numFmtId="0" fontId="1" fillId="0" borderId="37" xfId="0" applyFont="1" applyBorder="1" applyAlignment="1">
      <alignment wrapText="1"/>
    </xf>
    <xf numFmtId="0" fontId="0" fillId="0" borderId="37" xfId="0" applyBorder="1"/>
    <xf numFmtId="0" fontId="0" fillId="0" borderId="37" xfId="0" applyBorder="1" applyAlignment="1">
      <alignment horizontal="right"/>
    </xf>
    <xf numFmtId="0" fontId="57" fillId="0" borderId="37" xfId="0" applyFont="1" applyBorder="1"/>
    <xf numFmtId="0" fontId="1" fillId="0" borderId="37" xfId="0" applyFont="1" applyBorder="1"/>
    <xf numFmtId="0" fontId="56" fillId="0" borderId="37" xfId="0" applyFont="1" applyBorder="1"/>
    <xf numFmtId="0" fontId="0" fillId="0" borderId="37" xfId="0" applyBorder="1" applyAlignment="1">
      <alignment wrapText="1"/>
    </xf>
    <xf numFmtId="1" fontId="0" fillId="0" borderId="22" xfId="0" applyNumberFormat="1" applyBorder="1"/>
    <xf numFmtId="1" fontId="0" fillId="0" borderId="24" xfId="0" applyNumberFormat="1" applyBorder="1"/>
    <xf numFmtId="10" fontId="0" fillId="0" borderId="0" xfId="140" applyNumberFormat="1" applyFont="1"/>
    <xf numFmtId="0" fontId="0" fillId="30" borderId="0" xfId="0" applyFill="1"/>
    <xf numFmtId="0" fontId="1" fillId="30" borderId="0" xfId="0" applyFont="1" applyFill="1"/>
    <xf numFmtId="171" fontId="0" fillId="30" borderId="0" xfId="142" applyNumberFormat="1" applyFont="1" applyFill="1"/>
    <xf numFmtId="0" fontId="1" fillId="31" borderId="0" xfId="0" applyFont="1" applyFill="1"/>
    <xf numFmtId="0" fontId="0" fillId="31" borderId="0" xfId="0" applyFill="1"/>
    <xf numFmtId="11" fontId="0" fillId="0" borderId="0" xfId="0" applyNumberFormat="1"/>
    <xf numFmtId="165" fontId="0" fillId="30" borderId="0" xfId="142" applyFont="1" applyFill="1"/>
    <xf numFmtId="11" fontId="0" fillId="30" borderId="0" xfId="142" applyNumberFormat="1" applyFont="1" applyFill="1"/>
    <xf numFmtId="172" fontId="0" fillId="30" borderId="0" xfId="142" applyNumberFormat="1" applyFont="1" applyFill="1"/>
    <xf numFmtId="165" fontId="0" fillId="0" borderId="0" xfId="0" applyNumberFormat="1"/>
    <xf numFmtId="0" fontId="1" fillId="32" borderId="0" xfId="0" applyFont="1" applyFill="1"/>
    <xf numFmtId="1" fontId="0" fillId="33" borderId="0" xfId="0" applyNumberFormat="1" applyFill="1"/>
    <xf numFmtId="0" fontId="60" fillId="0" borderId="0" xfId="0" applyFont="1"/>
    <xf numFmtId="0" fontId="0" fillId="34" borderId="0" xfId="0" applyFill="1"/>
    <xf numFmtId="0" fontId="1" fillId="34" borderId="0" xfId="0" applyFont="1" applyFill="1" applyAlignment="1">
      <alignment horizontal="center" vertical="center"/>
    </xf>
    <xf numFmtId="3" fontId="0" fillId="34" borderId="0" xfId="0" applyNumberFormat="1" applyFill="1"/>
    <xf numFmtId="0" fontId="0" fillId="35" borderId="0" xfId="0" applyFill="1"/>
    <xf numFmtId="168" fontId="0" fillId="35" borderId="0" xfId="0" applyNumberFormat="1" applyFill="1"/>
    <xf numFmtId="168" fontId="0" fillId="2" borderId="0" xfId="0" applyNumberFormat="1" applyFill="1"/>
    <xf numFmtId="1" fontId="1" fillId="0" borderId="0" xfId="0" applyNumberFormat="1" applyFont="1"/>
    <xf numFmtId="0" fontId="1" fillId="29" borderId="28" xfId="0" applyFont="1" applyFill="1" applyBorder="1" applyAlignment="1">
      <alignment horizontal="center"/>
    </xf>
    <xf numFmtId="0" fontId="1" fillId="29" borderId="7" xfId="0" applyFont="1" applyFill="1" applyBorder="1" applyAlignment="1">
      <alignment horizontal="center"/>
    </xf>
    <xf numFmtId="0" fontId="1" fillId="29" borderId="29" xfId="0" applyFont="1" applyFill="1" applyBorder="1" applyAlignment="1">
      <alignment horizontal="center"/>
    </xf>
  </cellXfs>
  <cellStyles count="143">
    <cellStyle name="20% - Accent1 2" xfId="15" xr:uid="{00000000-0005-0000-0000-000000000000}"/>
    <cellStyle name="20% - Accent2 2" xfId="16" xr:uid="{00000000-0005-0000-0000-000001000000}"/>
    <cellStyle name="20% - Accent3 2" xfId="17" xr:uid="{00000000-0005-0000-0000-000002000000}"/>
    <cellStyle name="20% - Accent4 2" xfId="18" xr:uid="{00000000-0005-0000-0000-000003000000}"/>
    <cellStyle name="20% - Accent5 2" xfId="19" xr:uid="{00000000-0005-0000-0000-000004000000}"/>
    <cellStyle name="20% - Accent6 2" xfId="20" xr:uid="{00000000-0005-0000-0000-000005000000}"/>
    <cellStyle name="40% - Accent1 2" xfId="21" xr:uid="{00000000-0005-0000-0000-000006000000}"/>
    <cellStyle name="40% - Accent2 2" xfId="22" xr:uid="{00000000-0005-0000-0000-000007000000}"/>
    <cellStyle name="40% - Accent3 2" xfId="23" xr:uid="{00000000-0005-0000-0000-000008000000}"/>
    <cellStyle name="40% - Accent4 2" xfId="24" xr:uid="{00000000-0005-0000-0000-000009000000}"/>
    <cellStyle name="40% - Accent5 2" xfId="25" xr:uid="{00000000-0005-0000-0000-00000A000000}"/>
    <cellStyle name="40% - Accent6 2" xfId="26" xr:uid="{00000000-0005-0000-0000-00000B000000}"/>
    <cellStyle name="60% - Accent1 2" xfId="27" xr:uid="{00000000-0005-0000-0000-00000C000000}"/>
    <cellStyle name="60% - Accent2 2" xfId="28" xr:uid="{00000000-0005-0000-0000-00000D000000}"/>
    <cellStyle name="60% - Accent3 2" xfId="29" xr:uid="{00000000-0005-0000-0000-00000E000000}"/>
    <cellStyle name="60% - Accent4 2" xfId="30" xr:uid="{00000000-0005-0000-0000-00000F000000}"/>
    <cellStyle name="60% - Accent5 2" xfId="31" xr:uid="{00000000-0005-0000-0000-000010000000}"/>
    <cellStyle name="60% - Accent6 2" xfId="32" xr:uid="{00000000-0005-0000-0000-000011000000}"/>
    <cellStyle name="Accent1 2" xfId="33" xr:uid="{00000000-0005-0000-0000-000012000000}"/>
    <cellStyle name="Accent2 2" xfId="34" xr:uid="{00000000-0005-0000-0000-000013000000}"/>
    <cellStyle name="Accent3 2" xfId="35" xr:uid="{00000000-0005-0000-0000-000014000000}"/>
    <cellStyle name="Accent4 2" xfId="36" xr:uid="{00000000-0005-0000-0000-000015000000}"/>
    <cellStyle name="Accent5 2" xfId="37" xr:uid="{00000000-0005-0000-0000-000016000000}"/>
    <cellStyle name="Accent6 2" xfId="38" xr:uid="{00000000-0005-0000-0000-000017000000}"/>
    <cellStyle name="Bad 2" xfId="39" xr:uid="{00000000-0005-0000-0000-000018000000}"/>
    <cellStyle name="Body: normal cell" xfId="4" xr:uid="{00000000-0005-0000-0000-000019000000}"/>
    <cellStyle name="Calculation 2" xfId="40" xr:uid="{00000000-0005-0000-0000-00001A000000}"/>
    <cellStyle name="Check Cell 2" xfId="41" xr:uid="{00000000-0005-0000-0000-00001B000000}"/>
    <cellStyle name="Comma" xfId="142" builtinId="3"/>
    <cellStyle name="Comma 2" xfId="42" xr:uid="{00000000-0005-0000-0000-00001D000000}"/>
    <cellStyle name="Comma 2 2" xfId="11" xr:uid="{00000000-0005-0000-0000-00001E000000}"/>
    <cellStyle name="Comma 2 2 2" xfId="43" xr:uid="{00000000-0005-0000-0000-00001F000000}"/>
    <cellStyle name="Comma 2 2 3" xfId="44" xr:uid="{00000000-0005-0000-0000-000020000000}"/>
    <cellStyle name="Comma 2 3" xfId="45" xr:uid="{00000000-0005-0000-0000-000021000000}"/>
    <cellStyle name="Comma 3" xfId="46" xr:uid="{00000000-0005-0000-0000-000022000000}"/>
    <cellStyle name="Comma 4" xfId="47" xr:uid="{00000000-0005-0000-0000-000023000000}"/>
    <cellStyle name="Comma 5" xfId="48" xr:uid="{00000000-0005-0000-0000-000024000000}"/>
    <cellStyle name="Comma 6" xfId="49" xr:uid="{00000000-0005-0000-0000-000025000000}"/>
    <cellStyle name="Comma 7" xfId="50" xr:uid="{00000000-0005-0000-0000-000026000000}"/>
    <cellStyle name="Currency 2" xfId="51" xr:uid="{00000000-0005-0000-0000-000027000000}"/>
    <cellStyle name="Currency 3" xfId="52" xr:uid="{00000000-0005-0000-0000-000028000000}"/>
    <cellStyle name="Currency 3 2" xfId="53" xr:uid="{00000000-0005-0000-0000-000029000000}"/>
    <cellStyle name="Data" xfId="54" xr:uid="{00000000-0005-0000-0000-00002A000000}"/>
    <cellStyle name="Data no deci" xfId="55" xr:uid="{00000000-0005-0000-0000-00002B000000}"/>
    <cellStyle name="Data Superscript" xfId="56" xr:uid="{00000000-0005-0000-0000-00002C000000}"/>
    <cellStyle name="Data_1-1A-Regular" xfId="57" xr:uid="{00000000-0005-0000-0000-00002D000000}"/>
    <cellStyle name="Explanatory Text 2" xfId="58" xr:uid="{00000000-0005-0000-0000-00002F000000}"/>
    <cellStyle name="Font: Calibri, 9pt regular" xfId="6" xr:uid="{00000000-0005-0000-0000-000030000000}"/>
    <cellStyle name="Footnotes: top row" xfId="2" xr:uid="{00000000-0005-0000-0000-000031000000}"/>
    <cellStyle name="Good 2" xfId="59" xr:uid="{00000000-0005-0000-0000-000032000000}"/>
    <cellStyle name="Header: bottom row" xfId="5" xr:uid="{00000000-0005-0000-0000-000033000000}"/>
    <cellStyle name="Heading 1 2" xfId="60" xr:uid="{00000000-0005-0000-0000-000034000000}"/>
    <cellStyle name="Heading 2 2" xfId="61" xr:uid="{00000000-0005-0000-0000-000035000000}"/>
    <cellStyle name="Heading 3 2" xfId="62" xr:uid="{00000000-0005-0000-0000-000036000000}"/>
    <cellStyle name="Heading 4 2" xfId="63" xr:uid="{00000000-0005-0000-0000-000037000000}"/>
    <cellStyle name="Hed Side" xfId="13" xr:uid="{00000000-0005-0000-0000-000038000000}"/>
    <cellStyle name="Hed Side bold" xfId="64" xr:uid="{00000000-0005-0000-0000-000039000000}"/>
    <cellStyle name="Hed Side Indent" xfId="65" xr:uid="{00000000-0005-0000-0000-00003A000000}"/>
    <cellStyle name="Hed Side Regular" xfId="66" xr:uid="{00000000-0005-0000-0000-00003B000000}"/>
    <cellStyle name="Hed Side_1-1A-Regular" xfId="67" xr:uid="{00000000-0005-0000-0000-00003C000000}"/>
    <cellStyle name="Hed Top" xfId="68" xr:uid="{00000000-0005-0000-0000-00003E000000}"/>
    <cellStyle name="Hyperlink" xfId="141" builtinId="8"/>
    <cellStyle name="Input 2" xfId="69" xr:uid="{00000000-0005-0000-0000-000040000000}"/>
    <cellStyle name="Linked Cell 2" xfId="70" xr:uid="{00000000-0005-0000-0000-000041000000}"/>
    <cellStyle name="Neutral 2" xfId="71" xr:uid="{00000000-0005-0000-0000-000042000000}"/>
    <cellStyle name="Normal" xfId="0" builtinId="0"/>
    <cellStyle name="Normal 10" xfId="72" xr:uid="{00000000-0005-0000-0000-000044000000}"/>
    <cellStyle name="Normal 11" xfId="10" xr:uid="{00000000-0005-0000-0000-000045000000}"/>
    <cellStyle name="Normal 2" xfId="1" xr:uid="{00000000-0005-0000-0000-000046000000}"/>
    <cellStyle name="Normal 2 2" xfId="73" xr:uid="{00000000-0005-0000-0000-000047000000}"/>
    <cellStyle name="Normal 2 2 2" xfId="74" xr:uid="{00000000-0005-0000-0000-000048000000}"/>
    <cellStyle name="Normal 2 2 3" xfId="75" xr:uid="{00000000-0005-0000-0000-000049000000}"/>
    <cellStyle name="Normal 2 3" xfId="76" xr:uid="{00000000-0005-0000-0000-00004A000000}"/>
    <cellStyle name="Normal 2 4" xfId="77" xr:uid="{00000000-0005-0000-0000-00004B000000}"/>
    <cellStyle name="Normal 3" xfId="8" xr:uid="{00000000-0005-0000-0000-00004C000000}"/>
    <cellStyle name="Normal 3 2" xfId="78" xr:uid="{00000000-0005-0000-0000-00004D000000}"/>
    <cellStyle name="Normal 3 2 2" xfId="79" xr:uid="{00000000-0005-0000-0000-00004E000000}"/>
    <cellStyle name="Normal 3 2 2 2" xfId="80" xr:uid="{00000000-0005-0000-0000-00004F000000}"/>
    <cellStyle name="Normal 3 2 3" xfId="81" xr:uid="{00000000-0005-0000-0000-000050000000}"/>
    <cellStyle name="Normal 3 3" xfId="82" xr:uid="{00000000-0005-0000-0000-000051000000}"/>
    <cellStyle name="Normal 3 3 2" xfId="83" xr:uid="{00000000-0005-0000-0000-000052000000}"/>
    <cellStyle name="Normal 3 3 2 2" xfId="84" xr:uid="{00000000-0005-0000-0000-000053000000}"/>
    <cellStyle name="Normal 3 3 3" xfId="85" xr:uid="{00000000-0005-0000-0000-000054000000}"/>
    <cellStyle name="Normal 3 4" xfId="86" xr:uid="{00000000-0005-0000-0000-000055000000}"/>
    <cellStyle name="Normal 3 4 2" xfId="87" xr:uid="{00000000-0005-0000-0000-000056000000}"/>
    <cellStyle name="Normal 3 5" xfId="88" xr:uid="{00000000-0005-0000-0000-000057000000}"/>
    <cellStyle name="Normal 3 6" xfId="89" xr:uid="{00000000-0005-0000-0000-000058000000}"/>
    <cellStyle name="Normal 3 7" xfId="90" xr:uid="{00000000-0005-0000-0000-000059000000}"/>
    <cellStyle name="Normal 3 8" xfId="91" xr:uid="{00000000-0005-0000-0000-00005A000000}"/>
    <cellStyle name="Normal 3 9" xfId="12" xr:uid="{00000000-0005-0000-0000-00005B000000}"/>
    <cellStyle name="Normal 4" xfId="92" xr:uid="{00000000-0005-0000-0000-00005C000000}"/>
    <cellStyle name="Normal 4 2" xfId="93" xr:uid="{00000000-0005-0000-0000-00005D000000}"/>
    <cellStyle name="Normal 4 2 2" xfId="94" xr:uid="{00000000-0005-0000-0000-00005E000000}"/>
    <cellStyle name="Normal 4 2 2 2" xfId="95" xr:uid="{00000000-0005-0000-0000-00005F000000}"/>
    <cellStyle name="Normal 4 2 3" xfId="96" xr:uid="{00000000-0005-0000-0000-000060000000}"/>
    <cellStyle name="Normal 4 3" xfId="97" xr:uid="{00000000-0005-0000-0000-000061000000}"/>
    <cellStyle name="Normal 4 3 2" xfId="98" xr:uid="{00000000-0005-0000-0000-000062000000}"/>
    <cellStyle name="Normal 4 3 2 2" xfId="99" xr:uid="{00000000-0005-0000-0000-000063000000}"/>
    <cellStyle name="Normal 4 3 3" xfId="100" xr:uid="{00000000-0005-0000-0000-000064000000}"/>
    <cellStyle name="Normal 4 4" xfId="101" xr:uid="{00000000-0005-0000-0000-000065000000}"/>
    <cellStyle name="Normal 4 4 2" xfId="102" xr:uid="{00000000-0005-0000-0000-000066000000}"/>
    <cellStyle name="Normal 4 5" xfId="103" xr:uid="{00000000-0005-0000-0000-000067000000}"/>
    <cellStyle name="Normal 4 6" xfId="104" xr:uid="{00000000-0005-0000-0000-000068000000}"/>
    <cellStyle name="Normal 4 7" xfId="105" xr:uid="{00000000-0005-0000-0000-000069000000}"/>
    <cellStyle name="Normal 4 8" xfId="106" xr:uid="{00000000-0005-0000-0000-00006A000000}"/>
    <cellStyle name="Normal 5" xfId="107" xr:uid="{00000000-0005-0000-0000-00006B000000}"/>
    <cellStyle name="Normal 5 2" xfId="108" xr:uid="{00000000-0005-0000-0000-00006C000000}"/>
    <cellStyle name="Normal 5 3" xfId="109" xr:uid="{00000000-0005-0000-0000-00006D000000}"/>
    <cellStyle name="Normal 6" xfId="110" xr:uid="{00000000-0005-0000-0000-00006E000000}"/>
    <cellStyle name="Normal 6 2" xfId="111" xr:uid="{00000000-0005-0000-0000-00006F000000}"/>
    <cellStyle name="Normal 7" xfId="112" xr:uid="{00000000-0005-0000-0000-000070000000}"/>
    <cellStyle name="Normal 8" xfId="113" xr:uid="{00000000-0005-0000-0000-000071000000}"/>
    <cellStyle name="Normal 9" xfId="114" xr:uid="{00000000-0005-0000-0000-000072000000}"/>
    <cellStyle name="Note 2" xfId="115" xr:uid="{00000000-0005-0000-0000-000073000000}"/>
    <cellStyle name="Note 2 2" xfId="116" xr:uid="{00000000-0005-0000-0000-000074000000}"/>
    <cellStyle name="Output 2" xfId="117" xr:uid="{00000000-0005-0000-0000-000075000000}"/>
    <cellStyle name="Parent row" xfId="3" xr:uid="{00000000-0005-0000-0000-000076000000}"/>
    <cellStyle name="Percent" xfId="140" builtinId="5"/>
    <cellStyle name="Percent 2" xfId="118" xr:uid="{00000000-0005-0000-0000-000078000000}"/>
    <cellStyle name="Percent 2 2" xfId="119" xr:uid="{00000000-0005-0000-0000-000079000000}"/>
    <cellStyle name="Percent 3" xfId="120" xr:uid="{00000000-0005-0000-0000-00007A000000}"/>
    <cellStyle name="Percent 3 2" xfId="121" xr:uid="{00000000-0005-0000-0000-00007B000000}"/>
    <cellStyle name="Source Hed" xfId="122" xr:uid="{00000000-0005-0000-0000-00007C000000}"/>
    <cellStyle name="Source Superscript" xfId="123" xr:uid="{00000000-0005-0000-0000-00007D000000}"/>
    <cellStyle name="Source Text" xfId="9" xr:uid="{00000000-0005-0000-0000-00007E000000}"/>
    <cellStyle name="State" xfId="124" xr:uid="{00000000-0005-0000-0000-00007F000000}"/>
    <cellStyle name="Superscript" xfId="125" xr:uid="{00000000-0005-0000-0000-000080000000}"/>
    <cellStyle name="Table Data" xfId="126" xr:uid="{00000000-0005-0000-0000-000081000000}"/>
    <cellStyle name="Table Head Top" xfId="127" xr:uid="{00000000-0005-0000-0000-000082000000}"/>
    <cellStyle name="Table Hed Side" xfId="128" xr:uid="{00000000-0005-0000-0000-000083000000}"/>
    <cellStyle name="Table title" xfId="7" xr:uid="{00000000-0005-0000-0000-000084000000}"/>
    <cellStyle name="Title 2" xfId="129" xr:uid="{00000000-0005-0000-0000-000085000000}"/>
    <cellStyle name="Title Text" xfId="130" xr:uid="{00000000-0005-0000-0000-000086000000}"/>
    <cellStyle name="Title Text 1" xfId="131" xr:uid="{00000000-0005-0000-0000-000087000000}"/>
    <cellStyle name="Title Text 2" xfId="132" xr:uid="{00000000-0005-0000-0000-000088000000}"/>
    <cellStyle name="Title-1" xfId="14" xr:uid="{00000000-0005-0000-0000-000089000000}"/>
    <cellStyle name="Title-2" xfId="133" xr:uid="{00000000-0005-0000-0000-00008A000000}"/>
    <cellStyle name="Title-3" xfId="134" xr:uid="{00000000-0005-0000-0000-00008B000000}"/>
    <cellStyle name="Total 2" xfId="135" xr:uid="{00000000-0005-0000-0000-00008C000000}"/>
    <cellStyle name="Warning Text 2" xfId="136" xr:uid="{00000000-0005-0000-0000-00008D000000}"/>
    <cellStyle name="Wrap" xfId="137" xr:uid="{00000000-0005-0000-0000-00008E000000}"/>
    <cellStyle name="Wrap Bold" xfId="138" xr:uid="{00000000-0005-0000-0000-00008F000000}"/>
    <cellStyle name="Wrap Title" xfId="139" xr:uid="{00000000-0005-0000-0000-000090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1.xml"/><Relationship Id="rId32"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microsoft.com/office/2017/10/relationships/person" Target="persons/perso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 Id="rId30"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persons/person.xml><?xml version="1.0" encoding="utf-8"?>
<personList xmlns="http://schemas.microsoft.com/office/spreadsheetml/2018/threadedcomments" xmlns:x="http://schemas.openxmlformats.org/spreadsheetml/2006/main">
  <person displayName="Andre Dixon" id="{79D22CEB-DD3F-4506-A72E-76B0A8773B47}" userId="Andre Dixon" providerId="Non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B3" dT="2022-10-13T20:30:21.52" personId="{79D22CEB-DD3F-4506-A72E-76B0A8773B47}" id="{D787F06F-310F-45A2-BECD-F7F8865DAD4C}">
    <text>Previously:
=(Trucks!V26+Trucks!V27)*1000</text>
  </threadedComment>
  <threadedComment ref="D3" dT="2022-10-13T20:57:21.33" personId="{79D22CEB-DD3F-4506-A72E-76B0A8773B47}" id="{065625C1-8537-4ECC-A3F8-FA6F37CC44BD}">
    <text>Previously:
=(SUM(Trucks!V25:V27)*1000)*('Freight Truck Energy Cnsumption'!V21/100)</text>
  </threadedComment>
  <threadedComment ref="E3" dT="2022-10-13T20:57:40.50" personId="{79D22CEB-DD3F-4506-A72E-76B0A8773B47}" id="{31D00625-80DF-497D-A671-701DA40A4B34}">
    <text>Previously:
=B3-F3-D3</text>
  </threadedComment>
  <threadedComment ref="F3" dT="2022-10-13T20:32:09.95" personId="{79D22CEB-DD3F-4506-A72E-76B0A8773B47}" id="{FE07B9F1-B397-4C75-8E70-1F8625A864FA}">
    <text>Previously:
=(Trucks!V27*1000)+((Trucks!V26*1000)*('Medium Truck Energy Consumption'!U18/100))</text>
  </threadedComment>
</ThreadedComments>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oee.nrcan.gc.ca/corporate/statistics/neud/dpa/menus/trends/comprehensive/trends_tran_ca.cfm" TargetMode="External"/></Relationships>
</file>

<file path=xl/worksheets/_rels/sheet16.xml.rels><?xml version="1.0" encoding="UTF-8" standalone="yes"?>
<Relationships xmlns="http://schemas.openxmlformats.org/package/2006/relationships"><Relationship Id="rId1" Type="http://schemas.openxmlformats.org/officeDocument/2006/relationships/hyperlink" Target="https://www.eia.gov/outlooks/aeo/data/browser/" TargetMode="External"/></Relationships>
</file>

<file path=xl/worksheets/_rels/sheet18.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hyperlink" Target="https://www150.statcan.gc.ca/t1/tbl1/en/tv.action?pid=2010002101" TargetMode="External"/><Relationship Id="rId1" Type="http://schemas.openxmlformats.org/officeDocument/2006/relationships/hyperlink" Target="https://oee.nrcan.gc.ca/corporate/statistics/neud/dpa/showTable.cfm?type=CP&amp;sector=tran&amp;juris=ca&amp;rn=32&amp;page=0" TargetMode="Externa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tc.canada.ca/sites/default/files/2021-06/transportation_in_canada_statistical_addendum.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88"/>
  <sheetViews>
    <sheetView workbookViewId="0">
      <selection activeCell="B7" sqref="B7"/>
    </sheetView>
  </sheetViews>
  <sheetFormatPr defaultColWidth="8.88671875" defaultRowHeight="14.4"/>
  <cols>
    <col min="2" max="2" width="73.109375" customWidth="1"/>
  </cols>
  <sheetData>
    <row r="1" spans="1:2">
      <c r="A1" s="1" t="s">
        <v>0</v>
      </c>
    </row>
    <row r="3" spans="1:2">
      <c r="A3" s="1" t="s">
        <v>1</v>
      </c>
      <c r="B3" s="2" t="s">
        <v>2</v>
      </c>
    </row>
    <row r="4" spans="1:2">
      <c r="B4" t="s">
        <v>3</v>
      </c>
    </row>
    <row r="5" spans="1:2">
      <c r="B5" s="3">
        <v>2019</v>
      </c>
    </row>
    <row r="6" spans="1:2">
      <c r="B6" t="s">
        <v>4</v>
      </c>
    </row>
    <row r="7" spans="1:2">
      <c r="B7" s="10" t="s">
        <v>5</v>
      </c>
    </row>
    <row r="9" spans="1:2">
      <c r="B9" s="2" t="s">
        <v>6</v>
      </c>
    </row>
    <row r="10" spans="1:2">
      <c r="B10" t="s">
        <v>7</v>
      </c>
    </row>
    <row r="11" spans="1:2">
      <c r="B11" s="3">
        <v>2021</v>
      </c>
    </row>
    <row r="12" spans="1:2">
      <c r="B12" t="s">
        <v>8</v>
      </c>
    </row>
    <row r="13" spans="1:2">
      <c r="B13" t="s">
        <v>9</v>
      </c>
    </row>
    <row r="15" spans="1:2">
      <c r="B15" s="2" t="s">
        <v>10</v>
      </c>
    </row>
    <row r="16" spans="1:2">
      <c r="B16" t="s">
        <v>11</v>
      </c>
    </row>
    <row r="17" spans="2:2">
      <c r="B17" s="3">
        <v>2020</v>
      </c>
    </row>
    <row r="18" spans="2:2">
      <c r="B18" t="s">
        <v>12</v>
      </c>
    </row>
    <row r="19" spans="2:2">
      <c r="B19" t="s">
        <v>13</v>
      </c>
    </row>
    <row r="20" spans="2:2">
      <c r="B20" t="s">
        <v>14</v>
      </c>
    </row>
    <row r="22" spans="2:2">
      <c r="B22" s="2" t="s">
        <v>10</v>
      </c>
    </row>
    <row r="23" spans="2:2">
      <c r="B23" t="s">
        <v>15</v>
      </c>
    </row>
    <row r="24" spans="2:2">
      <c r="B24" s="3">
        <v>2020</v>
      </c>
    </row>
    <row r="25" spans="2:2">
      <c r="B25" t="s">
        <v>16</v>
      </c>
    </row>
    <row r="26" spans="2:2">
      <c r="B26" t="s">
        <v>17</v>
      </c>
    </row>
    <row r="27" spans="2:2">
      <c r="B27" t="s">
        <v>18</v>
      </c>
    </row>
    <row r="29" spans="2:2">
      <c r="B29" s="2" t="s">
        <v>19</v>
      </c>
    </row>
    <row r="30" spans="2:2">
      <c r="B30" t="s">
        <v>11</v>
      </c>
    </row>
    <row r="31" spans="2:2">
      <c r="B31" s="3">
        <v>2020</v>
      </c>
    </row>
    <row r="32" spans="2:2">
      <c r="B32" t="s">
        <v>12</v>
      </c>
    </row>
    <row r="33" spans="2:2">
      <c r="B33" t="s">
        <v>13</v>
      </c>
    </row>
    <row r="34" spans="2:2">
      <c r="B34" t="s">
        <v>20</v>
      </c>
    </row>
    <row r="37" spans="2:2">
      <c r="B37" s="2" t="s">
        <v>21</v>
      </c>
    </row>
    <row r="38" spans="2:2">
      <c r="B38" t="s">
        <v>22</v>
      </c>
    </row>
    <row r="39" spans="2:2">
      <c r="B39" s="3">
        <v>2020</v>
      </c>
    </row>
    <row r="40" spans="2:2">
      <c r="B40" t="s">
        <v>23</v>
      </c>
    </row>
    <row r="41" spans="2:2">
      <c r="B41" t="s">
        <v>24</v>
      </c>
    </row>
    <row r="42" spans="2:2">
      <c r="B42" t="s">
        <v>25</v>
      </c>
    </row>
    <row r="59" spans="1:1">
      <c r="A59" s="1" t="s">
        <v>26</v>
      </c>
    </row>
    <row r="60" spans="1:1">
      <c r="A60" t="s">
        <v>27</v>
      </c>
    </row>
    <row r="61" spans="1:1">
      <c r="A61" t="s">
        <v>28</v>
      </c>
    </row>
    <row r="62" spans="1:1">
      <c r="A62" t="s">
        <v>29</v>
      </c>
    </row>
    <row r="64" spans="1:1">
      <c r="A64" t="s">
        <v>30</v>
      </c>
    </row>
    <row r="65" spans="1:2">
      <c r="A65" t="s">
        <v>31</v>
      </c>
    </row>
    <row r="67" spans="1:2">
      <c r="A67" t="s">
        <v>32</v>
      </c>
    </row>
    <row r="68" spans="1:2">
      <c r="A68" t="s">
        <v>33</v>
      </c>
    </row>
    <row r="69" spans="1:2">
      <c r="A69" t="s">
        <v>34</v>
      </c>
    </row>
    <row r="70" spans="1:2">
      <c r="A70" t="s">
        <v>35</v>
      </c>
    </row>
    <row r="72" spans="1:2">
      <c r="A72" t="s">
        <v>36</v>
      </c>
    </row>
    <row r="73" spans="1:2">
      <c r="A73" t="s">
        <v>37</v>
      </c>
      <c r="B73">
        <v>2019</v>
      </c>
    </row>
    <row r="75" spans="1:2">
      <c r="A75" t="s">
        <v>38</v>
      </c>
    </row>
    <row r="76" spans="1:2">
      <c r="A76" t="s">
        <v>39</v>
      </c>
    </row>
    <row r="77" spans="1:2">
      <c r="A77" t="s">
        <v>40</v>
      </c>
    </row>
    <row r="79" spans="1:2">
      <c r="A79" t="s">
        <v>41</v>
      </c>
    </row>
    <row r="80" spans="1:2">
      <c r="A80" t="s">
        <v>42</v>
      </c>
    </row>
    <row r="81" spans="1:1">
      <c r="A81" t="s">
        <v>43</v>
      </c>
    </row>
    <row r="82" spans="1:1">
      <c r="A82" t="s">
        <v>44</v>
      </c>
    </row>
    <row r="84" spans="1:1">
      <c r="A84" t="s">
        <v>45</v>
      </c>
    </row>
    <row r="85" spans="1:1">
      <c r="A85" t="s">
        <v>46</v>
      </c>
    </row>
    <row r="86" spans="1:1">
      <c r="A86" t="s">
        <v>47</v>
      </c>
    </row>
    <row r="88" spans="1:1">
      <c r="A88" t="s">
        <v>48</v>
      </c>
    </row>
  </sheetData>
  <hyperlinks>
    <hyperlink ref="B7" r:id="rId1" xr:uid="{00A73CB9-158C-4474-A772-65DC962F049B}"/>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EB96D2-0DBE-42FC-ABE6-8178914881E3}">
  <dimension ref="B2:V52"/>
  <sheetViews>
    <sheetView topLeftCell="A4" workbookViewId="0">
      <selection activeCell="H2" sqref="H2:J3"/>
    </sheetView>
  </sheetViews>
  <sheetFormatPr defaultColWidth="8.88671875" defaultRowHeight="14.4"/>
  <sheetData>
    <row r="2" spans="2:22">
      <c r="B2" s="13"/>
      <c r="C2" s="13"/>
      <c r="D2" s="13"/>
      <c r="E2" s="13"/>
      <c r="F2" s="13"/>
      <c r="G2" s="13"/>
      <c r="H2" s="13"/>
      <c r="I2" s="13"/>
      <c r="J2" s="13"/>
      <c r="K2" s="13"/>
      <c r="L2" s="13"/>
      <c r="M2" s="13"/>
      <c r="N2" s="13"/>
      <c r="O2" s="13"/>
      <c r="P2" s="13"/>
      <c r="Q2" s="13"/>
      <c r="R2" s="13"/>
      <c r="S2" s="13"/>
      <c r="T2" s="13"/>
      <c r="U2" s="13"/>
      <c r="V2" s="13"/>
    </row>
    <row r="3" spans="2:22" ht="17.399999999999999">
      <c r="B3" s="12" t="s">
        <v>49</v>
      </c>
      <c r="C3" s="13"/>
      <c r="D3" s="13"/>
      <c r="E3" s="13"/>
      <c r="F3" s="13"/>
      <c r="G3" s="13"/>
      <c r="H3" s="13"/>
      <c r="I3" s="13"/>
      <c r="J3" s="13"/>
      <c r="K3" s="13"/>
      <c r="L3" s="13"/>
      <c r="M3" s="13"/>
      <c r="N3" s="13"/>
      <c r="O3" s="13"/>
      <c r="P3" s="13"/>
      <c r="Q3" s="13"/>
      <c r="R3" s="13"/>
      <c r="S3" s="13"/>
      <c r="T3" s="13"/>
      <c r="U3" s="13" t="s">
        <v>50</v>
      </c>
    </row>
    <row r="4" spans="2:22">
      <c r="B4" s="13"/>
      <c r="C4" s="13"/>
      <c r="D4" s="13"/>
      <c r="E4" s="13"/>
      <c r="F4" s="13"/>
      <c r="G4" s="13"/>
      <c r="H4" s="13"/>
      <c r="I4" s="13"/>
      <c r="J4" s="13"/>
      <c r="K4" s="13"/>
      <c r="L4" s="13"/>
      <c r="M4" s="13"/>
      <c r="N4" s="13"/>
      <c r="O4" s="13"/>
      <c r="P4" s="13"/>
      <c r="Q4" s="13"/>
      <c r="R4" s="13"/>
      <c r="S4" s="13"/>
      <c r="T4" s="13"/>
      <c r="U4" s="13"/>
      <c r="V4" s="13"/>
    </row>
    <row r="5" spans="2:22" ht="15.6">
      <c r="B5" s="14" t="s">
        <v>51</v>
      </c>
      <c r="C5" s="13"/>
      <c r="D5" s="13"/>
      <c r="E5" s="13"/>
      <c r="F5" s="13"/>
      <c r="G5" s="13"/>
      <c r="H5" s="13"/>
      <c r="I5" s="13"/>
      <c r="J5" s="13"/>
      <c r="K5" s="13"/>
      <c r="L5" s="13"/>
      <c r="M5" s="13"/>
      <c r="N5" s="13"/>
      <c r="O5" s="13"/>
      <c r="P5" s="13"/>
      <c r="Q5" s="13"/>
      <c r="R5" s="13"/>
      <c r="S5" s="13"/>
      <c r="T5" s="13"/>
      <c r="U5" s="13"/>
    </row>
    <row r="6" spans="2:22" ht="15.6">
      <c r="B6" s="14" t="s">
        <v>221</v>
      </c>
      <c r="C6" s="13"/>
      <c r="D6" s="13"/>
      <c r="E6" s="13"/>
      <c r="F6" s="13"/>
      <c r="G6" s="13"/>
      <c r="H6" s="13"/>
      <c r="I6" s="13"/>
      <c r="J6" s="13"/>
      <c r="K6" s="13"/>
      <c r="L6" s="13"/>
      <c r="M6" s="13"/>
      <c r="N6" s="13"/>
      <c r="O6" s="13"/>
      <c r="P6" s="13"/>
    </row>
    <row r="7" spans="2:22">
      <c r="B7" s="13"/>
      <c r="C7" s="13"/>
      <c r="D7" s="13"/>
      <c r="E7" s="13"/>
      <c r="F7" s="13"/>
      <c r="G7" s="13"/>
      <c r="H7" s="13"/>
      <c r="I7" s="13"/>
      <c r="J7" s="13"/>
      <c r="K7" s="13"/>
      <c r="L7" s="13"/>
      <c r="M7" s="13"/>
      <c r="N7" s="13"/>
      <c r="O7" s="13"/>
      <c r="P7" s="13"/>
      <c r="Q7" s="13"/>
      <c r="R7" s="13"/>
      <c r="S7" s="13"/>
      <c r="T7" s="13"/>
      <c r="U7" s="13"/>
      <c r="V7" s="13"/>
    </row>
    <row r="8" spans="2:22">
      <c r="B8" s="13"/>
      <c r="C8" s="13"/>
      <c r="D8" s="13"/>
      <c r="E8" s="13"/>
      <c r="F8" s="13"/>
      <c r="G8" s="13"/>
      <c r="H8" s="13"/>
      <c r="I8" s="13"/>
      <c r="J8" s="13"/>
      <c r="K8" s="13"/>
      <c r="L8" s="13"/>
      <c r="M8" s="13"/>
      <c r="N8" s="13"/>
      <c r="O8" s="13"/>
      <c r="P8" s="13"/>
      <c r="Q8" s="13"/>
      <c r="R8" s="13"/>
      <c r="S8" s="13"/>
      <c r="T8" s="13"/>
      <c r="U8" s="13"/>
      <c r="V8" s="13"/>
    </row>
    <row r="9" spans="2:22">
      <c r="B9" s="13"/>
      <c r="C9" s="13"/>
      <c r="D9" s="15">
        <v>2000</v>
      </c>
      <c r="E9" s="15">
        <v>2001</v>
      </c>
      <c r="F9" s="15">
        <v>2002</v>
      </c>
      <c r="G9" s="15">
        <v>2003</v>
      </c>
      <c r="H9" s="15">
        <v>2004</v>
      </c>
      <c r="I9" s="15">
        <v>2005</v>
      </c>
      <c r="J9" s="15">
        <v>2006</v>
      </c>
      <c r="K9" s="15">
        <v>2007</v>
      </c>
      <c r="L9" s="15">
        <v>2008</v>
      </c>
      <c r="M9" s="15">
        <v>2009</v>
      </c>
      <c r="N9" s="15">
        <v>2010</v>
      </c>
      <c r="O9" s="15">
        <v>2011</v>
      </c>
      <c r="P9" s="15">
        <v>2012</v>
      </c>
      <c r="Q9" s="15">
        <v>2013</v>
      </c>
      <c r="R9" s="15">
        <v>2014</v>
      </c>
      <c r="S9" s="15">
        <v>2015</v>
      </c>
      <c r="T9" s="15">
        <v>2016</v>
      </c>
      <c r="U9" s="15">
        <v>2017</v>
      </c>
      <c r="V9" s="15">
        <v>2018</v>
      </c>
    </row>
    <row r="10" spans="2:22">
      <c r="B10" s="16"/>
      <c r="C10" s="13"/>
      <c r="D10" s="13"/>
      <c r="E10" s="13"/>
      <c r="F10" s="13"/>
      <c r="G10" s="13"/>
      <c r="H10" s="13"/>
      <c r="I10" s="13"/>
      <c r="J10" s="13"/>
      <c r="K10" s="13"/>
      <c r="L10" s="13"/>
      <c r="M10" s="13"/>
      <c r="N10" s="13"/>
      <c r="O10" s="13"/>
      <c r="P10" s="13"/>
      <c r="Q10" s="13"/>
      <c r="R10" s="13"/>
      <c r="S10" s="13"/>
      <c r="T10" s="13"/>
      <c r="U10" s="13"/>
      <c r="V10" s="13"/>
    </row>
    <row r="11" spans="2:22">
      <c r="B11" s="17"/>
      <c r="C11" s="17" t="s">
        <v>222</v>
      </c>
      <c r="D11" s="17">
        <v>362.3</v>
      </c>
      <c r="E11" s="17">
        <v>364.1</v>
      </c>
      <c r="F11" s="17">
        <v>383.1</v>
      </c>
      <c r="G11" s="17">
        <v>391.9</v>
      </c>
      <c r="H11" s="17">
        <v>402.7</v>
      </c>
      <c r="I11" s="17">
        <v>412.7</v>
      </c>
      <c r="J11" s="17">
        <v>405.3</v>
      </c>
      <c r="K11" s="17">
        <v>427.2</v>
      </c>
      <c r="L11" s="17">
        <v>425.1</v>
      </c>
      <c r="M11" s="17">
        <v>436.4</v>
      </c>
      <c r="N11" s="17">
        <v>453.8</v>
      </c>
      <c r="O11" s="17">
        <v>460.8</v>
      </c>
      <c r="P11" s="17">
        <v>469</v>
      </c>
      <c r="Q11" s="17">
        <v>490</v>
      </c>
      <c r="R11" s="17">
        <v>492.3</v>
      </c>
      <c r="S11" s="17">
        <v>516.4</v>
      </c>
      <c r="T11" s="17">
        <v>554</v>
      </c>
      <c r="U11" s="17">
        <v>573.29999999999995</v>
      </c>
      <c r="V11" s="17">
        <v>609.29999999999995</v>
      </c>
    </row>
    <row r="12" spans="2:22">
      <c r="B12" s="13"/>
      <c r="C12" s="25" t="s">
        <v>207</v>
      </c>
      <c r="D12" s="13"/>
      <c r="E12" s="13"/>
      <c r="F12" s="13"/>
      <c r="G12" s="13"/>
      <c r="H12" s="13"/>
      <c r="I12" s="13"/>
      <c r="J12" s="13"/>
      <c r="K12" s="13"/>
      <c r="L12" s="13"/>
      <c r="M12" s="13"/>
      <c r="N12" s="13"/>
      <c r="O12" s="13"/>
      <c r="P12" s="13"/>
      <c r="Q12" s="13"/>
      <c r="R12" s="13"/>
      <c r="S12" s="13"/>
      <c r="T12" s="13"/>
      <c r="U12" s="13"/>
      <c r="V12" s="13"/>
    </row>
    <row r="13" spans="2:22">
      <c r="B13" s="13"/>
      <c r="C13" s="13" t="s">
        <v>209</v>
      </c>
      <c r="D13" s="13">
        <v>0</v>
      </c>
      <c r="E13" s="13">
        <v>0</v>
      </c>
      <c r="F13" s="13">
        <v>0</v>
      </c>
      <c r="G13" s="13">
        <v>0</v>
      </c>
      <c r="H13" s="13">
        <v>0</v>
      </c>
      <c r="I13" s="13">
        <v>0</v>
      </c>
      <c r="J13" s="13">
        <v>0</v>
      </c>
      <c r="K13" s="13">
        <v>0</v>
      </c>
      <c r="L13" s="13">
        <v>0</v>
      </c>
      <c r="M13" s="13">
        <v>0</v>
      </c>
      <c r="N13" s="13">
        <v>0</v>
      </c>
      <c r="O13" s="13">
        <v>0</v>
      </c>
      <c r="P13" s="13">
        <v>0</v>
      </c>
      <c r="Q13" s="13">
        <v>0</v>
      </c>
      <c r="R13" s="13">
        <v>0</v>
      </c>
      <c r="S13" s="13">
        <v>0</v>
      </c>
      <c r="T13" s="13">
        <v>0</v>
      </c>
      <c r="U13" s="13">
        <v>0</v>
      </c>
      <c r="V13" s="13">
        <v>0</v>
      </c>
    </row>
    <row r="14" spans="2:22">
      <c r="B14" s="13"/>
      <c r="C14" s="7" t="s">
        <v>210</v>
      </c>
      <c r="D14" s="13">
        <v>351.4</v>
      </c>
      <c r="E14" s="13">
        <v>352.6</v>
      </c>
      <c r="F14" s="13">
        <v>371.4</v>
      </c>
      <c r="G14" s="13">
        <v>380.5</v>
      </c>
      <c r="H14" s="13">
        <v>392.6</v>
      </c>
      <c r="I14" s="13">
        <v>400.4</v>
      </c>
      <c r="J14" s="13">
        <v>399.5</v>
      </c>
      <c r="K14" s="13">
        <v>413.8</v>
      </c>
      <c r="L14" s="13">
        <v>410.2</v>
      </c>
      <c r="M14" s="13">
        <v>420.4</v>
      </c>
      <c r="N14" s="13">
        <v>434.8</v>
      </c>
      <c r="O14" s="13">
        <v>434.7</v>
      </c>
      <c r="P14" s="13">
        <v>441.7</v>
      </c>
      <c r="Q14" s="13">
        <v>463.9</v>
      </c>
      <c r="R14" s="13">
        <v>464</v>
      </c>
      <c r="S14" s="13">
        <v>509.8</v>
      </c>
      <c r="T14" s="13">
        <v>546.5</v>
      </c>
      <c r="U14" s="13">
        <v>565.4</v>
      </c>
      <c r="V14" s="13">
        <v>600.29999999999995</v>
      </c>
    </row>
    <row r="15" spans="2:22">
      <c r="B15" s="13"/>
      <c r="C15" s="7" t="s">
        <v>211</v>
      </c>
      <c r="D15" s="13">
        <v>9.1999999999999993</v>
      </c>
      <c r="E15" s="13">
        <v>9.6999999999999993</v>
      </c>
      <c r="F15" s="13">
        <v>10.5</v>
      </c>
      <c r="G15" s="13">
        <v>10.199999999999999</v>
      </c>
      <c r="H15" s="13">
        <v>8.9</v>
      </c>
      <c r="I15" s="13">
        <v>9.6</v>
      </c>
      <c r="J15" s="13">
        <v>2.6</v>
      </c>
      <c r="K15" s="13">
        <v>2.6</v>
      </c>
      <c r="L15" s="13">
        <v>2.9</v>
      </c>
      <c r="M15" s="13">
        <v>3.2</v>
      </c>
      <c r="N15" s="13">
        <v>3.4</v>
      </c>
      <c r="O15" s="13">
        <v>3.5</v>
      </c>
      <c r="P15" s="13">
        <v>3.4</v>
      </c>
      <c r="Q15" s="13">
        <v>3.8</v>
      </c>
      <c r="R15" s="13">
        <v>4.3</v>
      </c>
      <c r="S15" s="13">
        <v>5.4</v>
      </c>
      <c r="T15" s="13">
        <v>6.2</v>
      </c>
      <c r="U15" s="13">
        <v>6.7</v>
      </c>
      <c r="V15" s="13">
        <v>7.8</v>
      </c>
    </row>
    <row r="16" spans="2:22">
      <c r="B16" s="13"/>
      <c r="C16" s="7" t="s">
        <v>212</v>
      </c>
      <c r="D16" s="13">
        <v>0</v>
      </c>
      <c r="E16" s="13">
        <v>0</v>
      </c>
      <c r="F16" s="13">
        <v>0</v>
      </c>
      <c r="G16" s="13">
        <v>0</v>
      </c>
      <c r="H16" s="13">
        <v>0</v>
      </c>
      <c r="I16" s="13">
        <v>1.9</v>
      </c>
      <c r="J16" s="13">
        <v>1.9</v>
      </c>
      <c r="K16" s="13">
        <v>9.1999999999999993</v>
      </c>
      <c r="L16" s="13">
        <v>10.3</v>
      </c>
      <c r="M16" s="13">
        <v>11.5</v>
      </c>
      <c r="N16" s="13">
        <v>14.4</v>
      </c>
      <c r="O16" s="13">
        <v>21.2</v>
      </c>
      <c r="P16" s="13">
        <v>22.4</v>
      </c>
      <c r="Q16" s="13">
        <v>21.1</v>
      </c>
      <c r="R16" s="13">
        <v>22.9</v>
      </c>
      <c r="S16" s="13">
        <v>0</v>
      </c>
      <c r="T16" s="13">
        <v>0</v>
      </c>
      <c r="U16" s="13">
        <v>0</v>
      </c>
      <c r="V16" s="13">
        <v>0</v>
      </c>
    </row>
    <row r="17" spans="2:22">
      <c r="B17" s="13"/>
      <c r="C17" s="7" t="s">
        <v>213</v>
      </c>
      <c r="D17" s="13">
        <v>0</v>
      </c>
      <c r="E17" s="13">
        <v>0</v>
      </c>
      <c r="F17" s="13">
        <v>0</v>
      </c>
      <c r="G17" s="13">
        <v>0</v>
      </c>
      <c r="H17" s="13">
        <v>0</v>
      </c>
      <c r="I17" s="13">
        <v>0</v>
      </c>
      <c r="J17" s="13">
        <v>0</v>
      </c>
      <c r="K17" s="13">
        <v>0</v>
      </c>
      <c r="L17" s="13">
        <v>0</v>
      </c>
      <c r="M17" s="13">
        <v>0</v>
      </c>
      <c r="N17" s="13">
        <v>0</v>
      </c>
      <c r="O17" s="13">
        <v>0</v>
      </c>
      <c r="P17" s="13">
        <v>0</v>
      </c>
      <c r="Q17" s="13">
        <v>0</v>
      </c>
      <c r="R17" s="13">
        <v>0</v>
      </c>
      <c r="S17" s="13">
        <v>0</v>
      </c>
      <c r="T17" s="13">
        <v>0</v>
      </c>
      <c r="U17" s="13">
        <v>0</v>
      </c>
      <c r="V17" s="13">
        <v>0</v>
      </c>
    </row>
    <row r="18" spans="2:22">
      <c r="B18" s="13"/>
      <c r="C18" s="7" t="s">
        <v>214</v>
      </c>
      <c r="D18" s="13">
        <v>1.7</v>
      </c>
      <c r="E18" s="13">
        <v>1.8</v>
      </c>
      <c r="F18" s="13">
        <v>1.3</v>
      </c>
      <c r="G18" s="13">
        <v>1.2</v>
      </c>
      <c r="H18" s="13">
        <v>1.1000000000000001</v>
      </c>
      <c r="I18" s="13">
        <v>0.9</v>
      </c>
      <c r="J18" s="13">
        <v>1.3</v>
      </c>
      <c r="K18" s="13">
        <v>1.6</v>
      </c>
      <c r="L18" s="13">
        <v>1.7</v>
      </c>
      <c r="M18" s="13">
        <v>1.2</v>
      </c>
      <c r="N18" s="13">
        <v>1.3</v>
      </c>
      <c r="O18" s="13">
        <v>1.4</v>
      </c>
      <c r="P18" s="13">
        <v>1.5</v>
      </c>
      <c r="Q18" s="13">
        <v>1.2</v>
      </c>
      <c r="R18" s="13">
        <v>1.1000000000000001</v>
      </c>
      <c r="S18" s="13">
        <v>1.1000000000000001</v>
      </c>
      <c r="T18" s="13">
        <v>1.2</v>
      </c>
      <c r="U18" s="13">
        <v>1.2</v>
      </c>
      <c r="V18" s="13">
        <v>1.2</v>
      </c>
    </row>
    <row r="19" spans="2:22">
      <c r="B19" s="13"/>
      <c r="C19" s="7"/>
      <c r="D19" s="13"/>
      <c r="E19" s="13"/>
      <c r="F19" s="13"/>
      <c r="G19" s="13"/>
      <c r="H19" s="13"/>
      <c r="I19" s="13"/>
      <c r="J19" s="13"/>
      <c r="K19" s="13"/>
      <c r="L19" s="13"/>
      <c r="M19" s="13"/>
      <c r="N19" s="13"/>
      <c r="O19" s="13"/>
      <c r="P19" s="13"/>
      <c r="Q19" s="13"/>
      <c r="R19" s="13"/>
      <c r="S19" s="13"/>
      <c r="T19" s="13"/>
      <c r="U19" s="13"/>
      <c r="V19" s="13"/>
    </row>
    <row r="20" spans="2:22">
      <c r="B20" s="13"/>
      <c r="C20" s="25" t="s">
        <v>91</v>
      </c>
      <c r="D20" s="13"/>
      <c r="E20" s="13"/>
      <c r="F20" s="13"/>
      <c r="G20" s="13"/>
      <c r="H20" s="13"/>
      <c r="I20" s="13"/>
      <c r="J20" s="13"/>
      <c r="K20" s="13"/>
      <c r="L20" s="13"/>
      <c r="M20" s="13"/>
      <c r="N20" s="13"/>
      <c r="O20" s="13"/>
      <c r="P20" s="13"/>
      <c r="Q20" s="13"/>
      <c r="R20" s="13"/>
      <c r="S20" s="13"/>
      <c r="T20" s="13"/>
      <c r="U20" s="13"/>
      <c r="V20" s="13"/>
    </row>
    <row r="21" spans="2:22">
      <c r="B21" s="13"/>
      <c r="C21" s="13" t="s">
        <v>209</v>
      </c>
      <c r="D21" s="13">
        <v>0</v>
      </c>
      <c r="E21" s="13">
        <v>0</v>
      </c>
      <c r="F21" s="13">
        <v>0</v>
      </c>
      <c r="G21" s="13">
        <v>0</v>
      </c>
      <c r="H21" s="13">
        <v>0</v>
      </c>
      <c r="I21" s="13">
        <v>0</v>
      </c>
      <c r="J21" s="13">
        <v>0</v>
      </c>
      <c r="K21" s="13">
        <v>0</v>
      </c>
      <c r="L21" s="13">
        <v>0</v>
      </c>
      <c r="M21" s="13">
        <v>0</v>
      </c>
      <c r="N21" s="13">
        <v>0</v>
      </c>
      <c r="O21" s="13">
        <v>0</v>
      </c>
      <c r="P21" s="13">
        <v>0</v>
      </c>
      <c r="Q21" s="13">
        <v>0</v>
      </c>
      <c r="R21" s="13">
        <v>0</v>
      </c>
      <c r="S21" s="13">
        <v>0</v>
      </c>
      <c r="T21" s="13">
        <v>0</v>
      </c>
      <c r="U21" s="13">
        <v>0</v>
      </c>
      <c r="V21" s="13">
        <v>0</v>
      </c>
    </row>
    <row r="22" spans="2:22">
      <c r="B22" s="13"/>
      <c r="C22" s="7" t="s">
        <v>210</v>
      </c>
      <c r="D22" s="13">
        <v>97</v>
      </c>
      <c r="E22" s="13">
        <v>96.8</v>
      </c>
      <c r="F22" s="13">
        <v>96.9</v>
      </c>
      <c r="G22" s="13">
        <v>97.1</v>
      </c>
      <c r="H22" s="13">
        <v>97.5</v>
      </c>
      <c r="I22" s="13">
        <v>97</v>
      </c>
      <c r="J22" s="13">
        <v>98.6</v>
      </c>
      <c r="K22" s="13">
        <v>96.9</v>
      </c>
      <c r="L22" s="13">
        <v>96.5</v>
      </c>
      <c r="M22" s="13">
        <v>96.3</v>
      </c>
      <c r="N22" s="13">
        <v>95.8</v>
      </c>
      <c r="O22" s="13">
        <v>94.3</v>
      </c>
      <c r="P22" s="13">
        <v>94.2</v>
      </c>
      <c r="Q22" s="13">
        <v>94.7</v>
      </c>
      <c r="R22" s="13">
        <v>94.3</v>
      </c>
      <c r="S22" s="13">
        <v>98.7</v>
      </c>
      <c r="T22" s="13">
        <v>98.7</v>
      </c>
      <c r="U22" s="13">
        <v>98.6</v>
      </c>
      <c r="V22" s="13">
        <v>98.5</v>
      </c>
    </row>
    <row r="23" spans="2:22">
      <c r="B23" s="13"/>
      <c r="C23" s="7" t="s">
        <v>211</v>
      </c>
      <c r="D23" s="13">
        <v>2.5</v>
      </c>
      <c r="E23" s="13">
        <v>2.7</v>
      </c>
      <c r="F23" s="13">
        <v>2.7</v>
      </c>
      <c r="G23" s="13">
        <v>2.6</v>
      </c>
      <c r="H23" s="13">
        <v>2.2000000000000002</v>
      </c>
      <c r="I23" s="13">
        <v>2.2999999999999998</v>
      </c>
      <c r="J23" s="13">
        <v>0.6</v>
      </c>
      <c r="K23" s="13">
        <v>0.6</v>
      </c>
      <c r="L23" s="13">
        <v>0.7</v>
      </c>
      <c r="M23" s="13">
        <v>0.7</v>
      </c>
      <c r="N23" s="13">
        <v>0.7</v>
      </c>
      <c r="O23" s="13">
        <v>0.8</v>
      </c>
      <c r="P23" s="13">
        <v>0.7</v>
      </c>
      <c r="Q23" s="13">
        <v>0.8</v>
      </c>
      <c r="R23" s="13">
        <v>0.9</v>
      </c>
      <c r="S23" s="13">
        <v>1.1000000000000001</v>
      </c>
      <c r="T23" s="13">
        <v>1.1000000000000001</v>
      </c>
      <c r="U23" s="13">
        <v>1.2</v>
      </c>
      <c r="V23" s="13">
        <v>1.3</v>
      </c>
    </row>
    <row r="24" spans="2:22">
      <c r="B24" s="13"/>
      <c r="C24" s="7" t="s">
        <v>212</v>
      </c>
      <c r="D24" s="13">
        <v>0</v>
      </c>
      <c r="E24" s="13">
        <v>0</v>
      </c>
      <c r="F24" s="13">
        <v>0</v>
      </c>
      <c r="G24" s="13">
        <v>0</v>
      </c>
      <c r="H24" s="13">
        <v>0</v>
      </c>
      <c r="I24" s="13">
        <v>0.5</v>
      </c>
      <c r="J24" s="13">
        <v>0.5</v>
      </c>
      <c r="K24" s="13">
        <v>2.2000000000000002</v>
      </c>
      <c r="L24" s="13">
        <v>2.4</v>
      </c>
      <c r="M24" s="13">
        <v>2.6</v>
      </c>
      <c r="N24" s="13">
        <v>3.2</v>
      </c>
      <c r="O24" s="13">
        <v>4.5999999999999996</v>
      </c>
      <c r="P24" s="13">
        <v>4.8</v>
      </c>
      <c r="Q24" s="13">
        <v>4.3</v>
      </c>
      <c r="R24" s="13">
        <v>4.5999999999999996</v>
      </c>
      <c r="S24" s="13">
        <v>0</v>
      </c>
      <c r="T24" s="13">
        <v>0</v>
      </c>
      <c r="U24" s="13">
        <v>0</v>
      </c>
      <c r="V24" s="13">
        <v>0</v>
      </c>
    </row>
    <row r="25" spans="2:22">
      <c r="B25" s="13"/>
      <c r="C25" s="7" t="s">
        <v>213</v>
      </c>
      <c r="D25" s="13">
        <v>0</v>
      </c>
      <c r="E25" s="13">
        <v>0</v>
      </c>
      <c r="F25" s="13">
        <v>0</v>
      </c>
      <c r="G25" s="13">
        <v>0</v>
      </c>
      <c r="H25" s="13">
        <v>0</v>
      </c>
      <c r="I25" s="13">
        <v>0</v>
      </c>
      <c r="J25" s="13">
        <v>0</v>
      </c>
      <c r="K25" s="13">
        <v>0</v>
      </c>
      <c r="L25" s="13">
        <v>0</v>
      </c>
      <c r="M25" s="13">
        <v>0</v>
      </c>
      <c r="N25" s="13">
        <v>0</v>
      </c>
      <c r="O25" s="13">
        <v>0</v>
      </c>
      <c r="P25" s="13">
        <v>0</v>
      </c>
      <c r="Q25" s="13">
        <v>0</v>
      </c>
      <c r="R25" s="13">
        <v>0</v>
      </c>
      <c r="S25" s="13">
        <v>0</v>
      </c>
      <c r="T25" s="13">
        <v>0</v>
      </c>
      <c r="U25" s="13">
        <v>0</v>
      </c>
      <c r="V25" s="13">
        <v>0</v>
      </c>
    </row>
    <row r="26" spans="2:22">
      <c r="B26" s="13"/>
      <c r="C26" s="7" t="s">
        <v>214</v>
      </c>
      <c r="D26" s="13">
        <v>0.5</v>
      </c>
      <c r="E26" s="13">
        <v>0.5</v>
      </c>
      <c r="F26" s="13">
        <v>0.3</v>
      </c>
      <c r="G26" s="13">
        <v>0.3</v>
      </c>
      <c r="H26" s="13">
        <v>0.3</v>
      </c>
      <c r="I26" s="13">
        <v>0.2</v>
      </c>
      <c r="J26" s="13">
        <v>0.3</v>
      </c>
      <c r="K26" s="13">
        <v>0.4</v>
      </c>
      <c r="L26" s="13">
        <v>0.4</v>
      </c>
      <c r="M26" s="13">
        <v>0.3</v>
      </c>
      <c r="N26" s="13">
        <v>0.3</v>
      </c>
      <c r="O26" s="13">
        <v>0.3</v>
      </c>
      <c r="P26" s="13">
        <v>0.3</v>
      </c>
      <c r="Q26" s="13">
        <v>0.2</v>
      </c>
      <c r="R26" s="13">
        <v>0.2</v>
      </c>
      <c r="S26" s="13">
        <v>0.2</v>
      </c>
      <c r="T26" s="13">
        <v>0.2</v>
      </c>
      <c r="U26" s="13">
        <v>0.2</v>
      </c>
      <c r="V26" s="13">
        <v>0.2</v>
      </c>
    </row>
    <row r="27" spans="2:22">
      <c r="B27" s="13"/>
      <c r="C27" s="13"/>
      <c r="D27" s="13"/>
      <c r="E27" s="13"/>
      <c r="F27" s="13"/>
      <c r="G27" s="13"/>
      <c r="H27" s="13"/>
      <c r="I27" s="13"/>
      <c r="J27" s="13"/>
      <c r="K27" s="13"/>
      <c r="L27" s="13"/>
      <c r="M27" s="13"/>
      <c r="N27" s="13"/>
      <c r="O27" s="13"/>
      <c r="P27" s="13"/>
      <c r="Q27" s="13"/>
      <c r="R27" s="13"/>
      <c r="S27" s="13"/>
      <c r="T27" s="13"/>
      <c r="U27" s="13"/>
      <c r="V27" s="13"/>
    </row>
    <row r="28" spans="2:22">
      <c r="B28" s="13"/>
      <c r="C28" s="26" t="s">
        <v>116</v>
      </c>
      <c r="D28" s="13"/>
      <c r="E28" s="13"/>
      <c r="F28" s="13"/>
      <c r="G28" s="13"/>
      <c r="H28" s="13"/>
      <c r="I28" s="13"/>
      <c r="J28" s="13"/>
      <c r="K28" s="13"/>
      <c r="L28" s="13"/>
      <c r="M28" s="13"/>
      <c r="N28" s="13"/>
      <c r="O28" s="13"/>
      <c r="P28" s="13"/>
      <c r="Q28" s="13"/>
      <c r="R28" s="13"/>
      <c r="S28" s="13"/>
      <c r="T28" s="13"/>
      <c r="U28" s="13"/>
      <c r="V28" s="13"/>
    </row>
    <row r="29" spans="2:22">
      <c r="B29" s="13"/>
      <c r="C29" s="27" t="s">
        <v>117</v>
      </c>
      <c r="D29" s="18">
        <v>143363</v>
      </c>
      <c r="E29" s="18">
        <v>145755</v>
      </c>
      <c r="F29" s="18">
        <v>154135</v>
      </c>
      <c r="G29" s="18">
        <v>158710</v>
      </c>
      <c r="H29" s="18">
        <v>164092</v>
      </c>
      <c r="I29" s="18">
        <v>169719</v>
      </c>
      <c r="J29" s="18">
        <v>167696</v>
      </c>
      <c r="K29" s="18">
        <v>178064</v>
      </c>
      <c r="L29" s="18">
        <v>179066</v>
      </c>
      <c r="M29" s="18">
        <v>185768</v>
      </c>
      <c r="N29" s="18">
        <v>195226</v>
      </c>
      <c r="O29" s="18">
        <v>200392</v>
      </c>
      <c r="P29" s="18">
        <v>204687</v>
      </c>
      <c r="Q29" s="18">
        <v>216087</v>
      </c>
      <c r="R29" s="18">
        <v>218398</v>
      </c>
      <c r="S29" s="18">
        <v>231522</v>
      </c>
      <c r="T29" s="18">
        <v>250756</v>
      </c>
      <c r="U29" s="18">
        <v>262070</v>
      </c>
      <c r="V29" s="18">
        <v>281821</v>
      </c>
    </row>
    <row r="30" spans="2:22">
      <c r="B30" s="13"/>
      <c r="C30" s="13"/>
      <c r="D30" s="13"/>
      <c r="E30" s="13"/>
      <c r="F30" s="13"/>
      <c r="G30" s="13"/>
      <c r="H30" s="13"/>
      <c r="I30" s="13"/>
      <c r="J30" s="13"/>
      <c r="K30" s="13"/>
      <c r="L30" s="13"/>
      <c r="M30" s="13"/>
      <c r="N30" s="13"/>
      <c r="O30" s="13"/>
      <c r="P30" s="13"/>
      <c r="Q30" s="13"/>
      <c r="R30" s="13"/>
      <c r="S30" s="13"/>
      <c r="T30" s="13"/>
      <c r="U30" s="13"/>
      <c r="V30" s="13"/>
    </row>
    <row r="31" spans="2:22">
      <c r="B31" s="16"/>
      <c r="C31" s="26" t="s">
        <v>118</v>
      </c>
      <c r="D31" s="17">
        <v>2.5299999999999998</v>
      </c>
      <c r="E31" s="17">
        <v>2.5</v>
      </c>
      <c r="F31" s="17">
        <v>2.4900000000000002</v>
      </c>
      <c r="G31" s="17">
        <v>2.4700000000000002</v>
      </c>
      <c r="H31" s="17">
        <v>2.4500000000000002</v>
      </c>
      <c r="I31" s="17">
        <v>2.4300000000000002</v>
      </c>
      <c r="J31" s="17">
        <v>2.42</v>
      </c>
      <c r="K31" s="17">
        <v>2.4</v>
      </c>
      <c r="L31" s="17">
        <v>2.37</v>
      </c>
      <c r="M31" s="17">
        <v>2.35</v>
      </c>
      <c r="N31" s="17">
        <v>2.3199999999999998</v>
      </c>
      <c r="O31" s="17">
        <v>2.2999999999999998</v>
      </c>
      <c r="P31" s="17">
        <v>2.29</v>
      </c>
      <c r="Q31" s="17">
        <v>2.27</v>
      </c>
      <c r="R31" s="17">
        <v>2.25</v>
      </c>
      <c r="S31" s="17">
        <v>2.23</v>
      </c>
      <c r="T31" s="17">
        <v>2.21</v>
      </c>
      <c r="U31" s="17">
        <v>2.19</v>
      </c>
      <c r="V31" s="17">
        <v>2.16</v>
      </c>
    </row>
    <row r="32" spans="2:22">
      <c r="B32" s="13"/>
      <c r="C32" s="13"/>
      <c r="D32" s="13"/>
      <c r="E32" s="13"/>
      <c r="F32" s="13"/>
      <c r="G32" s="13"/>
      <c r="H32" s="13"/>
      <c r="I32" s="13"/>
      <c r="J32" s="13"/>
      <c r="K32" s="13"/>
      <c r="L32" s="13"/>
      <c r="M32" s="13"/>
      <c r="N32" s="13"/>
      <c r="O32" s="13"/>
      <c r="P32" s="13"/>
      <c r="Q32" s="13"/>
      <c r="R32" s="13"/>
      <c r="S32" s="13"/>
      <c r="T32" s="13"/>
      <c r="U32" s="13"/>
      <c r="V32" s="13"/>
    </row>
    <row r="33" spans="2:22">
      <c r="B33" s="13"/>
      <c r="C33" s="13"/>
      <c r="D33" s="13"/>
      <c r="E33" s="13"/>
      <c r="F33" s="13"/>
      <c r="G33" s="13"/>
      <c r="H33" s="13"/>
      <c r="I33" s="13"/>
      <c r="J33" s="13"/>
      <c r="K33" s="13"/>
      <c r="L33" s="13"/>
      <c r="M33" s="13"/>
      <c r="N33" s="13"/>
      <c r="O33" s="13"/>
      <c r="P33" s="13"/>
      <c r="Q33" s="13"/>
      <c r="R33" s="13"/>
      <c r="S33" s="13"/>
      <c r="T33" s="13"/>
      <c r="U33" s="13"/>
      <c r="V33" s="13"/>
    </row>
    <row r="34" spans="2:22" ht="81.599999999999994">
      <c r="B34" s="17"/>
      <c r="C34" s="19" t="s">
        <v>223</v>
      </c>
      <c r="D34" s="17">
        <v>25.6</v>
      </c>
      <c r="E34" s="17">
        <v>25.8</v>
      </c>
      <c r="F34" s="17">
        <v>27.1</v>
      </c>
      <c r="G34" s="17">
        <v>27.7</v>
      </c>
      <c r="H34" s="17">
        <v>28.3</v>
      </c>
      <c r="I34" s="17">
        <v>28.9</v>
      </c>
      <c r="J34" s="17">
        <v>28.2</v>
      </c>
      <c r="K34" s="17">
        <v>29.5</v>
      </c>
      <c r="L34" s="17">
        <v>29.2</v>
      </c>
      <c r="M34" s="17">
        <v>29.9</v>
      </c>
      <c r="N34" s="17">
        <v>30.9</v>
      </c>
      <c r="O34" s="17">
        <v>31.2</v>
      </c>
      <c r="P34" s="17">
        <v>31.7</v>
      </c>
      <c r="Q34" s="17">
        <v>33</v>
      </c>
      <c r="R34" s="17">
        <v>33</v>
      </c>
      <c r="S34" s="17">
        <v>34.6</v>
      </c>
      <c r="T34" s="17">
        <v>37.200000000000003</v>
      </c>
      <c r="U34" s="17">
        <v>38.5</v>
      </c>
      <c r="V34" s="17">
        <v>40.9</v>
      </c>
    </row>
    <row r="35" spans="2:22">
      <c r="B35" s="13"/>
      <c r="C35" s="25" t="s">
        <v>216</v>
      </c>
      <c r="D35" s="13"/>
      <c r="E35" s="13"/>
      <c r="F35" s="13"/>
      <c r="G35" s="13"/>
      <c r="H35" s="13"/>
      <c r="I35" s="13"/>
      <c r="J35" s="13"/>
      <c r="K35" s="13"/>
      <c r="L35" s="13"/>
      <c r="M35" s="13"/>
      <c r="N35" s="13"/>
      <c r="O35" s="13"/>
      <c r="P35" s="13"/>
      <c r="Q35" s="13"/>
      <c r="R35" s="13"/>
      <c r="S35" s="13"/>
      <c r="T35" s="13"/>
      <c r="U35" s="13"/>
      <c r="V35" s="13"/>
    </row>
    <row r="36" spans="2:22">
      <c r="B36" s="13"/>
      <c r="C36" s="13" t="s">
        <v>209</v>
      </c>
      <c r="D36" s="13">
        <v>0</v>
      </c>
      <c r="E36" s="13">
        <v>0</v>
      </c>
      <c r="F36" s="13">
        <v>0</v>
      </c>
      <c r="G36" s="13">
        <v>0</v>
      </c>
      <c r="H36" s="13">
        <v>0</v>
      </c>
      <c r="I36" s="13">
        <v>0</v>
      </c>
      <c r="J36" s="13">
        <v>0</v>
      </c>
      <c r="K36" s="13">
        <v>0</v>
      </c>
      <c r="L36" s="13">
        <v>0</v>
      </c>
      <c r="M36" s="13">
        <v>0</v>
      </c>
      <c r="N36" s="13">
        <v>0</v>
      </c>
      <c r="O36" s="13">
        <v>0</v>
      </c>
      <c r="P36" s="13">
        <v>0</v>
      </c>
      <c r="Q36" s="13">
        <v>0</v>
      </c>
      <c r="R36" s="13">
        <v>0</v>
      </c>
      <c r="S36" s="13">
        <v>0</v>
      </c>
      <c r="T36" s="13">
        <v>0</v>
      </c>
      <c r="U36" s="13">
        <v>0</v>
      </c>
      <c r="V36" s="13">
        <v>0</v>
      </c>
    </row>
    <row r="37" spans="2:22">
      <c r="B37" s="13"/>
      <c r="C37" s="7" t="s">
        <v>210</v>
      </c>
      <c r="D37" s="13">
        <v>24.8</v>
      </c>
      <c r="E37" s="13">
        <v>25</v>
      </c>
      <c r="F37" s="13">
        <v>26.3</v>
      </c>
      <c r="G37" s="13">
        <v>26.9</v>
      </c>
      <c r="H37" s="13">
        <v>27.6</v>
      </c>
      <c r="I37" s="13">
        <v>28</v>
      </c>
      <c r="J37" s="13">
        <v>27.8</v>
      </c>
      <c r="K37" s="13">
        <v>28.6</v>
      </c>
      <c r="L37" s="13">
        <v>28.2</v>
      </c>
      <c r="M37" s="13">
        <v>28.8</v>
      </c>
      <c r="N37" s="13">
        <v>29.6</v>
      </c>
      <c r="O37" s="13">
        <v>29.5</v>
      </c>
      <c r="P37" s="13">
        <v>29.8</v>
      </c>
      <c r="Q37" s="13">
        <v>31.2</v>
      </c>
      <c r="R37" s="13">
        <v>31.1</v>
      </c>
      <c r="S37" s="13">
        <v>34.200000000000003</v>
      </c>
      <c r="T37" s="13">
        <v>36.6</v>
      </c>
      <c r="U37" s="13">
        <v>37.9</v>
      </c>
      <c r="V37" s="13">
        <v>40.299999999999997</v>
      </c>
    </row>
    <row r="38" spans="2:22">
      <c r="B38" s="13"/>
      <c r="C38" s="7" t="s">
        <v>211</v>
      </c>
      <c r="D38" s="13">
        <v>0.7</v>
      </c>
      <c r="E38" s="13">
        <v>0.7</v>
      </c>
      <c r="F38" s="13">
        <v>0.8</v>
      </c>
      <c r="G38" s="13">
        <v>0.7</v>
      </c>
      <c r="H38" s="13">
        <v>0.6</v>
      </c>
      <c r="I38" s="13">
        <v>0.7</v>
      </c>
      <c r="J38" s="13">
        <v>0.2</v>
      </c>
      <c r="K38" s="13">
        <v>0.2</v>
      </c>
      <c r="L38" s="13">
        <v>0.2</v>
      </c>
      <c r="M38" s="13">
        <v>0.2</v>
      </c>
      <c r="N38" s="13">
        <v>0.2</v>
      </c>
      <c r="O38" s="13">
        <v>0.2</v>
      </c>
      <c r="P38" s="13">
        <v>0.2</v>
      </c>
      <c r="Q38" s="13">
        <v>0.3</v>
      </c>
      <c r="R38" s="13">
        <v>0.3</v>
      </c>
      <c r="S38" s="13">
        <v>0.4</v>
      </c>
      <c r="T38" s="13">
        <v>0.4</v>
      </c>
      <c r="U38" s="13">
        <v>0.5</v>
      </c>
      <c r="V38" s="13">
        <v>0.6</v>
      </c>
    </row>
    <row r="39" spans="2:22">
      <c r="B39" s="13"/>
      <c r="C39" s="7" t="s">
        <v>212</v>
      </c>
      <c r="D39" s="13">
        <v>0</v>
      </c>
      <c r="E39" s="13">
        <v>0</v>
      </c>
      <c r="F39" s="13">
        <v>0</v>
      </c>
      <c r="G39" s="13">
        <v>0</v>
      </c>
      <c r="H39" s="13">
        <v>0</v>
      </c>
      <c r="I39" s="13">
        <v>0.1</v>
      </c>
      <c r="J39" s="13">
        <v>0.1</v>
      </c>
      <c r="K39" s="13">
        <v>0.6</v>
      </c>
      <c r="L39" s="13">
        <v>0.7</v>
      </c>
      <c r="M39" s="13">
        <v>0.8</v>
      </c>
      <c r="N39" s="13">
        <v>1</v>
      </c>
      <c r="O39" s="13">
        <v>1.4</v>
      </c>
      <c r="P39" s="13">
        <v>1.5</v>
      </c>
      <c r="Q39" s="13">
        <v>1.4</v>
      </c>
      <c r="R39" s="13">
        <v>1.5</v>
      </c>
      <c r="S39" s="13">
        <v>0</v>
      </c>
      <c r="T39" s="13">
        <v>0</v>
      </c>
      <c r="U39" s="13">
        <v>0</v>
      </c>
      <c r="V39" s="13">
        <v>0</v>
      </c>
    </row>
    <row r="40" spans="2:22">
      <c r="B40" s="13"/>
      <c r="C40" s="7" t="s">
        <v>213</v>
      </c>
      <c r="D40" s="13">
        <v>0</v>
      </c>
      <c r="E40" s="13">
        <v>0</v>
      </c>
      <c r="F40" s="13">
        <v>0</v>
      </c>
      <c r="G40" s="13">
        <v>0</v>
      </c>
      <c r="H40" s="13">
        <v>0</v>
      </c>
      <c r="I40" s="13">
        <v>0</v>
      </c>
      <c r="J40" s="13">
        <v>0</v>
      </c>
      <c r="K40" s="13">
        <v>0</v>
      </c>
      <c r="L40" s="13">
        <v>0</v>
      </c>
      <c r="M40" s="13">
        <v>0</v>
      </c>
      <c r="N40" s="13">
        <v>0</v>
      </c>
      <c r="O40" s="13">
        <v>0</v>
      </c>
      <c r="P40" s="13">
        <v>0</v>
      </c>
      <c r="Q40" s="13">
        <v>0</v>
      </c>
      <c r="R40" s="13">
        <v>0</v>
      </c>
      <c r="S40" s="13">
        <v>0</v>
      </c>
      <c r="T40" s="13">
        <v>0</v>
      </c>
      <c r="U40" s="13">
        <v>0</v>
      </c>
      <c r="V40" s="13">
        <v>0</v>
      </c>
    </row>
    <row r="41" spans="2:22">
      <c r="B41" s="13"/>
      <c r="C41" s="7" t="s">
        <v>214</v>
      </c>
      <c r="D41" s="13">
        <v>0.1</v>
      </c>
      <c r="E41" s="13">
        <v>0.1</v>
      </c>
      <c r="F41" s="13">
        <v>0.1</v>
      </c>
      <c r="G41" s="13">
        <v>0.1</v>
      </c>
      <c r="H41" s="13">
        <v>0.1</v>
      </c>
      <c r="I41" s="13">
        <v>0.1</v>
      </c>
      <c r="J41" s="13">
        <v>0.1</v>
      </c>
      <c r="K41" s="13">
        <v>0.1</v>
      </c>
      <c r="L41" s="13">
        <v>0.1</v>
      </c>
      <c r="M41" s="13">
        <v>0.1</v>
      </c>
      <c r="N41" s="13">
        <v>0.1</v>
      </c>
      <c r="O41" s="13">
        <v>0.1</v>
      </c>
      <c r="P41" s="13">
        <v>0.1</v>
      </c>
      <c r="Q41" s="13">
        <v>0.1</v>
      </c>
      <c r="R41" s="13">
        <v>0.1</v>
      </c>
      <c r="S41" s="13">
        <v>0.1</v>
      </c>
      <c r="T41" s="13">
        <v>0.1</v>
      </c>
      <c r="U41" s="13">
        <v>0.1</v>
      </c>
      <c r="V41" s="13">
        <v>0.1</v>
      </c>
    </row>
    <row r="42" spans="2:22">
      <c r="B42" s="13"/>
      <c r="C42" s="7"/>
      <c r="D42" s="13"/>
      <c r="E42" s="13"/>
      <c r="F42" s="13"/>
      <c r="G42" s="13"/>
      <c r="H42" s="13"/>
      <c r="I42" s="13"/>
      <c r="J42" s="13"/>
      <c r="K42" s="13"/>
      <c r="L42" s="13"/>
      <c r="M42" s="13"/>
      <c r="N42" s="13"/>
      <c r="O42" s="13"/>
      <c r="P42" s="13"/>
      <c r="Q42" s="13"/>
      <c r="R42" s="13"/>
      <c r="S42" s="13"/>
      <c r="T42" s="13"/>
      <c r="U42" s="13"/>
      <c r="V42" s="13"/>
    </row>
    <row r="43" spans="2:22">
      <c r="B43" s="13"/>
      <c r="C43" s="25" t="s">
        <v>91</v>
      </c>
      <c r="D43" s="13"/>
      <c r="E43" s="13"/>
      <c r="F43" s="13"/>
      <c r="G43" s="13"/>
      <c r="H43" s="13"/>
      <c r="I43" s="13"/>
      <c r="J43" s="13"/>
      <c r="K43" s="13"/>
      <c r="L43" s="13"/>
      <c r="M43" s="13"/>
      <c r="N43" s="13"/>
      <c r="O43" s="13"/>
      <c r="P43" s="13"/>
      <c r="Q43" s="13"/>
      <c r="R43" s="13"/>
      <c r="S43" s="13"/>
      <c r="T43" s="13"/>
      <c r="U43" s="13"/>
      <c r="V43" s="13"/>
    </row>
    <row r="44" spans="2:22">
      <c r="B44" s="13"/>
      <c r="C44" s="13" t="s">
        <v>209</v>
      </c>
      <c r="D44" s="13">
        <v>0</v>
      </c>
      <c r="E44" s="13">
        <v>0</v>
      </c>
      <c r="F44" s="13">
        <v>0</v>
      </c>
      <c r="G44" s="13">
        <v>0</v>
      </c>
      <c r="H44" s="13">
        <v>0</v>
      </c>
      <c r="I44" s="13">
        <v>0</v>
      </c>
      <c r="J44" s="13">
        <v>0</v>
      </c>
      <c r="K44" s="13">
        <v>0</v>
      </c>
      <c r="L44" s="13">
        <v>0</v>
      </c>
      <c r="M44" s="13">
        <v>0</v>
      </c>
      <c r="N44" s="13">
        <v>0</v>
      </c>
      <c r="O44" s="13">
        <v>0</v>
      </c>
      <c r="P44" s="13">
        <v>0</v>
      </c>
      <c r="Q44" s="13">
        <v>0</v>
      </c>
      <c r="R44" s="13">
        <v>0</v>
      </c>
      <c r="S44" s="13">
        <v>0</v>
      </c>
      <c r="T44" s="13">
        <v>0</v>
      </c>
      <c r="U44" s="13">
        <v>0</v>
      </c>
      <c r="V44" s="13">
        <v>0</v>
      </c>
    </row>
    <row r="45" spans="2:22">
      <c r="B45" s="13"/>
      <c r="C45" s="7" t="s">
        <v>210</v>
      </c>
      <c r="D45" s="13">
        <v>97</v>
      </c>
      <c r="E45" s="13">
        <v>96.9</v>
      </c>
      <c r="F45" s="13">
        <v>96.9</v>
      </c>
      <c r="G45" s="13">
        <v>97.1</v>
      </c>
      <c r="H45" s="13">
        <v>97.5</v>
      </c>
      <c r="I45" s="13">
        <v>97</v>
      </c>
      <c r="J45" s="13">
        <v>98.6</v>
      </c>
      <c r="K45" s="13">
        <v>96.9</v>
      </c>
      <c r="L45" s="13">
        <v>96.5</v>
      </c>
      <c r="M45" s="13">
        <v>96.3</v>
      </c>
      <c r="N45" s="13">
        <v>95.8</v>
      </c>
      <c r="O45" s="13">
        <v>94.4</v>
      </c>
      <c r="P45" s="13">
        <v>94.2</v>
      </c>
      <c r="Q45" s="13">
        <v>94.7</v>
      </c>
      <c r="R45" s="13">
        <v>94.3</v>
      </c>
      <c r="S45" s="13">
        <v>98.7</v>
      </c>
      <c r="T45" s="13">
        <v>98.6</v>
      </c>
      <c r="U45" s="13">
        <v>98.6</v>
      </c>
      <c r="V45" s="13">
        <v>98.5</v>
      </c>
    </row>
    <row r="46" spans="2:22">
      <c r="B46" s="13"/>
      <c r="C46" s="7" t="s">
        <v>211</v>
      </c>
      <c r="D46" s="13">
        <v>2.6</v>
      </c>
      <c r="E46" s="13">
        <v>2.7</v>
      </c>
      <c r="F46" s="13">
        <v>2.8</v>
      </c>
      <c r="G46" s="13">
        <v>2.6</v>
      </c>
      <c r="H46" s="13">
        <v>2.2999999999999998</v>
      </c>
      <c r="I46" s="13">
        <v>2.4</v>
      </c>
      <c r="J46" s="13">
        <v>0.7</v>
      </c>
      <c r="K46" s="13">
        <v>0.6</v>
      </c>
      <c r="L46" s="13">
        <v>0.7</v>
      </c>
      <c r="M46" s="13">
        <v>0.8</v>
      </c>
      <c r="N46" s="13">
        <v>0.8</v>
      </c>
      <c r="O46" s="13">
        <v>0.8</v>
      </c>
      <c r="P46" s="13">
        <v>0.8</v>
      </c>
      <c r="Q46" s="13">
        <v>0.8</v>
      </c>
      <c r="R46" s="13">
        <v>0.9</v>
      </c>
      <c r="S46" s="13">
        <v>1.1000000000000001</v>
      </c>
      <c r="T46" s="13">
        <v>1.2</v>
      </c>
      <c r="U46" s="13">
        <v>1.2</v>
      </c>
      <c r="V46" s="13">
        <v>1.4</v>
      </c>
    </row>
    <row r="47" spans="2:22">
      <c r="B47" s="13"/>
      <c r="C47" s="7" t="s">
        <v>212</v>
      </c>
      <c r="D47" s="13">
        <v>0</v>
      </c>
      <c r="E47" s="13">
        <v>0</v>
      </c>
      <c r="F47" s="13">
        <v>0</v>
      </c>
      <c r="G47" s="13">
        <v>0</v>
      </c>
      <c r="H47" s="13">
        <v>0</v>
      </c>
      <c r="I47" s="13">
        <v>0.5</v>
      </c>
      <c r="J47" s="13">
        <v>0.5</v>
      </c>
      <c r="K47" s="13">
        <v>2.2000000000000002</v>
      </c>
      <c r="L47" s="13">
        <v>2.4</v>
      </c>
      <c r="M47" s="13">
        <v>2.6</v>
      </c>
      <c r="N47" s="13">
        <v>3.2</v>
      </c>
      <c r="O47" s="13">
        <v>4.5999999999999996</v>
      </c>
      <c r="P47" s="13">
        <v>4.7</v>
      </c>
      <c r="Q47" s="13">
        <v>4.3</v>
      </c>
      <c r="R47" s="13">
        <v>4.5999999999999996</v>
      </c>
      <c r="S47" s="13">
        <v>0</v>
      </c>
      <c r="T47" s="13">
        <v>0</v>
      </c>
      <c r="U47" s="13">
        <v>0</v>
      </c>
      <c r="V47" s="13">
        <v>0</v>
      </c>
    </row>
    <row r="48" spans="2:22">
      <c r="B48" s="13"/>
      <c r="C48" s="7" t="s">
        <v>213</v>
      </c>
      <c r="D48" s="13">
        <v>0</v>
      </c>
      <c r="E48" s="13">
        <v>0</v>
      </c>
      <c r="F48" s="13">
        <v>0</v>
      </c>
      <c r="G48" s="13">
        <v>0</v>
      </c>
      <c r="H48" s="13">
        <v>0</v>
      </c>
      <c r="I48" s="13">
        <v>0</v>
      </c>
      <c r="J48" s="13">
        <v>0</v>
      </c>
      <c r="K48" s="13">
        <v>0</v>
      </c>
      <c r="L48" s="13">
        <v>0</v>
      </c>
      <c r="M48" s="13">
        <v>0</v>
      </c>
      <c r="N48" s="13">
        <v>0</v>
      </c>
      <c r="O48" s="13">
        <v>0</v>
      </c>
      <c r="P48" s="13">
        <v>0</v>
      </c>
      <c r="Q48" s="13">
        <v>0</v>
      </c>
      <c r="R48" s="13">
        <v>0</v>
      </c>
      <c r="S48" s="13">
        <v>0</v>
      </c>
      <c r="T48" s="13">
        <v>0</v>
      </c>
      <c r="U48" s="13">
        <v>0</v>
      </c>
      <c r="V48" s="13">
        <v>0</v>
      </c>
    </row>
    <row r="49" spans="2:22">
      <c r="B49" s="13"/>
      <c r="C49" s="7" t="s">
        <v>214</v>
      </c>
      <c r="D49" s="13">
        <v>0.4</v>
      </c>
      <c r="E49" s="13">
        <v>0.4</v>
      </c>
      <c r="F49" s="13">
        <v>0.3</v>
      </c>
      <c r="G49" s="13">
        <v>0.3</v>
      </c>
      <c r="H49" s="13">
        <v>0.2</v>
      </c>
      <c r="I49" s="13">
        <v>0.2</v>
      </c>
      <c r="J49" s="13">
        <v>0.3</v>
      </c>
      <c r="K49" s="13">
        <v>0.3</v>
      </c>
      <c r="L49" s="13">
        <v>0.3</v>
      </c>
      <c r="M49" s="13">
        <v>0.3</v>
      </c>
      <c r="N49" s="13">
        <v>0.3</v>
      </c>
      <c r="O49" s="13">
        <v>0.3</v>
      </c>
      <c r="P49" s="13">
        <v>0.3</v>
      </c>
      <c r="Q49" s="13">
        <v>0.2</v>
      </c>
      <c r="R49" s="13">
        <v>0.2</v>
      </c>
      <c r="S49" s="13">
        <v>0.2</v>
      </c>
      <c r="T49" s="13">
        <v>0.2</v>
      </c>
      <c r="U49" s="13">
        <v>0.2</v>
      </c>
      <c r="V49" s="13">
        <v>0.2</v>
      </c>
    </row>
    <row r="50" spans="2:22">
      <c r="B50" s="13"/>
      <c r="C50" s="13"/>
      <c r="D50" s="13"/>
      <c r="E50" s="13"/>
      <c r="F50" s="13"/>
      <c r="G50" s="13"/>
      <c r="H50" s="13"/>
      <c r="I50" s="13"/>
      <c r="J50" s="13"/>
      <c r="K50" s="13"/>
      <c r="L50" s="13"/>
      <c r="M50" s="13"/>
      <c r="N50" s="13"/>
      <c r="O50" s="13"/>
      <c r="P50" s="13"/>
      <c r="Q50" s="13"/>
      <c r="R50" s="13"/>
      <c r="S50" s="13"/>
      <c r="T50" s="13"/>
      <c r="U50" s="13"/>
      <c r="V50" s="13"/>
    </row>
    <row r="51" spans="2:22">
      <c r="B51" s="17"/>
      <c r="C51" s="17" t="s">
        <v>121</v>
      </c>
      <c r="D51" s="17">
        <v>70.7</v>
      </c>
      <c r="E51" s="17">
        <v>70.8</v>
      </c>
      <c r="F51" s="17">
        <v>70.8</v>
      </c>
      <c r="G51" s="17">
        <v>70.8</v>
      </c>
      <c r="H51" s="17">
        <v>70.3</v>
      </c>
      <c r="I51" s="17">
        <v>70</v>
      </c>
      <c r="J51" s="17">
        <v>69.5</v>
      </c>
      <c r="K51" s="17">
        <v>69.099999999999994</v>
      </c>
      <c r="L51" s="17">
        <v>68.7</v>
      </c>
      <c r="M51" s="17">
        <v>68.400000000000006</v>
      </c>
      <c r="N51" s="17">
        <v>68.099999999999994</v>
      </c>
      <c r="O51" s="17">
        <v>67.8</v>
      </c>
      <c r="P51" s="17">
        <v>67.5</v>
      </c>
      <c r="Q51" s="17">
        <v>67.3</v>
      </c>
      <c r="R51" s="17">
        <v>67</v>
      </c>
      <c r="S51" s="17">
        <v>67.099999999999994</v>
      </c>
      <c r="T51" s="17">
        <v>67.099999999999994</v>
      </c>
      <c r="U51" s="17">
        <v>67.099999999999994</v>
      </c>
      <c r="V51" s="17">
        <v>67.099999999999994</v>
      </c>
    </row>
    <row r="52" spans="2:22">
      <c r="B52" s="13"/>
      <c r="C52" s="13"/>
      <c r="D52" s="13"/>
      <c r="E52" s="13"/>
      <c r="F52" s="13"/>
      <c r="G52" s="13"/>
      <c r="H52" s="13"/>
      <c r="I52" s="13"/>
      <c r="J52" s="13"/>
      <c r="K52" s="13"/>
      <c r="L52" s="13"/>
      <c r="M52" s="13"/>
      <c r="N52" s="13"/>
      <c r="O52" s="13"/>
      <c r="P52" s="13"/>
      <c r="Q52" s="13"/>
      <c r="R52" s="13"/>
      <c r="S52" s="13"/>
      <c r="T52" s="13"/>
      <c r="U52" s="13"/>
      <c r="V52" s="13"/>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E46859-77BB-854F-B575-145375636BCF}">
  <dimension ref="A2:U50"/>
  <sheetViews>
    <sheetView topLeftCell="D4" workbookViewId="0">
      <selection activeCell="C20" sqref="C20:C25"/>
    </sheetView>
  </sheetViews>
  <sheetFormatPr defaultColWidth="11.44140625" defaultRowHeight="14.4"/>
  <sheetData>
    <row r="2" spans="1:21" ht="17.399999999999999">
      <c r="A2" s="12" t="s">
        <v>49</v>
      </c>
      <c r="B2" s="12"/>
      <c r="C2" s="51"/>
      <c r="D2" s="51"/>
      <c r="E2" s="51"/>
      <c r="F2" s="51"/>
      <c r="G2" s="51"/>
      <c r="H2" s="51"/>
      <c r="I2" s="51"/>
      <c r="J2" s="51"/>
      <c r="K2" s="50"/>
      <c r="L2" s="51"/>
      <c r="M2" s="51"/>
      <c r="N2" s="51"/>
      <c r="O2" s="51"/>
      <c r="P2" s="50"/>
      <c r="Q2" s="51"/>
      <c r="R2" s="51"/>
      <c r="S2" s="51"/>
      <c r="T2" s="51"/>
      <c r="U2" s="51" t="s">
        <v>50</v>
      </c>
    </row>
    <row r="3" spans="1:21">
      <c r="A3" s="50"/>
      <c r="B3" s="7"/>
      <c r="C3" s="50"/>
      <c r="D3" s="50"/>
      <c r="E3" s="50"/>
      <c r="F3" s="50"/>
      <c r="G3" s="50"/>
      <c r="H3" s="50"/>
      <c r="I3" s="50"/>
      <c r="J3" s="50"/>
      <c r="K3" s="50"/>
      <c r="L3" s="50"/>
      <c r="M3" s="50"/>
      <c r="N3" s="50"/>
      <c r="O3" s="50"/>
      <c r="P3" s="50"/>
      <c r="Q3" s="50"/>
      <c r="R3" s="50"/>
      <c r="S3" s="50"/>
      <c r="T3" s="50"/>
      <c r="U3" s="50"/>
    </row>
    <row r="4" spans="1:21" ht="15.6">
      <c r="A4" s="14" t="s">
        <v>51</v>
      </c>
      <c r="B4" s="14"/>
      <c r="C4" s="51"/>
      <c r="D4" s="51"/>
      <c r="E4" s="51"/>
      <c r="F4" s="50"/>
      <c r="G4" s="50"/>
      <c r="H4" s="50"/>
      <c r="I4" s="50"/>
      <c r="J4" s="50"/>
      <c r="K4" s="50"/>
      <c r="L4" s="50"/>
      <c r="M4" s="50"/>
      <c r="N4" s="50"/>
      <c r="O4" s="50"/>
      <c r="P4" s="50"/>
      <c r="Q4" s="50"/>
      <c r="R4" s="50"/>
      <c r="S4" s="50"/>
      <c r="T4" s="50"/>
      <c r="U4" s="50"/>
    </row>
    <row r="5" spans="1:21" ht="15.6">
      <c r="A5" s="14" t="s">
        <v>224</v>
      </c>
      <c r="B5" s="14"/>
      <c r="C5" s="14"/>
      <c r="D5" s="14"/>
      <c r="E5" s="14"/>
      <c r="F5" s="14"/>
      <c r="G5" s="14"/>
      <c r="H5" s="50"/>
      <c r="I5" s="50"/>
      <c r="J5" s="50"/>
      <c r="K5" s="50"/>
      <c r="L5" s="50"/>
      <c r="M5" s="50"/>
      <c r="N5" s="50"/>
      <c r="O5" s="50"/>
      <c r="P5" s="50"/>
      <c r="Q5" s="50"/>
      <c r="R5" s="50"/>
      <c r="S5" s="50"/>
      <c r="T5" s="50"/>
      <c r="U5" s="50"/>
    </row>
    <row r="6" spans="1:21">
      <c r="A6" s="50"/>
      <c r="B6" s="7"/>
      <c r="C6" s="50"/>
      <c r="D6" s="50"/>
      <c r="E6" s="50"/>
      <c r="F6" s="50"/>
      <c r="G6" s="50"/>
      <c r="H6" s="50"/>
      <c r="I6" s="50"/>
      <c r="J6" s="50"/>
      <c r="K6" s="50"/>
      <c r="L6" s="50"/>
      <c r="M6" s="50"/>
      <c r="N6" s="50"/>
      <c r="O6" s="50"/>
      <c r="P6" s="50"/>
      <c r="Q6" s="50"/>
      <c r="R6" s="50"/>
      <c r="S6" s="50"/>
      <c r="T6" s="50"/>
      <c r="U6" s="50"/>
    </row>
    <row r="7" spans="1:21">
      <c r="A7" s="50"/>
      <c r="B7" s="7"/>
      <c r="C7" s="50"/>
      <c r="D7" s="50"/>
      <c r="E7" s="50"/>
      <c r="F7" s="50"/>
      <c r="G7" s="50"/>
      <c r="H7" s="50"/>
      <c r="I7" s="50"/>
      <c r="J7" s="50"/>
      <c r="K7" s="50"/>
      <c r="L7" s="50"/>
      <c r="M7" s="50"/>
      <c r="N7" s="50"/>
      <c r="O7" s="50"/>
      <c r="P7" s="50"/>
      <c r="Q7" s="50"/>
      <c r="R7" s="50"/>
      <c r="S7" s="50"/>
      <c r="T7" s="50"/>
      <c r="U7" s="50"/>
    </row>
    <row r="8" spans="1:21">
      <c r="A8" s="50"/>
      <c r="B8" s="7"/>
      <c r="C8" s="15">
        <v>2000</v>
      </c>
      <c r="D8" s="15">
        <v>2001</v>
      </c>
      <c r="E8" s="15">
        <v>2002</v>
      </c>
      <c r="F8" s="15">
        <v>2003</v>
      </c>
      <c r="G8" s="15">
        <v>2004</v>
      </c>
      <c r="H8" s="15">
        <v>2005</v>
      </c>
      <c r="I8" s="15">
        <v>2006</v>
      </c>
      <c r="J8" s="15">
        <v>2007</v>
      </c>
      <c r="K8" s="15">
        <v>2008</v>
      </c>
      <c r="L8" s="15">
        <v>2009</v>
      </c>
      <c r="M8" s="15">
        <v>2010</v>
      </c>
      <c r="N8" s="15">
        <v>2011</v>
      </c>
      <c r="O8" s="15">
        <v>2012</v>
      </c>
      <c r="P8" s="15">
        <v>2013</v>
      </c>
      <c r="Q8" s="15">
        <v>2014</v>
      </c>
      <c r="R8" s="15">
        <v>2015</v>
      </c>
      <c r="S8" s="15">
        <v>2016</v>
      </c>
      <c r="T8" s="15">
        <v>2017</v>
      </c>
      <c r="U8" s="15">
        <v>2018</v>
      </c>
    </row>
    <row r="9" spans="1:21">
      <c r="A9" s="50"/>
      <c r="B9" s="7"/>
      <c r="C9" s="50"/>
      <c r="D9" s="50"/>
      <c r="E9" s="50"/>
      <c r="F9" s="50"/>
      <c r="G9" s="50"/>
      <c r="H9" s="50"/>
      <c r="I9" s="50"/>
      <c r="J9" s="50"/>
      <c r="K9" s="50"/>
      <c r="L9" s="50"/>
      <c r="M9" s="50"/>
      <c r="N9" s="50"/>
      <c r="O9" s="50"/>
      <c r="P9" s="50"/>
      <c r="Q9" s="50"/>
      <c r="R9" s="50"/>
      <c r="S9" s="50"/>
      <c r="T9" s="50"/>
      <c r="U9" s="50"/>
    </row>
    <row r="10" spans="1:21">
      <c r="A10" s="17"/>
      <c r="B10" s="52" t="s">
        <v>225</v>
      </c>
      <c r="C10" s="41">
        <v>145.80000000000001</v>
      </c>
      <c r="D10" s="41">
        <v>147.69999999999999</v>
      </c>
      <c r="E10" s="41">
        <v>152.9</v>
      </c>
      <c r="F10" s="41">
        <v>155</v>
      </c>
      <c r="G10" s="41">
        <v>158.4</v>
      </c>
      <c r="H10" s="41">
        <v>161.1</v>
      </c>
      <c r="I10" s="41">
        <v>160.1</v>
      </c>
      <c r="J10" s="41">
        <v>170.4</v>
      </c>
      <c r="K10" s="41">
        <v>169.8</v>
      </c>
      <c r="L10" s="41">
        <v>172.5</v>
      </c>
      <c r="M10" s="41">
        <v>178.9</v>
      </c>
      <c r="N10" s="41">
        <v>180</v>
      </c>
      <c r="O10" s="41">
        <v>185.1</v>
      </c>
      <c r="P10" s="41">
        <v>193.2</v>
      </c>
      <c r="Q10" s="41">
        <v>194.1</v>
      </c>
      <c r="R10" s="41">
        <v>202.4</v>
      </c>
      <c r="S10" s="41">
        <v>217.2</v>
      </c>
      <c r="T10" s="41">
        <v>225</v>
      </c>
      <c r="U10" s="41">
        <v>238.1</v>
      </c>
    </row>
    <row r="11" spans="1:21">
      <c r="A11" s="50"/>
      <c r="B11" s="42" t="s">
        <v>207</v>
      </c>
      <c r="C11" s="53"/>
      <c r="D11" s="53"/>
      <c r="E11" s="53"/>
      <c r="F11" s="53"/>
      <c r="G11" s="53"/>
      <c r="H11" s="53"/>
      <c r="I11" s="53"/>
      <c r="J11" s="53"/>
      <c r="K11" s="53"/>
      <c r="L11" s="53"/>
      <c r="M11" s="53"/>
      <c r="N11" s="53"/>
      <c r="O11" s="53"/>
      <c r="P11" s="53"/>
      <c r="Q11" s="53"/>
      <c r="R11" s="53"/>
      <c r="S11" s="53"/>
      <c r="T11" s="53"/>
      <c r="U11" s="53"/>
    </row>
    <row r="12" spans="1:21">
      <c r="A12" s="50"/>
      <c r="B12" s="55" t="s">
        <v>209</v>
      </c>
      <c r="C12" s="53">
        <v>0.1</v>
      </c>
      <c r="D12" s="53">
        <v>0.1</v>
      </c>
      <c r="E12" s="53">
        <v>0.1</v>
      </c>
      <c r="F12" s="53">
        <v>0.1</v>
      </c>
      <c r="G12" s="53">
        <v>0.1</v>
      </c>
      <c r="H12" s="53">
        <v>0.1</v>
      </c>
      <c r="I12" s="53">
        <v>0.1</v>
      </c>
      <c r="J12" s="53">
        <v>0.1</v>
      </c>
      <c r="K12" s="53">
        <v>0.1</v>
      </c>
      <c r="L12" s="53">
        <v>0.1</v>
      </c>
      <c r="M12" s="53">
        <v>0.1</v>
      </c>
      <c r="N12" s="53">
        <v>0.2</v>
      </c>
      <c r="O12" s="53">
        <v>0.1</v>
      </c>
      <c r="P12" s="53">
        <v>0.1</v>
      </c>
      <c r="Q12" s="53">
        <v>0.2</v>
      </c>
      <c r="R12" s="53">
        <v>0.1</v>
      </c>
      <c r="S12" s="53">
        <v>0.1</v>
      </c>
      <c r="T12" s="53">
        <v>0.1</v>
      </c>
      <c r="U12" s="53">
        <v>0.1</v>
      </c>
    </row>
    <row r="13" spans="1:21">
      <c r="A13" s="50"/>
      <c r="B13" s="44" t="s">
        <v>210</v>
      </c>
      <c r="C13" s="53">
        <v>134.19999999999999</v>
      </c>
      <c r="D13" s="53">
        <v>135.4</v>
      </c>
      <c r="E13" s="53">
        <v>142.6</v>
      </c>
      <c r="F13" s="53">
        <v>145.4</v>
      </c>
      <c r="G13" s="53">
        <v>149.4</v>
      </c>
      <c r="H13" s="53">
        <v>152.30000000000001</v>
      </c>
      <c r="I13" s="53">
        <v>152</v>
      </c>
      <c r="J13" s="53">
        <v>158.4</v>
      </c>
      <c r="K13" s="53">
        <v>157.30000000000001</v>
      </c>
      <c r="L13" s="53">
        <v>161.19999999999999</v>
      </c>
      <c r="M13" s="53">
        <v>166.2</v>
      </c>
      <c r="N13" s="53">
        <v>164.1</v>
      </c>
      <c r="O13" s="53">
        <v>168.3</v>
      </c>
      <c r="P13" s="53">
        <v>177.9</v>
      </c>
      <c r="Q13" s="53">
        <v>178.6</v>
      </c>
      <c r="R13" s="53">
        <v>195.3</v>
      </c>
      <c r="S13" s="53">
        <v>209.2</v>
      </c>
      <c r="T13" s="53">
        <v>216.8</v>
      </c>
      <c r="U13" s="53">
        <v>229.7</v>
      </c>
    </row>
    <row r="14" spans="1:21">
      <c r="A14" s="50"/>
      <c r="B14" s="44" t="s">
        <v>211</v>
      </c>
      <c r="C14" s="53">
        <v>3.9</v>
      </c>
      <c r="D14" s="53">
        <v>4.2</v>
      </c>
      <c r="E14" s="53">
        <v>4.5999999999999996</v>
      </c>
      <c r="F14" s="53">
        <v>4.4000000000000004</v>
      </c>
      <c r="G14" s="53">
        <v>3.9</v>
      </c>
      <c r="H14" s="53">
        <v>4.2</v>
      </c>
      <c r="I14" s="53">
        <v>1.2</v>
      </c>
      <c r="J14" s="53">
        <v>1.2</v>
      </c>
      <c r="K14" s="53">
        <v>1.3</v>
      </c>
      <c r="L14" s="53">
        <v>1.5</v>
      </c>
      <c r="M14" s="53">
        <v>1.5</v>
      </c>
      <c r="N14" s="53">
        <v>1.5</v>
      </c>
      <c r="O14" s="53">
        <v>1.4</v>
      </c>
      <c r="P14" s="53">
        <v>1.5</v>
      </c>
      <c r="Q14" s="53">
        <v>1.7</v>
      </c>
      <c r="R14" s="53">
        <v>2.1</v>
      </c>
      <c r="S14" s="53">
        <v>2.2999999999999998</v>
      </c>
      <c r="T14" s="53">
        <v>2.5</v>
      </c>
      <c r="U14" s="53">
        <v>2.9</v>
      </c>
    </row>
    <row r="15" spans="1:21">
      <c r="A15" s="50"/>
      <c r="B15" s="44" t="s">
        <v>212</v>
      </c>
      <c r="C15" s="53">
        <v>0</v>
      </c>
      <c r="D15" s="53">
        <v>0</v>
      </c>
      <c r="E15" s="53">
        <v>0</v>
      </c>
      <c r="F15" s="53">
        <v>0</v>
      </c>
      <c r="G15" s="53">
        <v>0</v>
      </c>
      <c r="H15" s="53">
        <v>0.7</v>
      </c>
      <c r="I15" s="53">
        <v>0.8</v>
      </c>
      <c r="J15" s="53">
        <v>3.5</v>
      </c>
      <c r="K15" s="53">
        <v>3.7</v>
      </c>
      <c r="L15" s="53">
        <v>4.2</v>
      </c>
      <c r="M15" s="53">
        <v>5.3</v>
      </c>
      <c r="N15" s="53">
        <v>8</v>
      </c>
      <c r="O15" s="53">
        <v>8.6</v>
      </c>
      <c r="P15" s="53">
        <v>8.1</v>
      </c>
      <c r="Q15" s="53">
        <v>8.8000000000000007</v>
      </c>
      <c r="R15" s="53">
        <v>0</v>
      </c>
      <c r="S15" s="53">
        <v>0</v>
      </c>
      <c r="T15" s="53">
        <v>0</v>
      </c>
      <c r="U15" s="53">
        <v>0</v>
      </c>
    </row>
    <row r="16" spans="1:21">
      <c r="A16" s="50"/>
      <c r="B16" s="44" t="s">
        <v>213</v>
      </c>
      <c r="C16" s="53">
        <v>0</v>
      </c>
      <c r="D16" s="53">
        <v>0</v>
      </c>
      <c r="E16" s="53">
        <v>0</v>
      </c>
      <c r="F16" s="53">
        <v>0</v>
      </c>
      <c r="G16" s="53">
        <v>0</v>
      </c>
      <c r="H16" s="53">
        <v>0</v>
      </c>
      <c r="I16" s="53">
        <v>0</v>
      </c>
      <c r="J16" s="53">
        <v>0</v>
      </c>
      <c r="K16" s="53">
        <v>0</v>
      </c>
      <c r="L16" s="53">
        <v>0</v>
      </c>
      <c r="M16" s="53">
        <v>0</v>
      </c>
      <c r="N16" s="53">
        <v>0</v>
      </c>
      <c r="O16" s="53">
        <v>0</v>
      </c>
      <c r="P16" s="53">
        <v>0</v>
      </c>
      <c r="Q16" s="53">
        <v>0</v>
      </c>
      <c r="R16" s="53">
        <v>0</v>
      </c>
      <c r="S16" s="53">
        <v>0</v>
      </c>
      <c r="T16" s="53">
        <v>0</v>
      </c>
      <c r="U16" s="53">
        <v>0</v>
      </c>
    </row>
    <row r="17" spans="1:21">
      <c r="A17" s="50"/>
      <c r="B17" s="44" t="s">
        <v>214</v>
      </c>
      <c r="C17" s="53">
        <v>7.7</v>
      </c>
      <c r="D17" s="53">
        <v>8.1</v>
      </c>
      <c r="E17" s="53">
        <v>5.6</v>
      </c>
      <c r="F17" s="53">
        <v>5.2</v>
      </c>
      <c r="G17" s="53">
        <v>5.0999999999999996</v>
      </c>
      <c r="H17" s="53">
        <v>3.8</v>
      </c>
      <c r="I17" s="53">
        <v>6.1</v>
      </c>
      <c r="J17" s="53">
        <v>7.2</v>
      </c>
      <c r="K17" s="53">
        <v>7.4</v>
      </c>
      <c r="L17" s="53">
        <v>5.5</v>
      </c>
      <c r="M17" s="53">
        <v>5.7</v>
      </c>
      <c r="N17" s="53">
        <v>6.3</v>
      </c>
      <c r="O17" s="53">
        <v>6.6</v>
      </c>
      <c r="P17" s="53">
        <v>5.5</v>
      </c>
      <c r="Q17" s="53">
        <v>4.8</v>
      </c>
      <c r="R17" s="53">
        <v>5</v>
      </c>
      <c r="S17" s="53">
        <v>5.6</v>
      </c>
      <c r="T17" s="53">
        <v>5.5</v>
      </c>
      <c r="U17" s="53">
        <v>5.4</v>
      </c>
    </row>
    <row r="18" spans="1:21">
      <c r="A18" s="50"/>
      <c r="B18" s="45"/>
      <c r="C18" s="53"/>
      <c r="D18" s="53"/>
      <c r="E18" s="53"/>
      <c r="F18" s="53"/>
      <c r="G18" s="53"/>
      <c r="H18" s="53"/>
      <c r="I18" s="53"/>
      <c r="J18" s="53"/>
      <c r="K18" s="53"/>
      <c r="L18" s="53"/>
      <c r="M18" s="53"/>
      <c r="N18" s="53"/>
      <c r="O18" s="53"/>
      <c r="P18" s="53"/>
      <c r="Q18" s="53"/>
      <c r="R18" s="53"/>
      <c r="S18" s="53"/>
      <c r="T18" s="53"/>
      <c r="U18" s="53"/>
    </row>
    <row r="19" spans="1:21">
      <c r="A19" s="50"/>
      <c r="B19" s="46" t="s">
        <v>91</v>
      </c>
      <c r="C19" s="53"/>
      <c r="D19" s="53"/>
      <c r="E19" s="53"/>
      <c r="F19" s="53"/>
      <c r="G19" s="53"/>
      <c r="H19" s="53"/>
      <c r="I19" s="53"/>
      <c r="J19" s="53"/>
      <c r="K19" s="53"/>
      <c r="L19" s="53"/>
      <c r="M19" s="53"/>
      <c r="N19" s="53"/>
      <c r="O19" s="53"/>
      <c r="P19" s="53"/>
      <c r="Q19" s="53"/>
      <c r="R19" s="53"/>
      <c r="S19" s="53"/>
      <c r="T19" s="53"/>
      <c r="U19" s="53"/>
    </row>
    <row r="20" spans="1:21">
      <c r="A20" s="50"/>
      <c r="B20" s="55" t="s">
        <v>209</v>
      </c>
      <c r="C20" s="53">
        <v>0</v>
      </c>
      <c r="D20" s="53">
        <v>0</v>
      </c>
      <c r="E20" s="53">
        <v>0</v>
      </c>
      <c r="F20" s="53">
        <v>0</v>
      </c>
      <c r="G20" s="53">
        <v>0</v>
      </c>
      <c r="H20" s="53">
        <v>0.1</v>
      </c>
      <c r="I20" s="53">
        <v>0.1</v>
      </c>
      <c r="J20" s="53">
        <v>0.1</v>
      </c>
      <c r="K20" s="53">
        <v>0.1</v>
      </c>
      <c r="L20" s="53">
        <v>0.1</v>
      </c>
      <c r="M20" s="53">
        <v>0.1</v>
      </c>
      <c r="N20" s="53">
        <v>0.1</v>
      </c>
      <c r="O20" s="53">
        <v>0.1</v>
      </c>
      <c r="P20" s="53">
        <v>0.1</v>
      </c>
      <c r="Q20" s="53">
        <v>0.1</v>
      </c>
      <c r="R20" s="53">
        <v>0.1</v>
      </c>
      <c r="S20" s="53">
        <v>0</v>
      </c>
      <c r="T20" s="53">
        <v>0</v>
      </c>
      <c r="U20" s="53">
        <v>0</v>
      </c>
    </row>
    <row r="21" spans="1:21">
      <c r="A21" s="50"/>
      <c r="B21" s="44" t="s">
        <v>210</v>
      </c>
      <c r="C21" s="53">
        <v>92</v>
      </c>
      <c r="D21" s="53">
        <v>91.6</v>
      </c>
      <c r="E21" s="53">
        <v>93.3</v>
      </c>
      <c r="F21" s="53">
        <v>93.8</v>
      </c>
      <c r="G21" s="53">
        <v>94.3</v>
      </c>
      <c r="H21" s="53">
        <v>94.5</v>
      </c>
      <c r="I21" s="53">
        <v>94.9</v>
      </c>
      <c r="J21" s="53">
        <v>93</v>
      </c>
      <c r="K21" s="53">
        <v>92.6</v>
      </c>
      <c r="L21" s="53">
        <v>93.4</v>
      </c>
      <c r="M21" s="53">
        <v>92.9</v>
      </c>
      <c r="N21" s="53">
        <v>91.2</v>
      </c>
      <c r="O21" s="53">
        <v>90.9</v>
      </c>
      <c r="P21" s="53">
        <v>92.1</v>
      </c>
      <c r="Q21" s="53">
        <v>92</v>
      </c>
      <c r="R21" s="53">
        <v>96.5</v>
      </c>
      <c r="S21" s="53">
        <v>96.3</v>
      </c>
      <c r="T21" s="53">
        <v>96.4</v>
      </c>
      <c r="U21" s="53">
        <v>96.5</v>
      </c>
    </row>
    <row r="22" spans="1:21">
      <c r="A22" s="50"/>
      <c r="B22" s="44" t="s">
        <v>211</v>
      </c>
      <c r="C22" s="53">
        <v>2.7</v>
      </c>
      <c r="D22" s="53">
        <v>2.9</v>
      </c>
      <c r="E22" s="53">
        <v>3</v>
      </c>
      <c r="F22" s="53">
        <v>2.8</v>
      </c>
      <c r="G22" s="53">
        <v>2.4</v>
      </c>
      <c r="H22" s="53">
        <v>2.6</v>
      </c>
      <c r="I22" s="53">
        <v>0.7</v>
      </c>
      <c r="J22" s="53">
        <v>0.7</v>
      </c>
      <c r="K22" s="53">
        <v>0.8</v>
      </c>
      <c r="L22" s="53">
        <v>0.8</v>
      </c>
      <c r="M22" s="53">
        <v>0.8</v>
      </c>
      <c r="N22" s="53">
        <v>0.8</v>
      </c>
      <c r="O22" s="53">
        <v>0.8</v>
      </c>
      <c r="P22" s="53">
        <v>0.8</v>
      </c>
      <c r="Q22" s="53">
        <v>0.9</v>
      </c>
      <c r="R22" s="53">
        <v>1</v>
      </c>
      <c r="S22" s="53">
        <v>1.1000000000000001</v>
      </c>
      <c r="T22" s="53">
        <v>1.1000000000000001</v>
      </c>
      <c r="U22" s="53">
        <v>1.2</v>
      </c>
    </row>
    <row r="23" spans="1:21">
      <c r="A23" s="50"/>
      <c r="B23" s="44" t="s">
        <v>212</v>
      </c>
      <c r="C23" s="53">
        <v>0</v>
      </c>
      <c r="D23" s="53">
        <v>0</v>
      </c>
      <c r="E23" s="53">
        <v>0</v>
      </c>
      <c r="F23" s="53">
        <v>0</v>
      </c>
      <c r="G23" s="53">
        <v>0</v>
      </c>
      <c r="H23" s="53">
        <v>0.4</v>
      </c>
      <c r="I23" s="53">
        <v>0.5</v>
      </c>
      <c r="J23" s="53">
        <v>2.1</v>
      </c>
      <c r="K23" s="53">
        <v>2.2000000000000002</v>
      </c>
      <c r="L23" s="53">
        <v>2.4</v>
      </c>
      <c r="M23" s="53">
        <v>3</v>
      </c>
      <c r="N23" s="53">
        <v>4.4000000000000004</v>
      </c>
      <c r="O23" s="53">
        <v>4.7</v>
      </c>
      <c r="P23" s="53">
        <v>4.2</v>
      </c>
      <c r="Q23" s="53">
        <v>4.5</v>
      </c>
      <c r="R23" s="53">
        <v>0</v>
      </c>
      <c r="S23" s="53">
        <v>0</v>
      </c>
      <c r="T23" s="53">
        <v>0</v>
      </c>
      <c r="U23" s="53">
        <v>0</v>
      </c>
    </row>
    <row r="24" spans="1:21">
      <c r="A24" s="50"/>
      <c r="B24" s="44" t="s">
        <v>213</v>
      </c>
      <c r="C24" s="53">
        <v>0</v>
      </c>
      <c r="D24" s="53">
        <v>0</v>
      </c>
      <c r="E24" s="53">
        <v>0</v>
      </c>
      <c r="F24" s="53">
        <v>0</v>
      </c>
      <c r="G24" s="53">
        <v>0</v>
      </c>
      <c r="H24" s="53">
        <v>0</v>
      </c>
      <c r="I24" s="53">
        <v>0</v>
      </c>
      <c r="J24" s="53">
        <v>0</v>
      </c>
      <c r="K24" s="53">
        <v>0</v>
      </c>
      <c r="L24" s="53">
        <v>0</v>
      </c>
      <c r="M24" s="53">
        <v>0</v>
      </c>
      <c r="N24" s="53">
        <v>0</v>
      </c>
      <c r="O24" s="53">
        <v>0</v>
      </c>
      <c r="P24" s="53">
        <v>0</v>
      </c>
      <c r="Q24" s="53">
        <v>0</v>
      </c>
      <c r="R24" s="53">
        <v>0</v>
      </c>
      <c r="S24" s="53">
        <v>0</v>
      </c>
      <c r="T24" s="53">
        <v>0</v>
      </c>
      <c r="U24" s="53">
        <v>0</v>
      </c>
    </row>
    <row r="25" spans="1:21">
      <c r="A25" s="50"/>
      <c r="B25" s="44" t="s">
        <v>214</v>
      </c>
      <c r="C25" s="53">
        <v>5.3</v>
      </c>
      <c r="D25" s="53">
        <v>5.5</v>
      </c>
      <c r="E25" s="53">
        <v>3.7</v>
      </c>
      <c r="F25" s="53">
        <v>3.3</v>
      </c>
      <c r="G25" s="53">
        <v>3.2</v>
      </c>
      <c r="H25" s="53">
        <v>2.4</v>
      </c>
      <c r="I25" s="53">
        <v>3.8</v>
      </c>
      <c r="J25" s="53">
        <v>4.2</v>
      </c>
      <c r="K25" s="53">
        <v>4.3</v>
      </c>
      <c r="L25" s="53">
        <v>3.2</v>
      </c>
      <c r="M25" s="53">
        <v>3.2</v>
      </c>
      <c r="N25" s="53">
        <v>3.5</v>
      </c>
      <c r="O25" s="53">
        <v>3.6</v>
      </c>
      <c r="P25" s="53">
        <v>2.9</v>
      </c>
      <c r="Q25" s="53">
        <v>2.5</v>
      </c>
      <c r="R25" s="53">
        <v>2.5</v>
      </c>
      <c r="S25" s="53">
        <v>2.6</v>
      </c>
      <c r="T25" s="53">
        <v>2.5</v>
      </c>
      <c r="U25" s="53">
        <v>2.2999999999999998</v>
      </c>
    </row>
    <row r="26" spans="1:21">
      <c r="A26" s="50"/>
      <c r="B26" s="7"/>
      <c r="C26" s="50"/>
      <c r="D26" s="50"/>
      <c r="E26" s="50"/>
      <c r="F26" s="50"/>
      <c r="G26" s="50"/>
      <c r="H26" s="50"/>
      <c r="I26" s="50"/>
      <c r="J26" s="50"/>
      <c r="K26" s="50"/>
      <c r="L26" s="50"/>
      <c r="M26" s="50"/>
      <c r="N26" s="50"/>
      <c r="O26" s="50"/>
      <c r="P26" s="50"/>
      <c r="Q26" s="50"/>
      <c r="R26" s="50"/>
      <c r="S26" s="50"/>
      <c r="T26" s="50"/>
      <c r="U26" s="50"/>
    </row>
    <row r="27" spans="1:21">
      <c r="A27" s="50"/>
      <c r="B27" s="56" t="s">
        <v>226</v>
      </c>
      <c r="C27" s="50"/>
      <c r="D27" s="50"/>
      <c r="E27" s="50"/>
      <c r="F27" s="50"/>
      <c r="G27" s="50"/>
      <c r="H27" s="50"/>
      <c r="I27" s="50"/>
      <c r="J27" s="50"/>
      <c r="K27" s="50"/>
      <c r="L27" s="50"/>
      <c r="M27" s="50"/>
      <c r="N27" s="50"/>
      <c r="O27" s="50"/>
      <c r="P27" s="50"/>
      <c r="Q27" s="50"/>
      <c r="R27" s="50"/>
      <c r="S27" s="50"/>
      <c r="T27" s="50"/>
      <c r="U27" s="50"/>
    </row>
    <row r="28" spans="1:21">
      <c r="A28" s="50"/>
      <c r="B28" s="57" t="s">
        <v>227</v>
      </c>
      <c r="C28" s="58">
        <v>17540</v>
      </c>
      <c r="D28" s="58">
        <v>18058</v>
      </c>
      <c r="E28" s="58">
        <v>18923</v>
      </c>
      <c r="F28" s="58">
        <v>19454</v>
      </c>
      <c r="G28" s="58">
        <v>20125</v>
      </c>
      <c r="H28" s="58">
        <v>20782</v>
      </c>
      <c r="I28" s="58">
        <v>20891</v>
      </c>
      <c r="J28" s="58">
        <v>22513</v>
      </c>
      <c r="K28" s="58">
        <v>22657</v>
      </c>
      <c r="L28" s="58">
        <v>23282</v>
      </c>
      <c r="M28" s="58">
        <v>24399</v>
      </c>
      <c r="N28" s="58">
        <v>24829</v>
      </c>
      <c r="O28" s="58">
        <v>25647</v>
      </c>
      <c r="P28" s="58">
        <v>27020</v>
      </c>
      <c r="Q28" s="58">
        <v>27315</v>
      </c>
      <c r="R28" s="58">
        <v>28785</v>
      </c>
      <c r="S28" s="58">
        <v>31174</v>
      </c>
      <c r="T28" s="58">
        <v>32583</v>
      </c>
      <c r="U28" s="58">
        <v>34865</v>
      </c>
    </row>
    <row r="29" spans="1:21">
      <c r="A29" s="50"/>
      <c r="B29" s="59"/>
      <c r="C29" s="50"/>
      <c r="D29" s="50"/>
      <c r="E29" s="50"/>
      <c r="F29" s="50"/>
      <c r="G29" s="50"/>
      <c r="H29" s="50"/>
      <c r="I29" s="50"/>
      <c r="J29" s="50"/>
      <c r="K29" s="50"/>
      <c r="L29" s="50"/>
      <c r="M29" s="50"/>
      <c r="N29" s="50"/>
      <c r="O29" s="50"/>
      <c r="P29" s="50"/>
      <c r="Q29" s="50"/>
      <c r="R29" s="50"/>
      <c r="S29" s="50"/>
      <c r="T29" s="50"/>
      <c r="U29" s="50"/>
    </row>
    <row r="30" spans="1:21">
      <c r="A30" s="17"/>
      <c r="B30" s="60" t="s">
        <v>228</v>
      </c>
      <c r="C30" s="49">
        <v>8.31</v>
      </c>
      <c r="D30" s="49">
        <v>8.18</v>
      </c>
      <c r="E30" s="49">
        <v>8.08</v>
      </c>
      <c r="F30" s="49">
        <v>7.97</v>
      </c>
      <c r="G30" s="49">
        <v>7.87</v>
      </c>
      <c r="H30" s="49">
        <v>7.75</v>
      </c>
      <c r="I30" s="49">
        <v>7.66</v>
      </c>
      <c r="J30" s="49">
        <v>7.57</v>
      </c>
      <c r="K30" s="49">
        <v>7.49</v>
      </c>
      <c r="L30" s="49">
        <v>7.41</v>
      </c>
      <c r="M30" s="49">
        <v>7.33</v>
      </c>
      <c r="N30" s="49">
        <v>7.25</v>
      </c>
      <c r="O30" s="49">
        <v>7.22</v>
      </c>
      <c r="P30" s="49">
        <v>7.15</v>
      </c>
      <c r="Q30" s="49">
        <v>7.11</v>
      </c>
      <c r="R30" s="49">
        <v>7.03</v>
      </c>
      <c r="S30" s="49">
        <v>6.97</v>
      </c>
      <c r="T30" s="49">
        <v>6.9</v>
      </c>
      <c r="U30" s="49">
        <v>6.83</v>
      </c>
    </row>
    <row r="31" spans="1:21">
      <c r="A31" s="50"/>
      <c r="B31" s="59"/>
      <c r="C31" s="50"/>
      <c r="D31" s="50"/>
      <c r="E31" s="50"/>
      <c r="F31" s="50"/>
      <c r="G31" s="50"/>
      <c r="H31" s="50"/>
      <c r="I31" s="50"/>
      <c r="J31" s="50"/>
      <c r="K31" s="50"/>
      <c r="L31" s="50"/>
      <c r="M31" s="50"/>
      <c r="N31" s="50"/>
      <c r="O31" s="50"/>
      <c r="P31" s="50"/>
      <c r="Q31" s="50"/>
      <c r="R31" s="50"/>
      <c r="S31" s="50"/>
      <c r="T31" s="50"/>
      <c r="U31" s="50"/>
    </row>
    <row r="32" spans="1:21">
      <c r="A32" s="50"/>
      <c r="B32" s="59"/>
      <c r="C32" s="50"/>
      <c r="D32" s="50"/>
      <c r="E32" s="50"/>
      <c r="F32" s="50"/>
      <c r="G32" s="50"/>
      <c r="H32" s="50"/>
      <c r="I32" s="50"/>
      <c r="J32" s="50"/>
      <c r="K32" s="50"/>
      <c r="L32" s="50"/>
      <c r="M32" s="50"/>
      <c r="N32" s="50"/>
      <c r="O32" s="50"/>
      <c r="P32" s="50"/>
      <c r="Q32" s="50"/>
      <c r="R32" s="50"/>
      <c r="S32" s="50"/>
      <c r="T32" s="50"/>
      <c r="U32" s="50"/>
    </row>
    <row r="33" spans="1:21" ht="15.6">
      <c r="A33" s="17"/>
      <c r="B33" s="52" t="s">
        <v>229</v>
      </c>
      <c r="C33" s="41">
        <v>10.199999999999999</v>
      </c>
      <c r="D33" s="41">
        <v>10.4</v>
      </c>
      <c r="E33" s="41">
        <v>10.8</v>
      </c>
      <c r="F33" s="41">
        <v>10.9</v>
      </c>
      <c r="G33" s="41">
        <v>11.1</v>
      </c>
      <c r="H33" s="41">
        <v>11.2</v>
      </c>
      <c r="I33" s="41">
        <v>11.1</v>
      </c>
      <c r="J33" s="41">
        <v>11.7</v>
      </c>
      <c r="K33" s="41">
        <v>11.6</v>
      </c>
      <c r="L33" s="41">
        <v>11.8</v>
      </c>
      <c r="M33" s="41">
        <v>12.1</v>
      </c>
      <c r="N33" s="41">
        <v>12.2</v>
      </c>
      <c r="O33" s="41">
        <v>12.4</v>
      </c>
      <c r="P33" s="41">
        <v>13</v>
      </c>
      <c r="Q33" s="41">
        <v>13</v>
      </c>
      <c r="R33" s="41">
        <v>13.5</v>
      </c>
      <c r="S33" s="41">
        <v>14.5</v>
      </c>
      <c r="T33" s="41">
        <v>15.1</v>
      </c>
      <c r="U33" s="41">
        <v>15.9</v>
      </c>
    </row>
    <row r="34" spans="1:21">
      <c r="A34" s="50"/>
      <c r="B34" s="46" t="s">
        <v>216</v>
      </c>
      <c r="C34" s="53"/>
      <c r="D34" s="53"/>
      <c r="E34" s="53"/>
      <c r="F34" s="53"/>
      <c r="G34" s="53"/>
      <c r="H34" s="53"/>
      <c r="I34" s="53"/>
      <c r="J34" s="53"/>
      <c r="K34" s="53"/>
      <c r="L34" s="53"/>
      <c r="M34" s="53"/>
      <c r="N34" s="53"/>
      <c r="O34" s="53"/>
      <c r="P34" s="53"/>
      <c r="Q34" s="53"/>
      <c r="R34" s="53"/>
      <c r="S34" s="53"/>
      <c r="T34" s="53"/>
      <c r="U34" s="53"/>
    </row>
    <row r="35" spans="1:21">
      <c r="A35" s="50"/>
      <c r="B35" s="55" t="s">
        <v>209</v>
      </c>
      <c r="C35" s="53">
        <v>0</v>
      </c>
      <c r="D35" s="53">
        <v>0</v>
      </c>
      <c r="E35" s="53">
        <v>0</v>
      </c>
      <c r="F35" s="53">
        <v>0</v>
      </c>
      <c r="G35" s="53">
        <v>0</v>
      </c>
      <c r="H35" s="53">
        <v>0</v>
      </c>
      <c r="I35" s="53">
        <v>0</v>
      </c>
      <c r="J35" s="53">
        <v>0</v>
      </c>
      <c r="K35" s="53">
        <v>0</v>
      </c>
      <c r="L35" s="53">
        <v>0</v>
      </c>
      <c r="M35" s="53">
        <v>0</v>
      </c>
      <c r="N35" s="53">
        <v>0</v>
      </c>
      <c r="O35" s="53">
        <v>0</v>
      </c>
      <c r="P35" s="53">
        <v>0</v>
      </c>
      <c r="Q35" s="53">
        <v>0</v>
      </c>
      <c r="R35" s="53">
        <v>0</v>
      </c>
      <c r="S35" s="53">
        <v>0</v>
      </c>
      <c r="T35" s="53">
        <v>0</v>
      </c>
      <c r="U35" s="53">
        <v>0</v>
      </c>
    </row>
    <row r="36" spans="1:21">
      <c r="A36" s="50"/>
      <c r="B36" s="44" t="s">
        <v>210</v>
      </c>
      <c r="C36" s="53">
        <v>9.5</v>
      </c>
      <c r="D36" s="53">
        <v>9.6</v>
      </c>
      <c r="E36" s="53">
        <v>10.1</v>
      </c>
      <c r="F36" s="53">
        <v>10.3</v>
      </c>
      <c r="G36" s="53">
        <v>10.5</v>
      </c>
      <c r="H36" s="53">
        <v>10.7</v>
      </c>
      <c r="I36" s="53">
        <v>10.6</v>
      </c>
      <c r="J36" s="53">
        <v>10.9</v>
      </c>
      <c r="K36" s="53">
        <v>10.8</v>
      </c>
      <c r="L36" s="53">
        <v>11</v>
      </c>
      <c r="M36" s="53">
        <v>11.3</v>
      </c>
      <c r="N36" s="53">
        <v>11.1</v>
      </c>
      <c r="O36" s="53">
        <v>11.4</v>
      </c>
      <c r="P36" s="53">
        <v>12</v>
      </c>
      <c r="Q36" s="53">
        <v>12</v>
      </c>
      <c r="R36" s="53">
        <v>13.1</v>
      </c>
      <c r="S36" s="53">
        <v>14</v>
      </c>
      <c r="T36" s="53">
        <v>14.5</v>
      </c>
      <c r="U36" s="53">
        <v>15.4</v>
      </c>
    </row>
    <row r="37" spans="1:21">
      <c r="A37" s="50"/>
      <c r="B37" s="44" t="s">
        <v>211</v>
      </c>
      <c r="C37" s="53">
        <v>0.3</v>
      </c>
      <c r="D37" s="53">
        <v>0.3</v>
      </c>
      <c r="E37" s="53">
        <v>0.3</v>
      </c>
      <c r="F37" s="53">
        <v>0.3</v>
      </c>
      <c r="G37" s="53">
        <v>0.3</v>
      </c>
      <c r="H37" s="53">
        <v>0.3</v>
      </c>
      <c r="I37" s="53">
        <v>0.1</v>
      </c>
      <c r="J37" s="53">
        <v>0.1</v>
      </c>
      <c r="K37" s="53">
        <v>0.1</v>
      </c>
      <c r="L37" s="53">
        <v>0.1</v>
      </c>
      <c r="M37" s="53">
        <v>0.1</v>
      </c>
      <c r="N37" s="53">
        <v>0.1</v>
      </c>
      <c r="O37" s="53">
        <v>0.1</v>
      </c>
      <c r="P37" s="53">
        <v>0.1</v>
      </c>
      <c r="Q37" s="53">
        <v>0.1</v>
      </c>
      <c r="R37" s="53">
        <v>0.1</v>
      </c>
      <c r="S37" s="53">
        <v>0.2</v>
      </c>
      <c r="T37" s="53">
        <v>0.2</v>
      </c>
      <c r="U37" s="53">
        <v>0.2</v>
      </c>
    </row>
    <row r="38" spans="1:21">
      <c r="A38" s="50"/>
      <c r="B38" s="44" t="s">
        <v>212</v>
      </c>
      <c r="C38" s="53">
        <v>0</v>
      </c>
      <c r="D38" s="53">
        <v>0</v>
      </c>
      <c r="E38" s="53">
        <v>0</v>
      </c>
      <c r="F38" s="53">
        <v>0</v>
      </c>
      <c r="G38" s="53">
        <v>0</v>
      </c>
      <c r="H38" s="53">
        <v>0.1</v>
      </c>
      <c r="I38" s="53">
        <v>0.1</v>
      </c>
      <c r="J38" s="53">
        <v>0.2</v>
      </c>
      <c r="K38" s="53">
        <v>0.3</v>
      </c>
      <c r="L38" s="53">
        <v>0.3</v>
      </c>
      <c r="M38" s="53">
        <v>0.4</v>
      </c>
      <c r="N38" s="53">
        <v>0.5</v>
      </c>
      <c r="O38" s="53">
        <v>0.6</v>
      </c>
      <c r="P38" s="53">
        <v>0.5</v>
      </c>
      <c r="Q38" s="53">
        <v>0.6</v>
      </c>
      <c r="R38" s="53">
        <v>0</v>
      </c>
      <c r="S38" s="53">
        <v>0</v>
      </c>
      <c r="T38" s="53">
        <v>0</v>
      </c>
      <c r="U38" s="53">
        <v>0</v>
      </c>
    </row>
    <row r="39" spans="1:21">
      <c r="A39" s="50"/>
      <c r="B39" s="44" t="s">
        <v>213</v>
      </c>
      <c r="C39" s="53">
        <v>0</v>
      </c>
      <c r="D39" s="53">
        <v>0</v>
      </c>
      <c r="E39" s="53">
        <v>0</v>
      </c>
      <c r="F39" s="53">
        <v>0</v>
      </c>
      <c r="G39" s="53">
        <v>0</v>
      </c>
      <c r="H39" s="53">
        <v>0</v>
      </c>
      <c r="I39" s="53">
        <v>0</v>
      </c>
      <c r="J39" s="53">
        <v>0</v>
      </c>
      <c r="K39" s="53">
        <v>0</v>
      </c>
      <c r="L39" s="53">
        <v>0</v>
      </c>
      <c r="M39" s="53">
        <v>0</v>
      </c>
      <c r="N39" s="53">
        <v>0</v>
      </c>
      <c r="O39" s="53">
        <v>0</v>
      </c>
      <c r="P39" s="53">
        <v>0</v>
      </c>
      <c r="Q39" s="53">
        <v>0</v>
      </c>
      <c r="R39" s="53">
        <v>0</v>
      </c>
      <c r="S39" s="53">
        <v>0</v>
      </c>
      <c r="T39" s="53">
        <v>0</v>
      </c>
      <c r="U39" s="53">
        <v>0</v>
      </c>
    </row>
    <row r="40" spans="1:21">
      <c r="A40" s="50"/>
      <c r="B40" s="44" t="s">
        <v>214</v>
      </c>
      <c r="C40" s="53">
        <v>0.5</v>
      </c>
      <c r="D40" s="53">
        <v>0.5</v>
      </c>
      <c r="E40" s="53">
        <v>0.3</v>
      </c>
      <c r="F40" s="53">
        <v>0.3</v>
      </c>
      <c r="G40" s="53">
        <v>0.3</v>
      </c>
      <c r="H40" s="53">
        <v>0.2</v>
      </c>
      <c r="I40" s="53">
        <v>0.4</v>
      </c>
      <c r="J40" s="53">
        <v>0.4</v>
      </c>
      <c r="K40" s="53">
        <v>0.4</v>
      </c>
      <c r="L40" s="53">
        <v>0.3</v>
      </c>
      <c r="M40" s="53">
        <v>0.3</v>
      </c>
      <c r="N40" s="53">
        <v>0.4</v>
      </c>
      <c r="O40" s="53">
        <v>0.4</v>
      </c>
      <c r="P40" s="53">
        <v>0.3</v>
      </c>
      <c r="Q40" s="53">
        <v>0.3</v>
      </c>
      <c r="R40" s="53">
        <v>0.3</v>
      </c>
      <c r="S40" s="53">
        <v>0.3</v>
      </c>
      <c r="T40" s="53">
        <v>0.3</v>
      </c>
      <c r="U40" s="53">
        <v>0.3</v>
      </c>
    </row>
    <row r="41" spans="1:21">
      <c r="A41" s="50"/>
      <c r="B41" s="45"/>
      <c r="C41" s="53"/>
      <c r="D41" s="53"/>
      <c r="E41" s="53"/>
      <c r="F41" s="53"/>
      <c r="G41" s="53"/>
      <c r="H41" s="53"/>
      <c r="I41" s="53"/>
      <c r="J41" s="53"/>
      <c r="K41" s="53"/>
      <c r="L41" s="53"/>
      <c r="M41" s="53"/>
      <c r="N41" s="53"/>
      <c r="O41" s="53"/>
      <c r="P41" s="53"/>
      <c r="Q41" s="53"/>
      <c r="R41" s="53"/>
      <c r="S41" s="53"/>
      <c r="T41" s="53"/>
      <c r="U41" s="53"/>
    </row>
    <row r="42" spans="1:21">
      <c r="A42" s="50"/>
      <c r="B42" s="46" t="s">
        <v>91</v>
      </c>
      <c r="C42" s="53"/>
      <c r="D42" s="53"/>
      <c r="E42" s="53"/>
      <c r="F42" s="53"/>
      <c r="G42" s="53"/>
      <c r="H42" s="53"/>
      <c r="I42" s="53"/>
      <c r="J42" s="53"/>
      <c r="K42" s="53"/>
      <c r="L42" s="53"/>
      <c r="M42" s="53"/>
      <c r="N42" s="53"/>
      <c r="O42" s="53"/>
      <c r="P42" s="53"/>
      <c r="Q42" s="53"/>
      <c r="R42" s="53"/>
      <c r="S42" s="53"/>
      <c r="T42" s="53"/>
      <c r="U42" s="53"/>
    </row>
    <row r="43" spans="1:21">
      <c r="A43" s="50"/>
      <c r="B43" s="55" t="s">
        <v>209</v>
      </c>
      <c r="C43" s="53">
        <v>0</v>
      </c>
      <c r="D43" s="53">
        <v>0</v>
      </c>
      <c r="E43" s="53">
        <v>0</v>
      </c>
      <c r="F43" s="53">
        <v>0</v>
      </c>
      <c r="G43" s="53">
        <v>0</v>
      </c>
      <c r="H43" s="53">
        <v>0</v>
      </c>
      <c r="I43" s="53">
        <v>0.1</v>
      </c>
      <c r="J43" s="53">
        <v>0.1</v>
      </c>
      <c r="K43" s="53">
        <v>0.1</v>
      </c>
      <c r="L43" s="53">
        <v>0</v>
      </c>
      <c r="M43" s="53">
        <v>0.1</v>
      </c>
      <c r="N43" s="53">
        <v>0.1</v>
      </c>
      <c r="O43" s="53">
        <v>0.1</v>
      </c>
      <c r="P43" s="53">
        <v>0</v>
      </c>
      <c r="Q43" s="53">
        <v>0.1</v>
      </c>
      <c r="R43" s="53">
        <v>0</v>
      </c>
      <c r="S43" s="53">
        <v>0</v>
      </c>
      <c r="T43" s="53">
        <v>0</v>
      </c>
      <c r="U43" s="53">
        <v>0</v>
      </c>
    </row>
    <row r="44" spans="1:21">
      <c r="A44" s="50"/>
      <c r="B44" s="44" t="s">
        <v>210</v>
      </c>
      <c r="C44" s="53">
        <v>92.7</v>
      </c>
      <c r="D44" s="53">
        <v>92.3</v>
      </c>
      <c r="E44" s="53">
        <v>93.7</v>
      </c>
      <c r="F44" s="53">
        <v>94.2</v>
      </c>
      <c r="G44" s="53">
        <v>94.7</v>
      </c>
      <c r="H44" s="53">
        <v>94.8</v>
      </c>
      <c r="I44" s="53">
        <v>95.4</v>
      </c>
      <c r="J44" s="53">
        <v>93.4</v>
      </c>
      <c r="K44" s="53">
        <v>93.1</v>
      </c>
      <c r="L44" s="53">
        <v>93.8</v>
      </c>
      <c r="M44" s="53">
        <v>93.2</v>
      </c>
      <c r="N44" s="53">
        <v>91.5</v>
      </c>
      <c r="O44" s="53">
        <v>91.3</v>
      </c>
      <c r="P44" s="53">
        <v>92.4</v>
      </c>
      <c r="Q44" s="53">
        <v>92.2</v>
      </c>
      <c r="R44" s="53">
        <v>96.6</v>
      </c>
      <c r="S44" s="53">
        <v>96.5</v>
      </c>
      <c r="T44" s="53">
        <v>96.5</v>
      </c>
      <c r="U44" s="53">
        <v>96.6</v>
      </c>
    </row>
    <row r="45" spans="1:21">
      <c r="A45" s="50"/>
      <c r="B45" s="44" t="s">
        <v>211</v>
      </c>
      <c r="C45" s="53">
        <v>2.7</v>
      </c>
      <c r="D45" s="53">
        <v>2.9</v>
      </c>
      <c r="E45" s="53">
        <v>3.1</v>
      </c>
      <c r="F45" s="53">
        <v>2.9</v>
      </c>
      <c r="G45" s="53">
        <v>2.5</v>
      </c>
      <c r="H45" s="53">
        <v>2.7</v>
      </c>
      <c r="I45" s="53">
        <v>0.8</v>
      </c>
      <c r="J45" s="53">
        <v>0.7</v>
      </c>
      <c r="K45" s="53">
        <v>0.8</v>
      </c>
      <c r="L45" s="53">
        <v>0.9</v>
      </c>
      <c r="M45" s="53">
        <v>0.9</v>
      </c>
      <c r="N45" s="53">
        <v>0.9</v>
      </c>
      <c r="O45" s="53">
        <v>0.8</v>
      </c>
      <c r="P45" s="53">
        <v>0.8</v>
      </c>
      <c r="Q45" s="53">
        <v>0.9</v>
      </c>
      <c r="R45" s="53">
        <v>1.1000000000000001</v>
      </c>
      <c r="S45" s="53">
        <v>1.2</v>
      </c>
      <c r="T45" s="53">
        <v>1.2</v>
      </c>
      <c r="U45" s="53">
        <v>1.3</v>
      </c>
    </row>
    <row r="46" spans="1:21">
      <c r="A46" s="50"/>
      <c r="B46" s="44" t="s">
        <v>212</v>
      </c>
      <c r="C46" s="53">
        <v>0</v>
      </c>
      <c r="D46" s="53">
        <v>0</v>
      </c>
      <c r="E46" s="53">
        <v>0</v>
      </c>
      <c r="F46" s="53">
        <v>0</v>
      </c>
      <c r="G46" s="53">
        <v>0</v>
      </c>
      <c r="H46" s="53">
        <v>0.4</v>
      </c>
      <c r="I46" s="53">
        <v>0.5</v>
      </c>
      <c r="J46" s="53">
        <v>2.1</v>
      </c>
      <c r="K46" s="53">
        <v>2.2000000000000002</v>
      </c>
      <c r="L46" s="53">
        <v>2.4</v>
      </c>
      <c r="M46" s="53">
        <v>3</v>
      </c>
      <c r="N46" s="53">
        <v>4.4000000000000004</v>
      </c>
      <c r="O46" s="53">
        <v>4.5999999999999996</v>
      </c>
      <c r="P46" s="53">
        <v>4.2</v>
      </c>
      <c r="Q46" s="53">
        <v>4.5</v>
      </c>
      <c r="R46" s="53">
        <v>0</v>
      </c>
      <c r="S46" s="53">
        <v>0</v>
      </c>
      <c r="T46" s="53">
        <v>0</v>
      </c>
      <c r="U46" s="53">
        <v>0</v>
      </c>
    </row>
    <row r="47" spans="1:21">
      <c r="A47" s="50"/>
      <c r="B47" s="44" t="s">
        <v>213</v>
      </c>
      <c r="C47" s="53">
        <v>0</v>
      </c>
      <c r="D47" s="53">
        <v>0</v>
      </c>
      <c r="E47" s="53">
        <v>0</v>
      </c>
      <c r="F47" s="53">
        <v>0</v>
      </c>
      <c r="G47" s="53">
        <v>0</v>
      </c>
      <c r="H47" s="53">
        <v>0</v>
      </c>
      <c r="I47" s="53">
        <v>0</v>
      </c>
      <c r="J47" s="53">
        <v>0</v>
      </c>
      <c r="K47" s="53">
        <v>0</v>
      </c>
      <c r="L47" s="53">
        <v>0</v>
      </c>
      <c r="M47" s="53">
        <v>0</v>
      </c>
      <c r="N47" s="53">
        <v>0</v>
      </c>
      <c r="O47" s="53">
        <v>0</v>
      </c>
      <c r="P47" s="53">
        <v>0</v>
      </c>
      <c r="Q47" s="53">
        <v>0</v>
      </c>
      <c r="R47" s="53">
        <v>0</v>
      </c>
      <c r="S47" s="53">
        <v>0</v>
      </c>
      <c r="T47" s="53">
        <v>0</v>
      </c>
      <c r="U47" s="53">
        <v>0</v>
      </c>
    </row>
    <row r="48" spans="1:21">
      <c r="A48" s="50"/>
      <c r="B48" s="44" t="s">
        <v>214</v>
      </c>
      <c r="C48" s="53">
        <v>4.5999999999999996</v>
      </c>
      <c r="D48" s="53">
        <v>4.7</v>
      </c>
      <c r="E48" s="53">
        <v>3.2</v>
      </c>
      <c r="F48" s="53">
        <v>2.9</v>
      </c>
      <c r="G48" s="53">
        <v>2.8</v>
      </c>
      <c r="H48" s="53">
        <v>2</v>
      </c>
      <c r="I48" s="53">
        <v>3.3</v>
      </c>
      <c r="J48" s="53">
        <v>3.7</v>
      </c>
      <c r="K48" s="53">
        <v>3.8</v>
      </c>
      <c r="L48" s="53">
        <v>2.9</v>
      </c>
      <c r="M48" s="53">
        <v>2.9</v>
      </c>
      <c r="N48" s="53">
        <v>3.1</v>
      </c>
      <c r="O48" s="53">
        <v>3.2</v>
      </c>
      <c r="P48" s="53">
        <v>2.6</v>
      </c>
      <c r="Q48" s="53">
        <v>2.2999999999999998</v>
      </c>
      <c r="R48" s="53">
        <v>2.2000000000000002</v>
      </c>
      <c r="S48" s="53">
        <v>2.2999999999999998</v>
      </c>
      <c r="T48" s="53">
        <v>2.2000000000000002</v>
      </c>
      <c r="U48" s="53">
        <v>2.1</v>
      </c>
    </row>
    <row r="49" spans="1:21">
      <c r="A49" s="50"/>
      <c r="B49" s="7"/>
      <c r="C49" s="53"/>
      <c r="D49" s="53"/>
      <c r="E49" s="53"/>
      <c r="F49" s="53"/>
      <c r="G49" s="53"/>
      <c r="H49" s="53"/>
      <c r="I49" s="53"/>
      <c r="J49" s="53"/>
      <c r="K49" s="53"/>
      <c r="L49" s="53"/>
      <c r="M49" s="53"/>
      <c r="N49" s="53"/>
      <c r="O49" s="53"/>
      <c r="P49" s="53"/>
      <c r="Q49" s="53"/>
      <c r="R49" s="53"/>
      <c r="S49" s="53"/>
      <c r="T49" s="53"/>
      <c r="U49" s="53"/>
    </row>
    <row r="50" spans="1:21">
      <c r="A50" s="17"/>
      <c r="B50" s="17" t="s">
        <v>121</v>
      </c>
      <c r="C50" s="41">
        <v>70.2</v>
      </c>
      <c r="D50" s="41">
        <v>70.3</v>
      </c>
      <c r="E50" s="41">
        <v>70.5</v>
      </c>
      <c r="F50" s="41">
        <v>70.5</v>
      </c>
      <c r="G50" s="41">
        <v>70.099999999999994</v>
      </c>
      <c r="H50" s="41">
        <v>69.8</v>
      </c>
      <c r="I50" s="41">
        <v>69.2</v>
      </c>
      <c r="J50" s="41">
        <v>68.8</v>
      </c>
      <c r="K50" s="41">
        <v>68.400000000000006</v>
      </c>
      <c r="L50" s="41">
        <v>68.2</v>
      </c>
      <c r="M50" s="41">
        <v>67.900000000000006</v>
      </c>
      <c r="N50" s="41">
        <v>67.599999999999994</v>
      </c>
      <c r="O50" s="41">
        <v>67.3</v>
      </c>
      <c r="P50" s="41">
        <v>67.099999999999994</v>
      </c>
      <c r="Q50" s="41">
        <v>66.900000000000006</v>
      </c>
      <c r="R50" s="41">
        <v>66.900000000000006</v>
      </c>
      <c r="S50" s="41">
        <v>66.900000000000006</v>
      </c>
      <c r="T50" s="41">
        <v>66.900000000000006</v>
      </c>
      <c r="U50" s="41">
        <v>67</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ED627E-85CE-F246-9578-EC02633BB392}">
  <dimension ref="A1:V41"/>
  <sheetViews>
    <sheetView topLeftCell="A3" zoomScale="85" zoomScaleNormal="85" workbookViewId="0">
      <selection activeCell="U17" sqref="U17"/>
    </sheetView>
  </sheetViews>
  <sheetFormatPr defaultColWidth="11.44140625" defaultRowHeight="14.4"/>
  <cols>
    <col min="2" max="2" width="28.88671875" customWidth="1"/>
  </cols>
  <sheetData>
    <row r="1" spans="1:21" ht="17.399999999999999">
      <c r="A1" s="12" t="s">
        <v>49</v>
      </c>
      <c r="C1" s="39"/>
      <c r="D1" s="39"/>
      <c r="E1" s="39"/>
      <c r="F1" s="39"/>
      <c r="G1" s="39"/>
      <c r="H1" s="39"/>
      <c r="I1" s="39"/>
      <c r="J1" s="39"/>
      <c r="L1" s="39"/>
      <c r="M1" s="39"/>
      <c r="N1" s="39"/>
      <c r="O1" s="39"/>
      <c r="Q1" s="39"/>
      <c r="R1" s="39"/>
      <c r="S1" s="39"/>
      <c r="T1" s="39"/>
      <c r="U1" s="39" t="s">
        <v>50</v>
      </c>
    </row>
    <row r="3" spans="1:21" ht="15.6">
      <c r="A3" s="14" t="s">
        <v>51</v>
      </c>
      <c r="C3" s="39"/>
      <c r="D3" s="39"/>
      <c r="E3" s="39"/>
    </row>
    <row r="4" spans="1:21" ht="15.6">
      <c r="A4" s="14" t="s">
        <v>230</v>
      </c>
      <c r="B4" s="24"/>
      <c r="C4" s="40"/>
      <c r="D4" s="40"/>
      <c r="E4" s="40"/>
    </row>
    <row r="7" spans="1:21">
      <c r="C7" s="15">
        <v>2000</v>
      </c>
      <c r="D7" s="15">
        <v>2001</v>
      </c>
      <c r="E7" s="15">
        <v>2002</v>
      </c>
      <c r="F7" s="15">
        <v>2003</v>
      </c>
      <c r="G7" s="15">
        <v>2004</v>
      </c>
      <c r="H7" s="15">
        <v>2005</v>
      </c>
      <c r="I7" s="15">
        <v>2006</v>
      </c>
      <c r="J7" s="15">
        <v>2007</v>
      </c>
      <c r="K7" s="15">
        <v>2008</v>
      </c>
      <c r="L7" s="15">
        <v>2009</v>
      </c>
      <c r="M7" s="15">
        <v>2010</v>
      </c>
      <c r="N7" s="15">
        <v>2011</v>
      </c>
      <c r="O7" s="15">
        <v>2012</v>
      </c>
      <c r="P7" s="15">
        <v>2013</v>
      </c>
      <c r="Q7" s="15">
        <v>2014</v>
      </c>
      <c r="R7" s="15">
        <v>2015</v>
      </c>
      <c r="S7" s="15">
        <v>2016</v>
      </c>
      <c r="T7" s="15">
        <v>2017</v>
      </c>
      <c r="U7" s="15">
        <v>2018</v>
      </c>
    </row>
    <row r="9" spans="1:21">
      <c r="A9" s="17"/>
      <c r="B9" s="17" t="s">
        <v>231</v>
      </c>
      <c r="C9" s="41">
        <v>157.09872999999999</v>
      </c>
      <c r="D9" s="41">
        <v>179.69497999999999</v>
      </c>
      <c r="E9" s="41">
        <v>173.37208699999999</v>
      </c>
      <c r="F9" s="41">
        <v>203.39133899999999</v>
      </c>
      <c r="G9" s="41">
        <v>225.75831500000001</v>
      </c>
      <c r="H9" s="41">
        <v>208.39852300000001</v>
      </c>
      <c r="I9" s="41">
        <v>241.028381</v>
      </c>
      <c r="J9" s="41">
        <v>247.30687699999999</v>
      </c>
      <c r="K9" s="41">
        <v>261.28367500000002</v>
      </c>
      <c r="L9" s="41">
        <v>278.92755099999999</v>
      </c>
      <c r="M9" s="41">
        <v>312.78461399999998</v>
      </c>
      <c r="N9" s="41">
        <v>305.76909899999998</v>
      </c>
      <c r="O9" s="41">
        <v>302.95523900000001</v>
      </c>
      <c r="P9" s="41">
        <v>316.82346000000001</v>
      </c>
      <c r="Q9" s="41">
        <v>308.61389800000001</v>
      </c>
      <c r="R9" s="41">
        <v>295.85294399999998</v>
      </c>
      <c r="S9" s="41">
        <v>288.05857099999997</v>
      </c>
      <c r="T9" s="41">
        <v>293.93809700000003</v>
      </c>
      <c r="U9" s="41">
        <v>311.49009999999998</v>
      </c>
    </row>
    <row r="10" spans="1:21">
      <c r="B10" s="42" t="s">
        <v>207</v>
      </c>
      <c r="C10" s="43"/>
      <c r="D10" s="43"/>
      <c r="E10" s="43"/>
      <c r="F10" s="43"/>
      <c r="G10" s="43"/>
      <c r="H10" s="43"/>
      <c r="I10" s="43"/>
      <c r="J10" s="43"/>
      <c r="K10" s="43"/>
      <c r="L10" s="43"/>
      <c r="M10" s="43"/>
      <c r="N10" s="43"/>
      <c r="O10" s="43"/>
      <c r="P10" s="43"/>
      <c r="Q10" s="43"/>
      <c r="R10" s="43"/>
      <c r="S10" s="43"/>
      <c r="T10" s="43"/>
      <c r="U10" s="43"/>
    </row>
    <row r="11" spans="1:21">
      <c r="B11" s="44" t="s">
        <v>210</v>
      </c>
      <c r="C11" s="43">
        <v>95.294904000000002</v>
      </c>
      <c r="D11" s="43">
        <v>104.91652000000001</v>
      </c>
      <c r="E11" s="43">
        <v>95.994128000000003</v>
      </c>
      <c r="F11" s="43">
        <v>108.349104</v>
      </c>
      <c r="G11" s="43">
        <v>122.185005</v>
      </c>
      <c r="H11" s="43">
        <v>107.528126</v>
      </c>
      <c r="I11" s="43">
        <v>123.346529</v>
      </c>
      <c r="J11" s="43">
        <v>121.209036</v>
      </c>
      <c r="K11" s="43">
        <v>126.541038</v>
      </c>
      <c r="L11" s="43">
        <v>132.863551</v>
      </c>
      <c r="M11" s="43">
        <v>141.37010699999999</v>
      </c>
      <c r="N11" s="43">
        <v>133.19753</v>
      </c>
      <c r="O11" s="43">
        <v>135.818648</v>
      </c>
      <c r="P11" s="43">
        <v>143.89900800000001</v>
      </c>
      <c r="Q11" s="43">
        <v>142.237268</v>
      </c>
      <c r="R11" s="43">
        <v>149.11774600000001</v>
      </c>
      <c r="S11" s="43">
        <v>153.23886100000001</v>
      </c>
      <c r="T11" s="43">
        <v>154.01522199999999</v>
      </c>
      <c r="U11" s="43">
        <v>156.749075</v>
      </c>
    </row>
    <row r="12" spans="1:21">
      <c r="B12" s="44" t="s">
        <v>211</v>
      </c>
      <c r="C12" s="43">
        <v>60.983248000000003</v>
      </c>
      <c r="D12" s="43">
        <v>73.66713</v>
      </c>
      <c r="E12" s="43">
        <v>76.654904000000002</v>
      </c>
      <c r="F12" s="43">
        <v>93.986954999999995</v>
      </c>
      <c r="G12" s="43">
        <v>102.167012</v>
      </c>
      <c r="H12" s="43">
        <v>99.189171999999999</v>
      </c>
      <c r="I12" s="43">
        <v>117.051626</v>
      </c>
      <c r="J12" s="43">
        <v>123.562911</v>
      </c>
      <c r="K12" s="43">
        <v>132.22890599999999</v>
      </c>
      <c r="L12" s="43">
        <v>141.62532100000001</v>
      </c>
      <c r="M12" s="43">
        <v>165.93916899999999</v>
      </c>
      <c r="N12" s="43">
        <v>165.04462599999999</v>
      </c>
      <c r="O12" s="43">
        <v>159.07531900000001</v>
      </c>
      <c r="P12" s="43">
        <v>165.72792699999999</v>
      </c>
      <c r="Q12" s="43">
        <v>158.713931</v>
      </c>
      <c r="R12" s="43">
        <v>145.980289</v>
      </c>
      <c r="S12" s="43">
        <v>134.06964300000001</v>
      </c>
      <c r="T12" s="43">
        <v>139.199848</v>
      </c>
      <c r="U12" s="43">
        <v>153.574635</v>
      </c>
    </row>
    <row r="13" spans="1:21">
      <c r="B13" s="44" t="s">
        <v>212</v>
      </c>
      <c r="C13" s="43">
        <v>0</v>
      </c>
      <c r="D13" s="43">
        <v>0</v>
      </c>
      <c r="E13" s="43">
        <v>0</v>
      </c>
      <c r="F13" s="43">
        <v>0</v>
      </c>
      <c r="G13" s="43">
        <v>0</v>
      </c>
      <c r="H13" s="43">
        <v>0.52567699999999995</v>
      </c>
      <c r="I13" s="43">
        <v>0.63022400000000001</v>
      </c>
      <c r="J13" s="43">
        <v>2.534929</v>
      </c>
      <c r="K13" s="43">
        <v>2.5137299999999998</v>
      </c>
      <c r="L13" s="43">
        <v>3.0489649999999999</v>
      </c>
      <c r="M13" s="43">
        <v>4.270073</v>
      </c>
      <c r="N13" s="43">
        <v>6.3096930000000002</v>
      </c>
      <c r="O13" s="43">
        <v>6.9751830000000004</v>
      </c>
      <c r="P13" s="43">
        <v>6.3516709999999996</v>
      </c>
      <c r="Q13" s="43">
        <v>6.8640340000000002</v>
      </c>
      <c r="R13" s="43">
        <v>0</v>
      </c>
      <c r="S13" s="43">
        <v>0</v>
      </c>
      <c r="T13" s="43">
        <v>0</v>
      </c>
      <c r="U13" s="43">
        <v>0</v>
      </c>
    </row>
    <row r="14" spans="1:21">
      <c r="B14" s="44" t="s">
        <v>213</v>
      </c>
      <c r="C14" s="43">
        <v>0</v>
      </c>
      <c r="D14" s="43">
        <v>0</v>
      </c>
      <c r="E14" s="43">
        <v>0</v>
      </c>
      <c r="F14" s="43">
        <v>0</v>
      </c>
      <c r="G14" s="43">
        <v>0</v>
      </c>
      <c r="H14" s="43">
        <v>0</v>
      </c>
      <c r="I14" s="43">
        <v>0</v>
      </c>
      <c r="J14" s="43">
        <v>0</v>
      </c>
      <c r="K14" s="43">
        <v>0</v>
      </c>
      <c r="L14" s="43">
        <v>0</v>
      </c>
      <c r="M14" s="43">
        <v>0</v>
      </c>
      <c r="N14" s="43">
        <v>0</v>
      </c>
      <c r="O14" s="43">
        <v>0</v>
      </c>
      <c r="P14" s="43">
        <v>0</v>
      </c>
      <c r="Q14" s="43">
        <v>0</v>
      </c>
      <c r="R14" s="43">
        <v>0</v>
      </c>
      <c r="S14" s="43">
        <v>0</v>
      </c>
      <c r="T14" s="43">
        <v>0</v>
      </c>
      <c r="U14" s="43">
        <v>0</v>
      </c>
    </row>
    <row r="15" spans="1:21">
      <c r="B15" s="45"/>
      <c r="C15" s="43"/>
      <c r="D15" s="43"/>
      <c r="E15" s="43"/>
      <c r="F15" s="43"/>
      <c r="G15" s="43"/>
      <c r="H15" s="43"/>
      <c r="I15" s="43"/>
      <c r="J15" s="43"/>
      <c r="K15" s="43"/>
      <c r="L15" s="43"/>
      <c r="M15" s="43"/>
      <c r="N15" s="43"/>
      <c r="O15" s="43"/>
      <c r="P15" s="43"/>
      <c r="Q15" s="43"/>
      <c r="R15" s="43"/>
      <c r="S15" s="43"/>
      <c r="T15" s="43"/>
      <c r="U15" s="43"/>
    </row>
    <row r="16" spans="1:21">
      <c r="B16" s="46" t="s">
        <v>91</v>
      </c>
      <c r="C16" s="43"/>
      <c r="D16" s="43"/>
      <c r="E16" s="43"/>
      <c r="F16" s="43"/>
      <c r="G16" s="43"/>
      <c r="H16" s="43"/>
      <c r="I16" s="43"/>
      <c r="J16" s="43"/>
      <c r="K16" s="43"/>
      <c r="L16" s="43"/>
      <c r="M16" s="43"/>
      <c r="N16" s="43"/>
      <c r="O16" s="43"/>
      <c r="P16" s="43"/>
      <c r="Q16" s="43"/>
      <c r="R16" s="43"/>
      <c r="S16" s="43"/>
      <c r="T16" s="43"/>
      <c r="U16" s="43"/>
    </row>
    <row r="17" spans="1:22">
      <c r="B17" s="44" t="s">
        <v>210</v>
      </c>
      <c r="C17" s="43">
        <v>60.659244999999999</v>
      </c>
      <c r="D17" s="43">
        <v>58.385894</v>
      </c>
      <c r="E17" s="43">
        <v>55.368848</v>
      </c>
      <c r="F17" s="43">
        <v>53.271248</v>
      </c>
      <c r="G17" s="43">
        <v>54.122039999999998</v>
      </c>
      <c r="H17" s="43">
        <v>51.597355</v>
      </c>
      <c r="I17" s="43">
        <v>51.175106</v>
      </c>
      <c r="J17" s="43">
        <v>49.011591000000003</v>
      </c>
      <c r="K17" s="43">
        <v>48.430517999999999</v>
      </c>
      <c r="L17" s="43">
        <v>47.633713999999998</v>
      </c>
      <c r="M17" s="43">
        <v>45.197270000000003</v>
      </c>
      <c r="N17" s="43">
        <v>43.561475000000002</v>
      </c>
      <c r="O17" s="43">
        <v>44.831259000000003</v>
      </c>
      <c r="P17" s="43">
        <v>45.419302999999999</v>
      </c>
      <c r="Q17" s="43">
        <v>46.089067999999997</v>
      </c>
      <c r="R17" s="43">
        <v>50.402658000000002</v>
      </c>
      <c r="S17" s="43">
        <v>53.197119000000001</v>
      </c>
      <c r="T17" s="43">
        <v>52.397162000000002</v>
      </c>
      <c r="U17" s="43">
        <v>50.322330000000001</v>
      </c>
      <c r="V17" s="62"/>
    </row>
    <row r="18" spans="1:22">
      <c r="B18" s="44" t="s">
        <v>211</v>
      </c>
      <c r="C18" s="43">
        <v>38.818421999999998</v>
      </c>
      <c r="D18" s="43">
        <v>40.995652999999997</v>
      </c>
      <c r="E18" s="43">
        <v>44.214098</v>
      </c>
      <c r="F18" s="43">
        <v>46.209910000000001</v>
      </c>
      <c r="G18" s="43">
        <v>45.255037999999999</v>
      </c>
      <c r="H18" s="43">
        <v>47.595908999999999</v>
      </c>
      <c r="I18" s="43">
        <v>48.563420999999998</v>
      </c>
      <c r="J18" s="43">
        <v>49.963394999999998</v>
      </c>
      <c r="K18" s="43">
        <v>50.607411999999997</v>
      </c>
      <c r="L18" s="43">
        <v>50.774948999999999</v>
      </c>
      <c r="M18" s="43">
        <v>53.052216000000001</v>
      </c>
      <c r="N18" s="43">
        <v>53.976882000000003</v>
      </c>
      <c r="O18" s="43">
        <v>52.507862000000003</v>
      </c>
      <c r="P18" s="43">
        <v>52.309235000000001</v>
      </c>
      <c r="Q18" s="43">
        <v>51.427992000000003</v>
      </c>
      <c r="R18" s="43">
        <v>49.342179000000002</v>
      </c>
      <c r="S18" s="43">
        <v>46.542493999999998</v>
      </c>
      <c r="T18" s="43">
        <v>47.356858000000003</v>
      </c>
      <c r="U18" s="43">
        <v>49.303215000000002</v>
      </c>
    </row>
    <row r="19" spans="1:22">
      <c r="B19" s="44" t="s">
        <v>212</v>
      </c>
      <c r="C19" s="43">
        <v>0</v>
      </c>
      <c r="D19" s="43">
        <v>0</v>
      </c>
      <c r="E19" s="43">
        <v>0</v>
      </c>
      <c r="F19" s="43">
        <v>0</v>
      </c>
      <c r="G19" s="43">
        <v>0</v>
      </c>
      <c r="H19" s="43">
        <v>0.25224600000000003</v>
      </c>
      <c r="I19" s="43">
        <v>0.26147300000000001</v>
      </c>
      <c r="J19" s="43">
        <v>1.0250140000000001</v>
      </c>
      <c r="K19" s="43">
        <v>0.96206899999999995</v>
      </c>
      <c r="L19" s="43">
        <v>1.0931029999999999</v>
      </c>
      <c r="M19" s="43">
        <v>1.3651800000000001</v>
      </c>
      <c r="N19" s="43">
        <v>2.0635479999999999</v>
      </c>
      <c r="O19" s="43">
        <v>2.302381</v>
      </c>
      <c r="P19" s="43">
        <v>2.0047980000000001</v>
      </c>
      <c r="Q19" s="43">
        <v>2.2241490000000002</v>
      </c>
      <c r="R19" s="43">
        <v>0</v>
      </c>
      <c r="S19" s="43">
        <v>0</v>
      </c>
      <c r="T19" s="43">
        <v>0</v>
      </c>
      <c r="U19" s="61">
        <v>0</v>
      </c>
    </row>
    <row r="20" spans="1:22">
      <c r="B20" s="44" t="s">
        <v>213</v>
      </c>
      <c r="C20" s="43">
        <v>0</v>
      </c>
      <c r="D20" s="43">
        <v>0</v>
      </c>
      <c r="E20" s="43">
        <v>0</v>
      </c>
      <c r="F20" s="43">
        <v>0</v>
      </c>
      <c r="G20" s="43">
        <v>0</v>
      </c>
      <c r="H20" s="43">
        <v>0</v>
      </c>
      <c r="I20" s="43">
        <v>0</v>
      </c>
      <c r="J20" s="43">
        <v>0</v>
      </c>
      <c r="K20" s="43">
        <v>0</v>
      </c>
      <c r="L20" s="43">
        <v>0</v>
      </c>
      <c r="M20" s="43">
        <v>0</v>
      </c>
      <c r="N20" s="43">
        <v>0</v>
      </c>
      <c r="O20" s="43">
        <v>0</v>
      </c>
      <c r="P20" s="43">
        <v>0</v>
      </c>
      <c r="Q20" s="43">
        <v>0</v>
      </c>
      <c r="R20" s="43">
        <v>0</v>
      </c>
      <c r="S20" s="43">
        <v>0</v>
      </c>
      <c r="T20" s="43">
        <v>0</v>
      </c>
      <c r="U20" s="61">
        <v>0</v>
      </c>
    </row>
    <row r="22" spans="1:22">
      <c r="B22" s="47" t="s">
        <v>116</v>
      </c>
    </row>
    <row r="23" spans="1:22">
      <c r="B23" s="48" t="s">
        <v>227</v>
      </c>
      <c r="C23" s="4">
        <v>20135.507351</v>
      </c>
      <c r="D23" s="4">
        <v>23090.880023000002</v>
      </c>
      <c r="E23" s="4">
        <v>22450.911830000001</v>
      </c>
      <c r="F23" s="4">
        <v>26646.899678999998</v>
      </c>
      <c r="G23" s="4">
        <v>29932.302109</v>
      </c>
      <c r="H23" s="4">
        <v>27898.590996999999</v>
      </c>
      <c r="I23" s="4">
        <v>35865.370812000001</v>
      </c>
      <c r="J23" s="4">
        <v>37629.209286999998</v>
      </c>
      <c r="K23" s="4">
        <v>38896.970132000002</v>
      </c>
      <c r="L23" s="4">
        <v>38832.614441999998</v>
      </c>
      <c r="M23" s="4">
        <v>46658.908082000002</v>
      </c>
      <c r="N23" s="4">
        <v>46242.663144999999</v>
      </c>
      <c r="O23" s="4">
        <v>46573.761537999999</v>
      </c>
      <c r="P23" s="4">
        <v>49460.715778999998</v>
      </c>
      <c r="Q23" s="4">
        <v>48963.959800999997</v>
      </c>
      <c r="R23" s="4">
        <v>47765.869597999997</v>
      </c>
      <c r="S23" s="4">
        <v>47363.291523</v>
      </c>
      <c r="T23" s="4">
        <v>49072.566295999997</v>
      </c>
      <c r="U23" s="4">
        <v>52784.247112999998</v>
      </c>
    </row>
    <row r="25" spans="1:22">
      <c r="A25" s="17"/>
      <c r="B25" s="47" t="s">
        <v>228</v>
      </c>
      <c r="C25" s="49">
        <v>7.8020750000000003</v>
      </c>
      <c r="D25" s="49">
        <v>7.782076</v>
      </c>
      <c r="E25" s="49">
        <v>7.7222739999999996</v>
      </c>
      <c r="F25" s="49">
        <v>7.6328329999999998</v>
      </c>
      <c r="G25" s="49">
        <v>7.5422969999999996</v>
      </c>
      <c r="H25" s="49">
        <v>7.4698580000000003</v>
      </c>
      <c r="I25" s="49">
        <v>6.7203650000000001</v>
      </c>
      <c r="J25" s="49">
        <v>6.5722050000000003</v>
      </c>
      <c r="K25" s="49">
        <v>6.717327</v>
      </c>
      <c r="L25" s="49">
        <v>7.182817</v>
      </c>
      <c r="M25" s="49">
        <v>6.7036420000000003</v>
      </c>
      <c r="N25" s="49">
        <v>6.6122730000000001</v>
      </c>
      <c r="O25" s="49">
        <v>6.504848</v>
      </c>
      <c r="P25" s="49">
        <v>6.4055580000000001</v>
      </c>
      <c r="Q25" s="49">
        <v>6.3028789999999999</v>
      </c>
      <c r="R25" s="49">
        <v>6.1938149999999998</v>
      </c>
      <c r="S25" s="49">
        <v>6.0818950000000003</v>
      </c>
      <c r="T25" s="49">
        <v>5.9898660000000001</v>
      </c>
      <c r="U25" s="49">
        <v>5.9011940000000003</v>
      </c>
    </row>
    <row r="28" spans="1:22" ht="15.6">
      <c r="A28" s="17"/>
      <c r="B28" s="17" t="s">
        <v>232</v>
      </c>
      <c r="C28" s="41">
        <v>10.769121</v>
      </c>
      <c r="D28" s="41">
        <v>12.349584999999999</v>
      </c>
      <c r="E28" s="41">
        <v>11.945021000000001</v>
      </c>
      <c r="F28" s="41">
        <v>14.037504999999999</v>
      </c>
      <c r="G28" s="41">
        <v>15.580901000000001</v>
      </c>
      <c r="H28" s="41">
        <v>14.398457000000001</v>
      </c>
      <c r="I28" s="41">
        <v>16.681291000000002</v>
      </c>
      <c r="J28" s="41">
        <v>17.135290000000001</v>
      </c>
      <c r="K28" s="41">
        <v>18.116334999999999</v>
      </c>
      <c r="L28" s="41">
        <v>19.335249000000001</v>
      </c>
      <c r="M28" s="41">
        <v>21.717113999999999</v>
      </c>
      <c r="N28" s="41">
        <v>21.243637</v>
      </c>
      <c r="O28" s="41">
        <v>21.036327</v>
      </c>
      <c r="P28" s="41">
        <v>22.00329</v>
      </c>
      <c r="Q28" s="41">
        <v>21.428218999999999</v>
      </c>
      <c r="R28" s="41">
        <v>20.523800000000001</v>
      </c>
      <c r="S28" s="41">
        <v>19.953444999999999</v>
      </c>
      <c r="T28" s="41">
        <v>20.369448999999999</v>
      </c>
      <c r="U28" s="41">
        <v>21.600508999999999</v>
      </c>
    </row>
    <row r="29" spans="1:22">
      <c r="B29" s="46" t="s">
        <v>216</v>
      </c>
      <c r="C29" s="43"/>
      <c r="D29" s="43"/>
      <c r="E29" s="43"/>
      <c r="F29" s="43"/>
      <c r="G29" s="43"/>
      <c r="H29" s="43"/>
      <c r="I29" s="43"/>
      <c r="J29" s="43"/>
      <c r="K29" s="43"/>
      <c r="L29" s="43"/>
      <c r="M29" s="43"/>
      <c r="N29" s="43"/>
      <c r="O29" s="43"/>
      <c r="P29" s="43"/>
      <c r="Q29" s="43"/>
      <c r="R29" s="43"/>
      <c r="S29" s="43"/>
      <c r="T29" s="43"/>
      <c r="U29" s="43"/>
    </row>
    <row r="30" spans="1:22">
      <c r="B30" s="44" t="s">
        <v>210</v>
      </c>
      <c r="C30" s="43">
        <v>6.3913640000000003</v>
      </c>
      <c r="D30" s="43">
        <v>7.0501449999999997</v>
      </c>
      <c r="E30" s="43">
        <v>6.4545430000000001</v>
      </c>
      <c r="F30" s="43">
        <v>7.292624</v>
      </c>
      <c r="G30" s="43">
        <v>8.2305589999999995</v>
      </c>
      <c r="H30" s="43">
        <v>7.2385219999999997</v>
      </c>
      <c r="I30" s="43">
        <v>8.3104589999999998</v>
      </c>
      <c r="J30" s="43">
        <v>8.1722199999999994</v>
      </c>
      <c r="K30" s="43">
        <v>8.5358440000000009</v>
      </c>
      <c r="L30" s="43">
        <v>8.9652239999999992</v>
      </c>
      <c r="M30" s="43">
        <v>9.5439589999999992</v>
      </c>
      <c r="N30" s="43">
        <v>8.9963429999999995</v>
      </c>
      <c r="O30" s="43">
        <v>9.1764360000000007</v>
      </c>
      <c r="P30" s="43">
        <v>9.7250160000000001</v>
      </c>
      <c r="Q30" s="43">
        <v>9.6178640000000009</v>
      </c>
      <c r="R30" s="43">
        <v>10.083106000000001</v>
      </c>
      <c r="S30" s="43">
        <v>10.361653</v>
      </c>
      <c r="T30" s="43">
        <v>10.414163</v>
      </c>
      <c r="U30" s="43">
        <v>10.599030000000001</v>
      </c>
    </row>
    <row r="31" spans="1:22">
      <c r="B31" s="44" t="s">
        <v>211</v>
      </c>
      <c r="C31" s="43">
        <v>4.3282429999999996</v>
      </c>
      <c r="D31" s="43">
        <v>5.2325270000000002</v>
      </c>
      <c r="E31" s="43">
        <v>5.4471239999999996</v>
      </c>
      <c r="F31" s="43">
        <v>6.6814559999999998</v>
      </c>
      <c r="G31" s="43">
        <v>7.2655989999999999</v>
      </c>
      <c r="H31" s="43">
        <v>7.055542</v>
      </c>
      <c r="I31" s="43">
        <v>8.3288919999999997</v>
      </c>
      <c r="J31" s="43">
        <v>8.7942199999999993</v>
      </c>
      <c r="K31" s="43">
        <v>9.412903</v>
      </c>
      <c r="L31" s="43">
        <v>10.082877</v>
      </c>
      <c r="M31" s="43">
        <v>11.816053</v>
      </c>
      <c r="N31" s="43">
        <v>11.753496</v>
      </c>
      <c r="O31" s="43">
        <v>11.329413000000001</v>
      </c>
      <c r="P31" s="43">
        <v>11.803872999999999</v>
      </c>
      <c r="Q31" s="43">
        <v>11.305106</v>
      </c>
      <c r="R31" s="43">
        <v>10.398091000000001</v>
      </c>
      <c r="S31" s="43">
        <v>9.5496750000000006</v>
      </c>
      <c r="T31" s="43">
        <v>9.9150969999999994</v>
      </c>
      <c r="U31" s="43">
        <v>10.939007</v>
      </c>
    </row>
    <row r="32" spans="1:22">
      <c r="B32" s="44" t="s">
        <v>212</v>
      </c>
      <c r="C32" s="43">
        <v>0</v>
      </c>
      <c r="D32" s="43">
        <v>0</v>
      </c>
      <c r="E32" s="43">
        <v>0</v>
      </c>
      <c r="F32" s="43">
        <v>0</v>
      </c>
      <c r="G32" s="43">
        <v>0</v>
      </c>
      <c r="H32" s="43">
        <v>3.4953999999999999E-2</v>
      </c>
      <c r="I32" s="43">
        <v>4.1939999999999998E-2</v>
      </c>
      <c r="J32" s="43">
        <v>0.16885</v>
      </c>
      <c r="K32" s="43">
        <v>0.16758799999999999</v>
      </c>
      <c r="L32" s="43">
        <v>0.203379</v>
      </c>
      <c r="M32" s="43">
        <v>0.28493600000000002</v>
      </c>
      <c r="N32" s="43">
        <v>0.42147899999999999</v>
      </c>
      <c r="O32" s="43">
        <v>0.46616600000000002</v>
      </c>
      <c r="P32" s="43">
        <v>0.42468099999999998</v>
      </c>
      <c r="Q32" s="43">
        <v>0.45933600000000002</v>
      </c>
      <c r="R32" s="43">
        <v>0</v>
      </c>
      <c r="S32" s="43">
        <v>0</v>
      </c>
      <c r="T32" s="43">
        <v>0</v>
      </c>
      <c r="U32" s="43">
        <v>0</v>
      </c>
    </row>
    <row r="33" spans="1:21">
      <c r="B33" s="44" t="s">
        <v>213</v>
      </c>
      <c r="C33" s="43">
        <v>0</v>
      </c>
      <c r="D33" s="43">
        <v>0</v>
      </c>
      <c r="E33" s="43">
        <v>0</v>
      </c>
      <c r="F33" s="43">
        <v>0</v>
      </c>
      <c r="G33" s="43">
        <v>0</v>
      </c>
      <c r="H33" s="43">
        <v>0</v>
      </c>
      <c r="I33" s="43">
        <v>0</v>
      </c>
      <c r="J33" s="43">
        <v>0</v>
      </c>
      <c r="K33" s="43">
        <v>0</v>
      </c>
      <c r="L33" s="43">
        <v>0</v>
      </c>
      <c r="M33" s="43">
        <v>0</v>
      </c>
      <c r="N33" s="43">
        <v>0</v>
      </c>
      <c r="O33" s="43">
        <v>0</v>
      </c>
      <c r="P33" s="43">
        <v>0</v>
      </c>
      <c r="Q33" s="43">
        <v>0</v>
      </c>
      <c r="R33" s="43">
        <v>0</v>
      </c>
      <c r="S33" s="43">
        <v>0</v>
      </c>
      <c r="T33" s="43">
        <v>0</v>
      </c>
      <c r="U33" s="43">
        <v>0</v>
      </c>
    </row>
    <row r="34" spans="1:21">
      <c r="B34" s="45"/>
      <c r="C34" s="43"/>
      <c r="D34" s="43"/>
      <c r="E34" s="43"/>
      <c r="F34" s="43"/>
      <c r="G34" s="43"/>
      <c r="H34" s="43"/>
      <c r="I34" s="43"/>
      <c r="J34" s="43"/>
      <c r="K34" s="43"/>
      <c r="L34" s="43"/>
      <c r="M34" s="43"/>
      <c r="N34" s="43"/>
      <c r="O34" s="43"/>
      <c r="P34" s="43"/>
      <c r="Q34" s="43"/>
      <c r="R34" s="43"/>
      <c r="S34" s="43"/>
      <c r="T34" s="43"/>
      <c r="U34" s="43"/>
    </row>
    <row r="35" spans="1:21">
      <c r="B35" s="46" t="s">
        <v>91</v>
      </c>
      <c r="C35" s="43"/>
      <c r="D35" s="43"/>
      <c r="E35" s="43"/>
      <c r="F35" s="43"/>
      <c r="G35" s="43"/>
      <c r="H35" s="43"/>
      <c r="I35" s="43"/>
      <c r="J35" s="43"/>
      <c r="K35" s="43"/>
      <c r="L35" s="43"/>
      <c r="M35" s="43"/>
      <c r="N35" s="43"/>
      <c r="O35" s="43"/>
      <c r="P35" s="43"/>
      <c r="Q35" s="43"/>
      <c r="R35" s="43"/>
      <c r="S35" s="43"/>
      <c r="T35" s="43"/>
      <c r="U35" s="43"/>
    </row>
    <row r="36" spans="1:21">
      <c r="B36" s="44" t="s">
        <v>210</v>
      </c>
      <c r="C36" s="43">
        <v>59.348985999999996</v>
      </c>
      <c r="D36" s="43">
        <v>57.088110999999998</v>
      </c>
      <c r="E36" s="43">
        <v>54.035420999999999</v>
      </c>
      <c r="F36" s="43">
        <v>51.951002000000003</v>
      </c>
      <c r="G36" s="43">
        <v>52.824665000000003</v>
      </c>
      <c r="H36" s="43">
        <v>50.2729</v>
      </c>
      <c r="I36" s="43">
        <v>49.819043000000001</v>
      </c>
      <c r="J36" s="43">
        <v>47.692332999999998</v>
      </c>
      <c r="K36" s="43">
        <v>47.116836999999997</v>
      </c>
      <c r="L36" s="43">
        <v>46.367255</v>
      </c>
      <c r="M36" s="43">
        <v>43.946717999999997</v>
      </c>
      <c r="N36" s="43">
        <v>42.348413000000001</v>
      </c>
      <c r="O36" s="43">
        <v>43.621856999999999</v>
      </c>
      <c r="P36" s="43">
        <v>44.198009999999996</v>
      </c>
      <c r="Q36" s="43">
        <v>44.884104999999998</v>
      </c>
      <c r="R36" s="43">
        <v>49.128846000000003</v>
      </c>
      <c r="S36" s="43">
        <v>51.929139999999997</v>
      </c>
      <c r="T36" s="43">
        <v>51.126384999999999</v>
      </c>
      <c r="U36" s="43">
        <v>49.068426000000002</v>
      </c>
    </row>
    <row r="37" spans="1:21">
      <c r="B37" s="44" t="s">
        <v>211</v>
      </c>
      <c r="C37" s="43">
        <v>40.191240000000001</v>
      </c>
      <c r="D37" s="43">
        <v>42.370061999999997</v>
      </c>
      <c r="E37" s="43">
        <v>45.601629000000003</v>
      </c>
      <c r="F37" s="43">
        <v>47.597177000000002</v>
      </c>
      <c r="G37" s="43">
        <v>46.631441000000002</v>
      </c>
      <c r="H37" s="43">
        <v>49.002071000000001</v>
      </c>
      <c r="I37" s="43">
        <v>49.929538999999998</v>
      </c>
      <c r="J37" s="43">
        <v>51.322274</v>
      </c>
      <c r="K37" s="43">
        <v>51.958098</v>
      </c>
      <c r="L37" s="43">
        <v>52.147643000000002</v>
      </c>
      <c r="M37" s="43">
        <v>54.408948000000002</v>
      </c>
      <c r="N37" s="43">
        <v>55.327137</v>
      </c>
      <c r="O37" s="43">
        <v>53.856420999999997</v>
      </c>
      <c r="P37" s="43">
        <v>53.645944</v>
      </c>
      <c r="Q37" s="43">
        <v>52.758026999999998</v>
      </c>
      <c r="R37" s="43">
        <v>50.663576999999997</v>
      </c>
      <c r="S37" s="43">
        <v>47.859777999999999</v>
      </c>
      <c r="T37" s="43">
        <v>48.676313999999998</v>
      </c>
      <c r="U37" s="43">
        <v>50.642356999999997</v>
      </c>
    </row>
    <row r="38" spans="1:21">
      <c r="B38" s="44" t="s">
        <v>212</v>
      </c>
      <c r="C38" s="43">
        <v>0</v>
      </c>
      <c r="D38" s="43">
        <v>0</v>
      </c>
      <c r="E38" s="43">
        <v>0</v>
      </c>
      <c r="F38" s="43">
        <v>0</v>
      </c>
      <c r="G38" s="43">
        <v>0</v>
      </c>
      <c r="H38" s="43">
        <v>0.24276500000000001</v>
      </c>
      <c r="I38" s="43">
        <v>0.25141799999999997</v>
      </c>
      <c r="J38" s="43">
        <v>0.98539200000000005</v>
      </c>
      <c r="K38" s="43">
        <v>0.92506500000000003</v>
      </c>
      <c r="L38" s="43">
        <v>1.051857</v>
      </c>
      <c r="M38" s="43">
        <v>1.312033</v>
      </c>
      <c r="N38" s="43">
        <v>1.984024</v>
      </c>
      <c r="O38" s="43">
        <v>2.2160060000000001</v>
      </c>
      <c r="P38" s="43">
        <v>1.9300790000000001</v>
      </c>
      <c r="Q38" s="43">
        <v>2.143602</v>
      </c>
      <c r="R38" s="43">
        <v>0</v>
      </c>
      <c r="S38" s="43">
        <v>0</v>
      </c>
      <c r="T38" s="43">
        <v>0</v>
      </c>
      <c r="U38" s="43">
        <v>0</v>
      </c>
    </row>
    <row r="39" spans="1:21">
      <c r="B39" s="44" t="s">
        <v>213</v>
      </c>
      <c r="C39" s="43">
        <v>0</v>
      </c>
      <c r="D39" s="43">
        <v>0</v>
      </c>
      <c r="E39" s="43">
        <v>0</v>
      </c>
      <c r="F39" s="43">
        <v>0</v>
      </c>
      <c r="G39" s="43">
        <v>0</v>
      </c>
      <c r="H39" s="43">
        <v>0</v>
      </c>
      <c r="I39" s="43">
        <v>0</v>
      </c>
      <c r="J39" s="43">
        <v>0</v>
      </c>
      <c r="K39" s="43">
        <v>0</v>
      </c>
      <c r="L39" s="43">
        <v>0</v>
      </c>
      <c r="M39" s="43">
        <v>0</v>
      </c>
      <c r="N39" s="43">
        <v>0</v>
      </c>
      <c r="O39" s="43">
        <v>0</v>
      </c>
      <c r="P39" s="43">
        <v>0</v>
      </c>
      <c r="Q39" s="43">
        <v>0</v>
      </c>
      <c r="R39" s="43">
        <v>0</v>
      </c>
      <c r="S39" s="43">
        <v>0</v>
      </c>
      <c r="T39" s="43">
        <v>0</v>
      </c>
      <c r="U39" s="43">
        <v>0</v>
      </c>
    </row>
    <row r="40" spans="1:21">
      <c r="C40" s="43"/>
      <c r="D40" s="43"/>
      <c r="E40" s="43"/>
      <c r="F40" s="43"/>
      <c r="G40" s="43"/>
      <c r="H40" s="43"/>
      <c r="I40" s="43"/>
      <c r="J40" s="43"/>
      <c r="K40" s="43"/>
      <c r="L40" s="43"/>
      <c r="M40" s="43"/>
      <c r="N40" s="43"/>
      <c r="O40" s="43"/>
      <c r="P40" s="43"/>
      <c r="Q40" s="43"/>
      <c r="R40" s="43"/>
      <c r="S40" s="43"/>
      <c r="T40" s="43"/>
      <c r="U40" s="43"/>
    </row>
    <row r="41" spans="1:21">
      <c r="A41" s="17"/>
      <c r="B41" s="47" t="s">
        <v>121</v>
      </c>
      <c r="C41" s="41">
        <v>68.550021000000001</v>
      </c>
      <c r="D41" s="41">
        <v>68.725262000000001</v>
      </c>
      <c r="E41" s="41">
        <v>68.898179999999996</v>
      </c>
      <c r="F41" s="41">
        <v>69.017221000000006</v>
      </c>
      <c r="G41" s="41">
        <v>69.015845999999996</v>
      </c>
      <c r="H41" s="41">
        <v>69.090975999999998</v>
      </c>
      <c r="I41" s="41">
        <v>69.208824000000007</v>
      </c>
      <c r="J41" s="41">
        <v>69.287559000000002</v>
      </c>
      <c r="K41" s="41">
        <v>69.335885000000005</v>
      </c>
      <c r="L41" s="41">
        <v>69.319969999999998</v>
      </c>
      <c r="M41" s="41">
        <v>69.431529999999995</v>
      </c>
      <c r="N41" s="41">
        <v>69.476076000000006</v>
      </c>
      <c r="O41" s="41">
        <v>69.437078</v>
      </c>
      <c r="P41" s="41">
        <v>69.449686999999997</v>
      </c>
      <c r="Q41" s="41">
        <v>69.433746999999997</v>
      </c>
      <c r="R41" s="41">
        <v>69.371626000000006</v>
      </c>
      <c r="S41" s="41">
        <v>69.268709000000001</v>
      </c>
      <c r="T41" s="41">
        <v>69.298433000000003</v>
      </c>
      <c r="U41" s="41">
        <v>69.345731000000001</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670C1E-5824-314A-9CCE-914E2D71A8BD}">
  <dimension ref="A1:U67"/>
  <sheetViews>
    <sheetView workbookViewId="0">
      <selection activeCell="I27" sqref="I27"/>
    </sheetView>
  </sheetViews>
  <sheetFormatPr defaultColWidth="11.44140625" defaultRowHeight="14.4"/>
  <sheetData>
    <row r="1" spans="1:21" ht="17.399999999999999">
      <c r="A1" s="12" t="s">
        <v>49</v>
      </c>
      <c r="C1" s="39"/>
      <c r="D1" s="39"/>
      <c r="E1" s="39"/>
      <c r="F1" s="39"/>
      <c r="G1" s="39"/>
      <c r="H1" s="39"/>
      <c r="I1" s="39"/>
      <c r="J1" s="39"/>
      <c r="L1" s="39"/>
      <c r="M1" s="39"/>
      <c r="N1" s="39"/>
      <c r="O1" s="39"/>
      <c r="Q1" s="39"/>
      <c r="R1" s="39"/>
      <c r="S1" s="39"/>
      <c r="T1" s="39"/>
      <c r="U1" s="39" t="s">
        <v>50</v>
      </c>
    </row>
    <row r="3" spans="1:21" ht="15.6">
      <c r="A3" s="14" t="s">
        <v>51</v>
      </c>
      <c r="C3" s="39"/>
      <c r="D3" s="39"/>
      <c r="E3" s="39"/>
    </row>
    <row r="4" spans="1:21" ht="15.6">
      <c r="A4" s="14" t="s">
        <v>233</v>
      </c>
      <c r="B4" s="24"/>
      <c r="C4" s="40"/>
      <c r="D4" s="40"/>
      <c r="E4" s="40"/>
    </row>
    <row r="7" spans="1:21">
      <c r="C7" s="15">
        <v>2000</v>
      </c>
      <c r="D7" s="15">
        <v>2001</v>
      </c>
      <c r="E7" s="15">
        <v>2002</v>
      </c>
      <c r="F7" s="15">
        <v>2003</v>
      </c>
      <c r="G7" s="15">
        <v>2004</v>
      </c>
      <c r="H7" s="15">
        <v>2005</v>
      </c>
      <c r="I7" s="15">
        <v>2006</v>
      </c>
      <c r="J7" s="15">
        <v>2007</v>
      </c>
      <c r="K7" s="15">
        <v>2008</v>
      </c>
      <c r="L7" s="15">
        <v>2009</v>
      </c>
      <c r="M7" s="15">
        <v>2010</v>
      </c>
      <c r="N7" s="15">
        <v>2011</v>
      </c>
      <c r="O7" s="15">
        <v>2012</v>
      </c>
      <c r="P7" s="15">
        <v>2013</v>
      </c>
      <c r="Q7" s="15">
        <v>2014</v>
      </c>
      <c r="R7" s="15">
        <v>2015</v>
      </c>
      <c r="S7" s="15">
        <v>2016</v>
      </c>
      <c r="T7" s="15">
        <v>2017</v>
      </c>
      <c r="U7" s="15">
        <v>2018</v>
      </c>
    </row>
    <row r="9" spans="1:21" ht="16.2">
      <c r="A9" s="17"/>
      <c r="B9" s="52" t="s">
        <v>234</v>
      </c>
      <c r="C9" s="41">
        <v>408.18575800000002</v>
      </c>
      <c r="D9" s="41">
        <v>382.74012399999998</v>
      </c>
      <c r="E9" s="41">
        <v>377.72048000000001</v>
      </c>
      <c r="F9" s="41">
        <v>407.02532000000002</v>
      </c>
      <c r="G9" s="41">
        <v>425.11277100000001</v>
      </c>
      <c r="H9" s="41">
        <v>449.71788199999997</v>
      </c>
      <c r="I9" s="41">
        <v>435.14051599999999</v>
      </c>
      <c r="J9" s="41">
        <v>453.69488699999999</v>
      </c>
      <c r="K9" s="41">
        <v>457.54108100000002</v>
      </c>
      <c r="L9" s="41">
        <v>450.32838700000002</v>
      </c>
      <c r="M9" s="41">
        <v>466.23790400000001</v>
      </c>
      <c r="N9" s="41">
        <v>489.618854</v>
      </c>
      <c r="O9" s="41">
        <v>490.49575900000002</v>
      </c>
      <c r="P9" s="41">
        <v>495.13099199999999</v>
      </c>
      <c r="Q9" s="41">
        <v>497.94826999999998</v>
      </c>
      <c r="R9" s="41">
        <v>470.462627</v>
      </c>
      <c r="S9" s="41">
        <v>440.18722600000001</v>
      </c>
      <c r="T9" s="41">
        <v>463.529787</v>
      </c>
      <c r="U9" s="41">
        <v>485.92339299999998</v>
      </c>
    </row>
    <row r="10" spans="1:21">
      <c r="B10" s="46" t="s">
        <v>105</v>
      </c>
      <c r="C10" s="43"/>
      <c r="D10" s="43"/>
      <c r="E10" s="43"/>
      <c r="F10" s="43"/>
      <c r="G10" s="43"/>
      <c r="H10" s="43"/>
      <c r="I10" s="43"/>
      <c r="J10" s="43"/>
      <c r="K10" s="43"/>
      <c r="L10" s="43"/>
      <c r="M10" s="43"/>
      <c r="N10" s="43"/>
      <c r="O10" s="43"/>
      <c r="P10" s="43"/>
      <c r="Q10" s="43"/>
      <c r="R10" s="43"/>
      <c r="S10" s="43"/>
      <c r="T10" s="43"/>
      <c r="U10" s="43"/>
    </row>
    <row r="11" spans="1:21">
      <c r="B11" s="66" t="s">
        <v>106</v>
      </c>
      <c r="C11" s="43">
        <v>6.8661510000000003</v>
      </c>
      <c r="D11" s="43">
        <v>7.8224220000000004</v>
      </c>
      <c r="E11" s="43">
        <v>7.8372419999999998</v>
      </c>
      <c r="F11" s="43">
        <v>9.2168569999999992</v>
      </c>
      <c r="G11" s="43">
        <v>7.192971</v>
      </c>
      <c r="H11" s="43">
        <v>8.1776409999999995</v>
      </c>
      <c r="I11" s="43">
        <v>7.5318690000000004</v>
      </c>
      <c r="J11" s="43">
        <v>7.8840209999999997</v>
      </c>
      <c r="K11" s="43">
        <v>7.9786900000000003</v>
      </c>
      <c r="L11" s="43">
        <v>7.511431</v>
      </c>
      <c r="M11" s="43">
        <v>7.883731</v>
      </c>
      <c r="N11" s="43">
        <v>9.4141130000000004</v>
      </c>
      <c r="O11" s="43">
        <v>6.4469320000000003</v>
      </c>
      <c r="P11" s="43">
        <v>6.3796580000000001</v>
      </c>
      <c r="Q11" s="43">
        <v>7.5074360000000002</v>
      </c>
      <c r="R11" s="43">
        <v>8.3268620000000002</v>
      </c>
      <c r="S11" s="43">
        <v>7.5064339999999996</v>
      </c>
      <c r="T11" s="43">
        <v>7.3946550000000002</v>
      </c>
      <c r="U11" s="43">
        <v>8.6062919999999998</v>
      </c>
    </row>
    <row r="12" spans="1:21">
      <c r="B12" s="66" t="s">
        <v>107</v>
      </c>
      <c r="C12" s="43">
        <v>1.8688340000000001</v>
      </c>
      <c r="D12" s="43">
        <v>1.439624</v>
      </c>
      <c r="E12" s="43">
        <v>1.147637</v>
      </c>
      <c r="F12" s="43">
        <v>1.331019</v>
      </c>
      <c r="G12" s="43">
        <v>1.5094860000000001</v>
      </c>
      <c r="H12" s="43">
        <v>1.3351470000000001</v>
      </c>
      <c r="I12" s="43">
        <v>1.1348529999999999</v>
      </c>
      <c r="J12" s="43">
        <v>1.0763769999999999</v>
      </c>
      <c r="K12" s="43">
        <v>0.93615700000000002</v>
      </c>
      <c r="L12" s="43">
        <v>0.89205900000000005</v>
      </c>
      <c r="M12" s="43">
        <v>0.84692199999999995</v>
      </c>
      <c r="N12" s="43">
        <v>1.332471</v>
      </c>
      <c r="O12" s="43">
        <v>1.2975220000000001</v>
      </c>
      <c r="P12" s="43">
        <v>1.143804</v>
      </c>
      <c r="Q12" s="43">
        <v>1.361256</v>
      </c>
      <c r="R12" s="43">
        <v>1.4025369999999999</v>
      </c>
      <c r="S12" s="43">
        <v>1.2928379999999999</v>
      </c>
      <c r="T12" s="43">
        <v>1.2042949999999999</v>
      </c>
      <c r="U12" s="43">
        <v>1.412736</v>
      </c>
    </row>
    <row r="13" spans="1:21">
      <c r="B13" s="66" t="s">
        <v>108</v>
      </c>
      <c r="C13" s="43">
        <v>12.499675</v>
      </c>
      <c r="D13" s="43">
        <v>12.394985999999999</v>
      </c>
      <c r="E13" s="43">
        <v>12.604974</v>
      </c>
      <c r="F13" s="43">
        <v>12.552982999999999</v>
      </c>
      <c r="G13" s="43">
        <v>11.589632999999999</v>
      </c>
      <c r="H13" s="43">
        <v>12.772919999999999</v>
      </c>
      <c r="I13" s="43">
        <v>11.134015</v>
      </c>
      <c r="J13" s="43">
        <v>11.369605999999999</v>
      </c>
      <c r="K13" s="43">
        <v>9.8075639999999993</v>
      </c>
      <c r="L13" s="43">
        <v>11.33841</v>
      </c>
      <c r="M13" s="43">
        <v>10.968589</v>
      </c>
      <c r="N13" s="43">
        <v>13.361708</v>
      </c>
      <c r="O13" s="43">
        <v>11.239363000000001</v>
      </c>
      <c r="P13" s="43">
        <v>11.958399999999999</v>
      </c>
      <c r="Q13" s="43">
        <v>11.876917000000001</v>
      </c>
      <c r="R13" s="43">
        <v>11.527837999999999</v>
      </c>
      <c r="S13" s="43">
        <v>10.291043999999999</v>
      </c>
      <c r="T13" s="43">
        <v>11.11262</v>
      </c>
      <c r="U13" s="43">
        <v>11.684850000000001</v>
      </c>
    </row>
    <row r="14" spans="1:21">
      <c r="B14" s="66" t="s">
        <v>109</v>
      </c>
      <c r="C14" s="43">
        <v>17.212278999999999</v>
      </c>
      <c r="D14" s="43">
        <v>15.30819</v>
      </c>
      <c r="E14" s="43">
        <v>14.947879</v>
      </c>
      <c r="F14" s="43">
        <v>12.187934</v>
      </c>
      <c r="G14" s="43">
        <v>14.469381</v>
      </c>
      <c r="H14" s="43">
        <v>14.395004</v>
      </c>
      <c r="I14" s="43">
        <v>13.136837999999999</v>
      </c>
      <c r="J14" s="43">
        <v>12.324614</v>
      </c>
      <c r="K14" s="43">
        <v>10.238633999999999</v>
      </c>
      <c r="L14" s="43">
        <v>9.3996150000000007</v>
      </c>
      <c r="M14" s="43">
        <v>10.515470000000001</v>
      </c>
      <c r="N14" s="43">
        <v>13.859947999999999</v>
      </c>
      <c r="O14" s="43">
        <v>10.524729000000001</v>
      </c>
      <c r="P14" s="43">
        <v>8.1735690000000005</v>
      </c>
      <c r="Q14" s="43">
        <v>8.753425</v>
      </c>
      <c r="R14" s="43">
        <v>8.2087020000000006</v>
      </c>
      <c r="S14" s="43">
        <v>8.6893250000000002</v>
      </c>
      <c r="T14" s="43">
        <v>7.4823639999999996</v>
      </c>
      <c r="U14" s="43">
        <v>7.2957900000000002</v>
      </c>
    </row>
    <row r="15" spans="1:21">
      <c r="B15" s="66" t="s">
        <v>110</v>
      </c>
      <c r="C15" s="43">
        <v>83.284233</v>
      </c>
      <c r="D15" s="43">
        <v>76.601400999999996</v>
      </c>
      <c r="E15" s="43">
        <v>75.199365999999998</v>
      </c>
      <c r="F15" s="43">
        <v>81.707650999999998</v>
      </c>
      <c r="G15" s="43">
        <v>81.994654999999995</v>
      </c>
      <c r="H15" s="43">
        <v>85.909536000000003</v>
      </c>
      <c r="I15" s="43">
        <v>87.034861000000006</v>
      </c>
      <c r="J15" s="43">
        <v>88.008533999999997</v>
      </c>
      <c r="K15" s="43">
        <v>97.860265999999996</v>
      </c>
      <c r="L15" s="43">
        <v>89.663072999999997</v>
      </c>
      <c r="M15" s="43">
        <v>87.097815999999995</v>
      </c>
      <c r="N15" s="43">
        <v>94.395735999999999</v>
      </c>
      <c r="O15" s="43">
        <v>94.625969999999995</v>
      </c>
      <c r="P15" s="43">
        <v>87.517374000000004</v>
      </c>
      <c r="Q15" s="43">
        <v>84.186897999999999</v>
      </c>
      <c r="R15" s="43">
        <v>87.820558000000005</v>
      </c>
      <c r="S15" s="43">
        <v>88.922987000000006</v>
      </c>
      <c r="T15" s="43">
        <v>96.634141999999997</v>
      </c>
      <c r="U15" s="43">
        <v>91.934019000000006</v>
      </c>
    </row>
    <row r="16" spans="1:21">
      <c r="B16" s="66" t="s">
        <v>111</v>
      </c>
      <c r="C16" s="43">
        <v>140.98035999999999</v>
      </c>
      <c r="D16" s="43">
        <v>130.20802800000001</v>
      </c>
      <c r="E16" s="43">
        <v>128.840653</v>
      </c>
      <c r="F16" s="43">
        <v>134.942958</v>
      </c>
      <c r="G16" s="43">
        <v>140.27165600000001</v>
      </c>
      <c r="H16" s="43">
        <v>157.371072</v>
      </c>
      <c r="I16" s="43">
        <v>147.69844900000001</v>
      </c>
      <c r="J16" s="43">
        <v>148.299916</v>
      </c>
      <c r="K16" s="43">
        <v>147.637922</v>
      </c>
      <c r="L16" s="43">
        <v>145.23746800000001</v>
      </c>
      <c r="M16" s="43">
        <v>151.50287399999999</v>
      </c>
      <c r="N16" s="43">
        <v>161.837423</v>
      </c>
      <c r="O16" s="43">
        <v>162.38180299999999</v>
      </c>
      <c r="P16" s="43">
        <v>161.52392399999999</v>
      </c>
      <c r="Q16" s="43">
        <v>154.83705699999999</v>
      </c>
      <c r="R16" s="43">
        <v>147.52949599999999</v>
      </c>
      <c r="S16" s="43">
        <v>135.54379599999999</v>
      </c>
      <c r="T16" s="43">
        <v>144.43385599999999</v>
      </c>
      <c r="U16" s="43">
        <v>154.32851199999999</v>
      </c>
    </row>
    <row r="17" spans="2:21">
      <c r="B17" s="66" t="s">
        <v>112</v>
      </c>
      <c r="C17" s="43">
        <v>12.616542000000001</v>
      </c>
      <c r="D17" s="43">
        <v>13.095572000000001</v>
      </c>
      <c r="E17" s="43">
        <v>13.315341999999999</v>
      </c>
      <c r="F17" s="43">
        <v>14.755515000000001</v>
      </c>
      <c r="G17" s="43">
        <v>16.851158000000002</v>
      </c>
      <c r="H17" s="43">
        <v>18.658218000000002</v>
      </c>
      <c r="I17" s="43">
        <v>17.294916000000001</v>
      </c>
      <c r="J17" s="43">
        <v>17.099314</v>
      </c>
      <c r="K17" s="43">
        <v>17.836407000000001</v>
      </c>
      <c r="L17" s="43">
        <v>18.551210999999999</v>
      </c>
      <c r="M17" s="43">
        <v>18.279268999999999</v>
      </c>
      <c r="N17" s="43">
        <v>20.054478</v>
      </c>
      <c r="O17" s="43">
        <v>22.526025000000001</v>
      </c>
      <c r="P17" s="43">
        <v>19.061710000000001</v>
      </c>
      <c r="Q17" s="43">
        <v>19.955352999999999</v>
      </c>
      <c r="R17" s="43">
        <v>17.206899</v>
      </c>
      <c r="S17" s="43">
        <v>19.411100000000001</v>
      </c>
      <c r="T17" s="43">
        <v>20.749310000000001</v>
      </c>
      <c r="U17" s="43">
        <v>20.295859</v>
      </c>
    </row>
    <row r="18" spans="2:21">
      <c r="B18" s="66" t="s">
        <v>113</v>
      </c>
      <c r="C18" s="43">
        <v>15.114661999999999</v>
      </c>
      <c r="D18" s="43">
        <v>14.831381</v>
      </c>
      <c r="E18" s="43">
        <v>19.253525</v>
      </c>
      <c r="F18" s="43">
        <v>22.410685000000001</v>
      </c>
      <c r="G18" s="43">
        <v>23.488060000000001</v>
      </c>
      <c r="H18" s="43">
        <v>25.759937000000001</v>
      </c>
      <c r="I18" s="43">
        <v>24.651517999999999</v>
      </c>
      <c r="J18" s="43">
        <v>28.208729000000002</v>
      </c>
      <c r="K18" s="43">
        <v>27.190868999999999</v>
      </c>
      <c r="L18" s="43">
        <v>30.481528999999998</v>
      </c>
      <c r="M18" s="43">
        <v>31.271926000000001</v>
      </c>
      <c r="N18" s="43">
        <v>31.190083000000001</v>
      </c>
      <c r="O18" s="43">
        <v>32.002755999999998</v>
      </c>
      <c r="P18" s="43">
        <v>37.135458999999997</v>
      </c>
      <c r="Q18" s="43">
        <v>36.551214999999999</v>
      </c>
      <c r="R18" s="43">
        <v>35.541454999999999</v>
      </c>
      <c r="S18" s="43">
        <v>31.898420999999999</v>
      </c>
      <c r="T18" s="43">
        <v>33.353968000000002</v>
      </c>
      <c r="U18" s="43">
        <v>35.289273999999999</v>
      </c>
    </row>
    <row r="19" spans="2:21">
      <c r="B19" s="66" t="s">
        <v>114</v>
      </c>
      <c r="C19" s="43">
        <v>77.974734999999995</v>
      </c>
      <c r="D19" s="43">
        <v>77.709373999999997</v>
      </c>
      <c r="E19" s="43">
        <v>71.888471999999993</v>
      </c>
      <c r="F19" s="43">
        <v>82.597125000000005</v>
      </c>
      <c r="G19" s="43">
        <v>87.701803999999996</v>
      </c>
      <c r="H19" s="43">
        <v>88.785211000000004</v>
      </c>
      <c r="I19" s="43">
        <v>93.492750999999998</v>
      </c>
      <c r="J19" s="43">
        <v>101.673084</v>
      </c>
      <c r="K19" s="43">
        <v>100.17701700000001</v>
      </c>
      <c r="L19" s="43">
        <v>106.16074399999999</v>
      </c>
      <c r="M19" s="43">
        <v>116.831152</v>
      </c>
      <c r="N19" s="43">
        <v>114.965824</v>
      </c>
      <c r="O19" s="43">
        <v>117.640044</v>
      </c>
      <c r="P19" s="43">
        <v>126.90292100000001</v>
      </c>
      <c r="Q19" s="43">
        <v>137.265028</v>
      </c>
      <c r="R19" s="43">
        <v>118.631013</v>
      </c>
      <c r="S19" s="43">
        <v>100.80016999999999</v>
      </c>
      <c r="T19" s="43">
        <v>104.305663</v>
      </c>
      <c r="U19" s="43">
        <v>114.505679</v>
      </c>
    </row>
    <row r="20" spans="2:21">
      <c r="B20" s="66" t="s">
        <v>115</v>
      </c>
      <c r="C20" s="43">
        <v>39.768286000000003</v>
      </c>
      <c r="D20" s="43">
        <v>33.329146000000001</v>
      </c>
      <c r="E20" s="43">
        <v>32.685389000000001</v>
      </c>
      <c r="F20" s="43">
        <v>35.322592999999998</v>
      </c>
      <c r="G20" s="43">
        <v>40.043968999999997</v>
      </c>
      <c r="H20" s="43">
        <v>36.553196999999997</v>
      </c>
      <c r="I20" s="43">
        <v>32.030445999999998</v>
      </c>
      <c r="J20" s="43">
        <v>37.750692999999998</v>
      </c>
      <c r="K20" s="43">
        <v>37.877555000000001</v>
      </c>
      <c r="L20" s="43">
        <v>31.092848</v>
      </c>
      <c r="M20" s="43">
        <v>31.040156</v>
      </c>
      <c r="N20" s="43">
        <v>29.207070999999999</v>
      </c>
      <c r="O20" s="43">
        <v>31.810614999999999</v>
      </c>
      <c r="P20" s="43">
        <v>35.334175000000002</v>
      </c>
      <c r="Q20" s="43">
        <v>35.653683999999998</v>
      </c>
      <c r="R20" s="43">
        <v>34.267265999999999</v>
      </c>
      <c r="S20" s="43">
        <v>35.831111999999997</v>
      </c>
      <c r="T20" s="43">
        <v>36.858913000000001</v>
      </c>
      <c r="U20" s="43">
        <v>40.570383</v>
      </c>
    </row>
    <row r="21" spans="2:21">
      <c r="B21" s="59"/>
      <c r="C21" s="43"/>
      <c r="D21" s="43"/>
      <c r="E21" s="43"/>
      <c r="F21" s="43"/>
      <c r="G21" s="43"/>
      <c r="H21" s="43"/>
      <c r="I21" s="43"/>
      <c r="J21" s="43"/>
      <c r="K21" s="43"/>
      <c r="L21" s="43"/>
      <c r="M21" s="43"/>
      <c r="N21" s="43"/>
      <c r="O21" s="43"/>
      <c r="P21" s="43"/>
      <c r="Q21" s="43"/>
      <c r="R21" s="43"/>
      <c r="S21" s="43"/>
      <c r="T21" s="43"/>
      <c r="U21" s="43"/>
    </row>
    <row r="22" spans="2:21">
      <c r="B22" s="46" t="s">
        <v>91</v>
      </c>
      <c r="C22" s="43"/>
      <c r="D22" s="43"/>
      <c r="E22" s="43"/>
      <c r="F22" s="43"/>
      <c r="G22" s="43"/>
      <c r="H22" s="43"/>
      <c r="I22" s="43"/>
      <c r="J22" s="43"/>
      <c r="K22" s="43"/>
      <c r="L22" s="43"/>
      <c r="M22" s="43"/>
      <c r="N22" s="43"/>
      <c r="O22" s="43"/>
      <c r="P22" s="43"/>
      <c r="Q22" s="43"/>
      <c r="R22" s="43"/>
      <c r="S22" s="43"/>
      <c r="T22" s="43"/>
      <c r="U22" s="43"/>
    </row>
    <row r="23" spans="2:21">
      <c r="B23" s="66" t="s">
        <v>106</v>
      </c>
      <c r="C23" s="43">
        <v>1.6821140000000001</v>
      </c>
      <c r="D23" s="43">
        <v>2.0437940000000001</v>
      </c>
      <c r="E23" s="43">
        <v>2.0748790000000001</v>
      </c>
      <c r="F23" s="43">
        <v>2.264443</v>
      </c>
      <c r="G23" s="43">
        <v>1.692015</v>
      </c>
      <c r="H23" s="43">
        <v>1.8183929999999999</v>
      </c>
      <c r="I23" s="43">
        <v>1.7309049999999999</v>
      </c>
      <c r="J23" s="43">
        <v>1.7377359999999999</v>
      </c>
      <c r="K23" s="43">
        <v>1.743819</v>
      </c>
      <c r="L23" s="43">
        <v>1.6679900000000001</v>
      </c>
      <c r="M23" s="43">
        <v>1.6909240000000001</v>
      </c>
      <c r="N23" s="43">
        <v>1.9227430000000001</v>
      </c>
      <c r="O23" s="43">
        <v>1.314371</v>
      </c>
      <c r="P23" s="43">
        <v>1.2884789999999999</v>
      </c>
      <c r="Q23" s="43">
        <v>1.507674</v>
      </c>
      <c r="R23" s="43">
        <v>1.7699309999999999</v>
      </c>
      <c r="S23" s="43">
        <v>1.705282</v>
      </c>
      <c r="T23" s="43">
        <v>1.5952919999999999</v>
      </c>
      <c r="U23" s="43">
        <v>1.7711209999999999</v>
      </c>
    </row>
    <row r="24" spans="2:21">
      <c r="B24" s="66" t="s">
        <v>107</v>
      </c>
      <c r="C24" s="43">
        <v>0.457839</v>
      </c>
      <c r="D24" s="43">
        <v>0.37613600000000003</v>
      </c>
      <c r="E24" s="43">
        <v>0.30383199999999999</v>
      </c>
      <c r="F24" s="43">
        <v>0.327011</v>
      </c>
      <c r="G24" s="43">
        <v>0.35507899999999998</v>
      </c>
      <c r="H24" s="43">
        <v>0.29688599999999998</v>
      </c>
      <c r="I24" s="43">
        <v>0.26080199999999998</v>
      </c>
      <c r="J24" s="43">
        <v>0.23724700000000001</v>
      </c>
      <c r="K24" s="43">
        <v>0.20460600000000001</v>
      </c>
      <c r="L24" s="43">
        <v>0.19809099999999999</v>
      </c>
      <c r="M24" s="43">
        <v>0.18165000000000001</v>
      </c>
      <c r="N24" s="43">
        <v>0.27214500000000003</v>
      </c>
      <c r="O24" s="43">
        <v>0.26453300000000002</v>
      </c>
      <c r="P24" s="43">
        <v>0.23100999999999999</v>
      </c>
      <c r="Q24" s="43">
        <v>0.27337299999999998</v>
      </c>
      <c r="R24" s="43">
        <v>0.29811900000000002</v>
      </c>
      <c r="S24" s="43">
        <v>0.29370200000000002</v>
      </c>
      <c r="T24" s="43">
        <v>0.25980999999999999</v>
      </c>
      <c r="U24" s="43">
        <v>0.29073199999999999</v>
      </c>
    </row>
    <row r="25" spans="2:21">
      <c r="B25" s="66" t="s">
        <v>108</v>
      </c>
      <c r="C25" s="43">
        <v>3.062252</v>
      </c>
      <c r="D25" s="43">
        <v>3.238486</v>
      </c>
      <c r="E25" s="43">
        <v>3.3371170000000001</v>
      </c>
      <c r="F25" s="43">
        <v>3.084079</v>
      </c>
      <c r="G25" s="43">
        <v>2.7262490000000001</v>
      </c>
      <c r="H25" s="43">
        <v>2.8402069999999999</v>
      </c>
      <c r="I25" s="43">
        <v>2.5587170000000001</v>
      </c>
      <c r="J25" s="43">
        <v>2.5060030000000002</v>
      </c>
      <c r="K25" s="43">
        <v>2.1435369999999998</v>
      </c>
      <c r="L25" s="43">
        <v>2.5178090000000002</v>
      </c>
      <c r="M25" s="43">
        <v>2.3525740000000002</v>
      </c>
      <c r="N25" s="43">
        <v>2.7290019999999999</v>
      </c>
      <c r="O25" s="43">
        <v>2.2914289999999999</v>
      </c>
      <c r="P25" s="43">
        <v>2.4151989999999999</v>
      </c>
      <c r="Q25" s="43">
        <v>2.3851710000000002</v>
      </c>
      <c r="R25" s="43">
        <v>2.4503200000000001</v>
      </c>
      <c r="S25" s="43">
        <v>2.337879</v>
      </c>
      <c r="T25" s="43">
        <v>2.3973909999999998</v>
      </c>
      <c r="U25" s="43">
        <v>2.4046690000000002</v>
      </c>
    </row>
    <row r="26" spans="2:21">
      <c r="B26" s="66" t="s">
        <v>109</v>
      </c>
      <c r="C26" s="43">
        <v>4.2167760000000003</v>
      </c>
      <c r="D26" s="43">
        <v>3.9996299999999998</v>
      </c>
      <c r="E26" s="43">
        <v>3.957392</v>
      </c>
      <c r="F26" s="43">
        <v>2.9943919999999999</v>
      </c>
      <c r="G26" s="43">
        <v>3.4036569999999999</v>
      </c>
      <c r="H26" s="43">
        <v>3.2008960000000002</v>
      </c>
      <c r="I26" s="43">
        <v>3.0189879999999998</v>
      </c>
      <c r="J26" s="43">
        <v>2.7164980000000001</v>
      </c>
      <c r="K26" s="43">
        <v>2.237752</v>
      </c>
      <c r="L26" s="43">
        <v>2.0872799999999998</v>
      </c>
      <c r="M26" s="43">
        <v>2.2553869999999998</v>
      </c>
      <c r="N26" s="43">
        <v>2.8307630000000001</v>
      </c>
      <c r="O26" s="43">
        <v>2.1457329999999999</v>
      </c>
      <c r="P26" s="43">
        <v>1.6507890000000001</v>
      </c>
      <c r="Q26" s="43">
        <v>1.7578990000000001</v>
      </c>
      <c r="R26" s="43">
        <v>1.744815</v>
      </c>
      <c r="S26" s="43">
        <v>1.9740070000000001</v>
      </c>
      <c r="T26" s="43">
        <v>1.614214</v>
      </c>
      <c r="U26" s="43">
        <v>1.501428</v>
      </c>
    </row>
    <row r="27" spans="2:21">
      <c r="B27" s="66" t="s">
        <v>110</v>
      </c>
      <c r="C27" s="43">
        <v>20.403513</v>
      </c>
      <c r="D27" s="43">
        <v>20.013946000000001</v>
      </c>
      <c r="E27" s="43">
        <v>19.908733999999999</v>
      </c>
      <c r="F27" s="43">
        <v>20.074341</v>
      </c>
      <c r="G27" s="43">
        <v>19.287742000000001</v>
      </c>
      <c r="H27" s="43">
        <v>19.102983999999999</v>
      </c>
      <c r="I27" s="43">
        <v>20.001553000000001</v>
      </c>
      <c r="J27" s="43">
        <v>19.398175999999999</v>
      </c>
      <c r="K27" s="43">
        <v>21.388300999999998</v>
      </c>
      <c r="L27" s="43">
        <v>19.910596999999999</v>
      </c>
      <c r="M27" s="43">
        <v>18.680980999999999</v>
      </c>
      <c r="N27" s="43">
        <v>19.279432</v>
      </c>
      <c r="O27" s="43">
        <v>19.291903999999999</v>
      </c>
      <c r="P27" s="43">
        <v>17.675599999999999</v>
      </c>
      <c r="Q27" s="43">
        <v>16.906756000000001</v>
      </c>
      <c r="R27" s="43">
        <v>18.666851000000001</v>
      </c>
      <c r="S27" s="43">
        <v>20.201174000000002</v>
      </c>
      <c r="T27" s="43">
        <v>20.847449999999998</v>
      </c>
      <c r="U27" s="43">
        <v>18.919447000000002</v>
      </c>
    </row>
    <row r="28" spans="2:21">
      <c r="B28" s="66" t="s">
        <v>111</v>
      </c>
      <c r="C28" s="43">
        <v>34.538285000000002</v>
      </c>
      <c r="D28" s="43">
        <v>34.019958000000003</v>
      </c>
      <c r="E28" s="43">
        <v>34.110052000000003</v>
      </c>
      <c r="F28" s="43">
        <v>33.153455999999998</v>
      </c>
      <c r="G28" s="43">
        <v>32.996339999999996</v>
      </c>
      <c r="H28" s="43">
        <v>34.993288</v>
      </c>
      <c r="I28" s="43">
        <v>33.942701999999997</v>
      </c>
      <c r="J28" s="43">
        <v>32.687147000000003</v>
      </c>
      <c r="K28" s="43">
        <v>32.267687000000002</v>
      </c>
      <c r="L28" s="43">
        <v>32.251457000000002</v>
      </c>
      <c r="M28" s="43">
        <v>32.494757</v>
      </c>
      <c r="N28" s="43">
        <v>33.053756</v>
      </c>
      <c r="O28" s="43">
        <v>33.105649</v>
      </c>
      <c r="P28" s="43">
        <v>32.622463000000003</v>
      </c>
      <c r="Q28" s="43">
        <v>31.095008</v>
      </c>
      <c r="R28" s="43">
        <v>31.358388000000001</v>
      </c>
      <c r="S28" s="43">
        <v>30.792306</v>
      </c>
      <c r="T28" s="43">
        <v>31.159562999999999</v>
      </c>
      <c r="U28" s="43">
        <v>31.759844000000001</v>
      </c>
    </row>
    <row r="29" spans="2:21">
      <c r="B29" s="66" t="s">
        <v>112</v>
      </c>
      <c r="C29" s="43">
        <v>3.0908820000000001</v>
      </c>
      <c r="D29" s="43">
        <v>3.4215309999999999</v>
      </c>
      <c r="E29" s="43">
        <v>3.5251839999999999</v>
      </c>
      <c r="F29" s="43">
        <v>3.6252080000000002</v>
      </c>
      <c r="G29" s="43">
        <v>3.9639259999999998</v>
      </c>
      <c r="H29" s="43">
        <v>4.1488719999999999</v>
      </c>
      <c r="I29" s="43">
        <v>3.9745590000000002</v>
      </c>
      <c r="J29" s="43">
        <v>3.7689020000000002</v>
      </c>
      <c r="K29" s="43">
        <v>3.8983180000000002</v>
      </c>
      <c r="L29" s="43">
        <v>4.1194850000000001</v>
      </c>
      <c r="M29" s="43">
        <v>3.920588</v>
      </c>
      <c r="N29" s="43">
        <v>4.0959370000000002</v>
      </c>
      <c r="O29" s="43">
        <v>4.5925019999999996</v>
      </c>
      <c r="P29" s="43">
        <v>3.8498320000000001</v>
      </c>
      <c r="Q29" s="43">
        <v>4.0075149999999997</v>
      </c>
      <c r="R29" s="43">
        <v>3.6574420000000001</v>
      </c>
      <c r="S29" s="43">
        <v>4.4097369999999998</v>
      </c>
      <c r="T29" s="43">
        <v>4.4763700000000002</v>
      </c>
      <c r="U29" s="43">
        <v>4.1767609999999999</v>
      </c>
    </row>
    <row r="30" spans="2:21">
      <c r="B30" s="66" t="s">
        <v>113</v>
      </c>
      <c r="C30" s="43">
        <v>3.7028880000000002</v>
      </c>
      <c r="D30" s="43">
        <v>3.8750529999999999</v>
      </c>
      <c r="E30" s="43">
        <v>5.0972939999999998</v>
      </c>
      <c r="F30" s="43">
        <v>5.5059680000000002</v>
      </c>
      <c r="G30" s="43">
        <v>5.5251359999999998</v>
      </c>
      <c r="H30" s="43">
        <v>5.7280220000000002</v>
      </c>
      <c r="I30" s="43">
        <v>5.6651860000000003</v>
      </c>
      <c r="J30" s="43">
        <v>6.2175549999999999</v>
      </c>
      <c r="K30" s="43">
        <v>5.9428260000000002</v>
      </c>
      <c r="L30" s="43">
        <v>6.7687340000000003</v>
      </c>
      <c r="M30" s="43">
        <v>6.7072890000000003</v>
      </c>
      <c r="N30" s="43">
        <v>6.3702779999999999</v>
      </c>
      <c r="O30" s="43">
        <v>6.5245730000000002</v>
      </c>
      <c r="P30" s="43">
        <v>7.5001280000000001</v>
      </c>
      <c r="Q30" s="43">
        <v>7.3403640000000001</v>
      </c>
      <c r="R30" s="43">
        <v>7.554576</v>
      </c>
      <c r="S30" s="43">
        <v>7.2465580000000003</v>
      </c>
      <c r="T30" s="43">
        <v>7.1956470000000001</v>
      </c>
      <c r="U30" s="43">
        <v>7.2623119999999997</v>
      </c>
    </row>
    <row r="31" spans="2:21">
      <c r="B31" s="66" t="s">
        <v>114</v>
      </c>
      <c r="C31" s="43">
        <v>19.102757</v>
      </c>
      <c r="D31" s="43">
        <v>20.303429999999999</v>
      </c>
      <c r="E31" s="43">
        <v>19.032188000000001</v>
      </c>
      <c r="F31" s="43">
        <v>20.292871000000002</v>
      </c>
      <c r="G31" s="43">
        <v>20.630244000000001</v>
      </c>
      <c r="H31" s="43">
        <v>19.742424</v>
      </c>
      <c r="I31" s="43">
        <v>21.485645999999999</v>
      </c>
      <c r="J31" s="43">
        <v>22.410012999999999</v>
      </c>
      <c r="K31" s="43">
        <v>21.894649999999999</v>
      </c>
      <c r="L31" s="43">
        <v>23.574072999999999</v>
      </c>
      <c r="M31" s="43">
        <v>25.05827</v>
      </c>
      <c r="N31" s="43">
        <v>23.480677</v>
      </c>
      <c r="O31" s="43">
        <v>23.983906000000001</v>
      </c>
      <c r="P31" s="43">
        <v>25.630171000000001</v>
      </c>
      <c r="Q31" s="43">
        <v>27.566122</v>
      </c>
      <c r="R31" s="43">
        <v>25.215820999999998</v>
      </c>
      <c r="S31" s="43">
        <v>22.899384999999999</v>
      </c>
      <c r="T31" s="43">
        <v>22.502472999999998</v>
      </c>
      <c r="U31" s="43">
        <v>23.564554000000001</v>
      </c>
    </row>
    <row r="32" spans="2:21">
      <c r="B32" s="66" t="s">
        <v>115</v>
      </c>
      <c r="C32" s="43">
        <v>9.7426929999999992</v>
      </c>
      <c r="D32" s="43">
        <v>8.7080359999999999</v>
      </c>
      <c r="E32" s="43">
        <v>8.6533270000000009</v>
      </c>
      <c r="F32" s="43">
        <v>8.6782299999999992</v>
      </c>
      <c r="G32" s="43">
        <v>9.4196109999999997</v>
      </c>
      <c r="H32" s="43">
        <v>8.1280280000000005</v>
      </c>
      <c r="I32" s="43">
        <v>7.3609429999999998</v>
      </c>
      <c r="J32" s="43">
        <v>8.3207229999999992</v>
      </c>
      <c r="K32" s="43">
        <v>8.2785039999999999</v>
      </c>
      <c r="L32" s="43">
        <v>6.9044829999999999</v>
      </c>
      <c r="M32" s="43">
        <v>6.6575790000000001</v>
      </c>
      <c r="N32" s="43">
        <v>5.9652669999999999</v>
      </c>
      <c r="O32" s="43">
        <v>6.4854010000000004</v>
      </c>
      <c r="P32" s="43">
        <v>7.1363289999999999</v>
      </c>
      <c r="Q32" s="43">
        <v>7.1601179999999998</v>
      </c>
      <c r="R32" s="43">
        <v>7.2837379999999996</v>
      </c>
      <c r="S32" s="43">
        <v>8.1399709999999992</v>
      </c>
      <c r="T32" s="43">
        <v>7.9517899999999999</v>
      </c>
      <c r="U32" s="43">
        <v>8.3491320000000009</v>
      </c>
    </row>
    <row r="33" spans="1:21">
      <c r="B33" s="59"/>
    </row>
    <row r="34" spans="1:21">
      <c r="B34" s="67" t="s">
        <v>116</v>
      </c>
    </row>
    <row r="35" spans="1:21">
      <c r="B35" s="48" t="s">
        <v>227</v>
      </c>
      <c r="C35" s="4">
        <v>202452.56170200001</v>
      </c>
      <c r="D35" s="4">
        <v>192848.80335999999</v>
      </c>
      <c r="E35" s="4">
        <v>193333.21058399999</v>
      </c>
      <c r="F35" s="4">
        <v>211766.78386200001</v>
      </c>
      <c r="G35" s="4">
        <v>224909.81162600001</v>
      </c>
      <c r="H35" s="4">
        <v>233582.97946</v>
      </c>
      <c r="I35" s="4">
        <v>225104.523586</v>
      </c>
      <c r="J35" s="4">
        <v>224839.335078</v>
      </c>
      <c r="K35" s="4">
        <v>223801.807547</v>
      </c>
      <c r="L35" s="4">
        <v>208531.29384</v>
      </c>
      <c r="M35" s="4">
        <v>221766.50700899999</v>
      </c>
      <c r="N35" s="4">
        <v>231630.598772</v>
      </c>
      <c r="O35" s="4">
        <v>241494.93114299999</v>
      </c>
      <c r="P35" s="4">
        <v>251387.478129</v>
      </c>
      <c r="Q35" s="4">
        <v>268567.26711700001</v>
      </c>
      <c r="R35" s="4">
        <v>277395.79283400002</v>
      </c>
      <c r="S35" s="4">
        <v>294715.68835900002</v>
      </c>
      <c r="T35" s="4">
        <v>299159.96433400002</v>
      </c>
      <c r="U35" s="4">
        <v>294705.58704900002</v>
      </c>
    </row>
    <row r="36" spans="1:21">
      <c r="B36" s="48"/>
    </row>
    <row r="37" spans="1:21">
      <c r="A37" s="17"/>
      <c r="B37" s="67" t="s">
        <v>228</v>
      </c>
      <c r="C37" s="49">
        <v>2.0162040000000001</v>
      </c>
      <c r="D37" s="49">
        <v>1.984664</v>
      </c>
      <c r="E37" s="49">
        <v>1.9537279999999999</v>
      </c>
      <c r="F37" s="49">
        <v>1.922045</v>
      </c>
      <c r="G37" s="49">
        <v>1.8901479999999999</v>
      </c>
      <c r="H37" s="49">
        <v>1.9253020000000001</v>
      </c>
      <c r="I37" s="49">
        <v>1.93306</v>
      </c>
      <c r="J37" s="49">
        <v>2.0178630000000002</v>
      </c>
      <c r="K37" s="49">
        <v>2.044403</v>
      </c>
      <c r="L37" s="49">
        <v>2.1595240000000002</v>
      </c>
      <c r="M37" s="49">
        <v>2.102382</v>
      </c>
      <c r="N37" s="49">
        <v>2.1137920000000001</v>
      </c>
      <c r="O37" s="49">
        <v>2.0310809999999999</v>
      </c>
      <c r="P37" s="49">
        <v>1.9695929999999999</v>
      </c>
      <c r="Q37" s="49">
        <v>1.8540909999999999</v>
      </c>
      <c r="R37" s="49">
        <v>1.6959979999999999</v>
      </c>
      <c r="S37" s="49">
        <v>1.4936</v>
      </c>
      <c r="T37" s="49">
        <v>1.5494380000000001</v>
      </c>
      <c r="U37" s="49">
        <v>1.648844</v>
      </c>
    </row>
    <row r="38" spans="1:21">
      <c r="A38" s="17"/>
      <c r="B38" s="67"/>
      <c r="C38" s="49"/>
      <c r="D38" s="49"/>
      <c r="E38" s="49"/>
      <c r="F38" s="49"/>
      <c r="G38" s="49"/>
      <c r="H38" s="49"/>
      <c r="I38" s="49"/>
      <c r="J38" s="49"/>
      <c r="K38" s="49"/>
      <c r="L38" s="49"/>
      <c r="M38" s="49"/>
      <c r="N38" s="49"/>
      <c r="O38" s="49"/>
      <c r="P38" s="49"/>
      <c r="Q38" s="49"/>
      <c r="R38" s="49"/>
      <c r="S38" s="49"/>
      <c r="T38" s="49"/>
      <c r="U38" s="49"/>
    </row>
    <row r="39" spans="1:21">
      <c r="B39" s="67"/>
    </row>
    <row r="40" spans="1:21" ht="16.8">
      <c r="A40" s="17"/>
      <c r="B40" s="52" t="s">
        <v>235</v>
      </c>
      <c r="C40" s="41">
        <v>28.970697999999999</v>
      </c>
      <c r="D40" s="41">
        <v>27.185773000000001</v>
      </c>
      <c r="E40" s="41">
        <v>26.840948999999998</v>
      </c>
      <c r="F40" s="41">
        <v>28.935098</v>
      </c>
      <c r="G40" s="41">
        <v>30.231860000000001</v>
      </c>
      <c r="H40" s="41">
        <v>31.989415000000001</v>
      </c>
      <c r="I40" s="41">
        <v>30.962731999999999</v>
      </c>
      <c r="J40" s="41">
        <v>32.290376000000002</v>
      </c>
      <c r="K40" s="41">
        <v>32.570714000000002</v>
      </c>
      <c r="L40" s="41">
        <v>32.060690999999998</v>
      </c>
      <c r="M40" s="41">
        <v>33.199466999999999</v>
      </c>
      <c r="N40" s="41">
        <v>34.867742</v>
      </c>
      <c r="O40" s="41">
        <v>34.933318999999997</v>
      </c>
      <c r="P40" s="41">
        <v>35.265408999999998</v>
      </c>
      <c r="Q40" s="41">
        <v>35.468581</v>
      </c>
      <c r="R40" s="41">
        <v>33.510779999999997</v>
      </c>
      <c r="S40" s="41">
        <v>31.354188000000001</v>
      </c>
      <c r="T40" s="41">
        <v>33.016866999999998</v>
      </c>
      <c r="U40" s="41">
        <v>34.611961000000001</v>
      </c>
    </row>
    <row r="41" spans="1:21" ht="80.400000000000006">
      <c r="A41" s="7"/>
      <c r="B41" s="68" t="s">
        <v>120</v>
      </c>
      <c r="C41" s="69"/>
      <c r="D41" s="69"/>
      <c r="E41" s="69"/>
      <c r="F41" s="69"/>
      <c r="G41" s="69"/>
      <c r="H41" s="69"/>
      <c r="I41" s="69"/>
      <c r="J41" s="69"/>
      <c r="K41" s="69"/>
      <c r="L41" s="69"/>
      <c r="M41" s="69"/>
      <c r="N41" s="69"/>
      <c r="O41" s="69"/>
      <c r="P41" s="69"/>
      <c r="Q41" s="69"/>
      <c r="R41" s="69"/>
      <c r="S41" s="69"/>
      <c r="T41" s="69"/>
      <c r="U41" s="69"/>
    </row>
    <row r="42" spans="1:21">
      <c r="A42" s="7"/>
      <c r="B42" s="66" t="s">
        <v>106</v>
      </c>
      <c r="C42" s="69">
        <v>0.48731999999999998</v>
      </c>
      <c r="D42" s="69">
        <v>0.55562100000000003</v>
      </c>
      <c r="E42" s="69">
        <v>0.556917</v>
      </c>
      <c r="F42" s="69">
        <v>0.655219</v>
      </c>
      <c r="G42" s="69">
        <v>0.51152799999999998</v>
      </c>
      <c r="H42" s="69">
        <v>0.58169300000000002</v>
      </c>
      <c r="I42" s="69">
        <v>0.53593500000000005</v>
      </c>
      <c r="J42" s="69">
        <v>0.56112200000000001</v>
      </c>
      <c r="K42" s="69">
        <v>0.56797399999999998</v>
      </c>
      <c r="L42" s="69">
        <v>0.53476900000000005</v>
      </c>
      <c r="M42" s="69">
        <v>0.56137800000000004</v>
      </c>
      <c r="N42" s="69">
        <v>0.67041700000000004</v>
      </c>
      <c r="O42" s="69">
        <v>0.45915299999999998</v>
      </c>
      <c r="P42" s="69">
        <v>0.45438699999999999</v>
      </c>
      <c r="Q42" s="69">
        <v>0.53475099999999998</v>
      </c>
      <c r="R42" s="69">
        <v>0.59311800000000003</v>
      </c>
      <c r="S42" s="69">
        <v>0.53467699999999996</v>
      </c>
      <c r="T42" s="69">
        <v>0.52671599999999996</v>
      </c>
      <c r="U42" s="69">
        <v>0.61302000000000001</v>
      </c>
    </row>
    <row r="43" spans="1:21">
      <c r="A43" s="7"/>
      <c r="B43" s="66" t="s">
        <v>107</v>
      </c>
      <c r="C43" s="69">
        <v>0.13263900000000001</v>
      </c>
      <c r="D43" s="69">
        <v>0.102256</v>
      </c>
      <c r="E43" s="69">
        <v>8.1551999999999999E-2</v>
      </c>
      <c r="F43" s="69">
        <v>9.4620999999999997E-2</v>
      </c>
      <c r="G43" s="69">
        <v>0.107347</v>
      </c>
      <c r="H43" s="69">
        <v>9.4972000000000001E-2</v>
      </c>
      <c r="I43" s="69">
        <v>8.0751000000000003E-2</v>
      </c>
      <c r="J43" s="69">
        <v>7.6607999999999996E-2</v>
      </c>
      <c r="K43" s="69">
        <v>6.6642000000000007E-2</v>
      </c>
      <c r="L43" s="69">
        <v>6.3508999999999996E-2</v>
      </c>
      <c r="M43" s="69">
        <v>6.0306999999999999E-2</v>
      </c>
      <c r="N43" s="69">
        <v>9.4891000000000003E-2</v>
      </c>
      <c r="O43" s="69">
        <v>9.2410000000000006E-2</v>
      </c>
      <c r="P43" s="69">
        <v>8.1466999999999998E-2</v>
      </c>
      <c r="Q43" s="69">
        <v>9.6962000000000007E-2</v>
      </c>
      <c r="R43" s="69">
        <v>9.9902000000000005E-2</v>
      </c>
      <c r="S43" s="69">
        <v>9.2088000000000003E-2</v>
      </c>
      <c r="T43" s="69">
        <v>8.5780999999999996E-2</v>
      </c>
      <c r="U43" s="69">
        <v>0.100628</v>
      </c>
    </row>
    <row r="44" spans="1:21">
      <c r="A44" s="7"/>
      <c r="B44" s="66" t="s">
        <v>108</v>
      </c>
      <c r="C44" s="69">
        <v>0.88715599999999994</v>
      </c>
      <c r="D44" s="69">
        <v>0.88040799999999997</v>
      </c>
      <c r="E44" s="69">
        <v>0.89571400000000001</v>
      </c>
      <c r="F44" s="69">
        <v>0.89238099999999998</v>
      </c>
      <c r="G44" s="69">
        <v>0.82419600000000004</v>
      </c>
      <c r="H44" s="69">
        <v>0.90856599999999998</v>
      </c>
      <c r="I44" s="69">
        <v>0.79224899999999998</v>
      </c>
      <c r="J44" s="69">
        <v>0.80919799999999997</v>
      </c>
      <c r="K44" s="69">
        <v>0.69816500000000004</v>
      </c>
      <c r="L44" s="69">
        <v>0.80722700000000003</v>
      </c>
      <c r="M44" s="69">
        <v>0.78104200000000001</v>
      </c>
      <c r="N44" s="69">
        <v>0.95154099999999997</v>
      </c>
      <c r="O44" s="69">
        <v>0.80047199999999996</v>
      </c>
      <c r="P44" s="69">
        <v>0.85172999999999999</v>
      </c>
      <c r="Q44" s="69">
        <v>0.84598600000000002</v>
      </c>
      <c r="R44" s="69">
        <v>0.82112099999999999</v>
      </c>
      <c r="S44" s="69">
        <v>0.73302299999999998</v>
      </c>
      <c r="T44" s="69">
        <v>0.791543</v>
      </c>
      <c r="U44" s="69">
        <v>0.83230300000000002</v>
      </c>
    </row>
    <row r="45" spans="1:21">
      <c r="A45" s="7"/>
      <c r="B45" s="66" t="s">
        <v>109</v>
      </c>
      <c r="C45" s="69">
        <v>1.2216290000000001</v>
      </c>
      <c r="D45" s="69">
        <v>1.0873299999999999</v>
      </c>
      <c r="E45" s="69">
        <v>1.0622020000000001</v>
      </c>
      <c r="F45" s="69">
        <v>0.86643000000000003</v>
      </c>
      <c r="G45" s="69">
        <v>1.0289889999999999</v>
      </c>
      <c r="H45" s="69">
        <v>1.0239480000000001</v>
      </c>
      <c r="I45" s="69">
        <v>0.93476099999999995</v>
      </c>
      <c r="J45" s="69">
        <v>0.87716700000000003</v>
      </c>
      <c r="K45" s="69">
        <v>0.72885200000000006</v>
      </c>
      <c r="L45" s="69">
        <v>0.66919600000000001</v>
      </c>
      <c r="M45" s="69">
        <v>0.74877700000000003</v>
      </c>
      <c r="N45" s="69">
        <v>0.98702299999999998</v>
      </c>
      <c r="O45" s="69">
        <v>0.74957600000000002</v>
      </c>
      <c r="P45" s="69">
        <v>0.58215799999999995</v>
      </c>
      <c r="Q45" s="69">
        <v>0.623502</v>
      </c>
      <c r="R45" s="69">
        <v>0.58470100000000003</v>
      </c>
      <c r="S45" s="69">
        <v>0.61893399999999998</v>
      </c>
      <c r="T45" s="69">
        <v>0.53296299999999996</v>
      </c>
      <c r="U45" s="69">
        <v>0.51967399999999997</v>
      </c>
    </row>
    <row r="46" spans="1:21">
      <c r="A46" s="7"/>
      <c r="B46" s="66" t="s">
        <v>110</v>
      </c>
      <c r="C46" s="69">
        <v>5.9110399999999998</v>
      </c>
      <c r="D46" s="69">
        <v>5.4409460000000003</v>
      </c>
      <c r="E46" s="69">
        <v>5.343693</v>
      </c>
      <c r="F46" s="69">
        <v>5.8085300000000002</v>
      </c>
      <c r="G46" s="69">
        <v>5.8310430000000002</v>
      </c>
      <c r="H46" s="69">
        <v>6.1109330000000002</v>
      </c>
      <c r="I46" s="69">
        <v>6.1930269999999998</v>
      </c>
      <c r="J46" s="69">
        <v>6.263744</v>
      </c>
      <c r="K46" s="69">
        <v>6.9663219999999999</v>
      </c>
      <c r="L46" s="69">
        <v>6.3834749999999998</v>
      </c>
      <c r="M46" s="69">
        <v>6.2019859999999998</v>
      </c>
      <c r="N46" s="69">
        <v>6.7223030000000001</v>
      </c>
      <c r="O46" s="69">
        <v>6.7393020000000003</v>
      </c>
      <c r="P46" s="69">
        <v>6.2333730000000003</v>
      </c>
      <c r="Q46" s="69">
        <v>5.9965859999999997</v>
      </c>
      <c r="R46" s="69">
        <v>6.2554069999999999</v>
      </c>
      <c r="S46" s="69">
        <v>6.333914</v>
      </c>
      <c r="T46" s="69">
        <v>6.8831749999999996</v>
      </c>
      <c r="U46" s="69">
        <v>6.5483919999999998</v>
      </c>
    </row>
    <row r="47" spans="1:21">
      <c r="A47" s="7"/>
      <c r="B47" s="66" t="s">
        <v>111</v>
      </c>
      <c r="C47" s="69">
        <v>10.005981999999999</v>
      </c>
      <c r="D47" s="69">
        <v>9.2485890000000008</v>
      </c>
      <c r="E47" s="69">
        <v>9.155462</v>
      </c>
      <c r="F47" s="69">
        <v>9.5929850000000005</v>
      </c>
      <c r="G47" s="69">
        <v>9.9754070000000006</v>
      </c>
      <c r="H47" s="69">
        <v>11.194148</v>
      </c>
      <c r="I47" s="69">
        <v>10.509588000000001</v>
      </c>
      <c r="J47" s="69">
        <v>10.554803</v>
      </c>
      <c r="K47" s="69">
        <v>10.509816000000001</v>
      </c>
      <c r="L47" s="69">
        <v>10.34004</v>
      </c>
      <c r="M47" s="69">
        <v>10.788086</v>
      </c>
      <c r="N47" s="69">
        <v>11.525098</v>
      </c>
      <c r="O47" s="69">
        <v>11.564902</v>
      </c>
      <c r="P47" s="69">
        <v>11.504445</v>
      </c>
      <c r="Q47" s="69">
        <v>11.028957999999999</v>
      </c>
      <c r="R47" s="69">
        <v>10.50844</v>
      </c>
      <c r="S47" s="69">
        <v>9.6546769999999995</v>
      </c>
      <c r="T47" s="69">
        <v>10.287910999999999</v>
      </c>
      <c r="U47" s="69">
        <v>10.992705000000001</v>
      </c>
    </row>
    <row r="48" spans="1:21">
      <c r="A48" s="7"/>
      <c r="B48" s="66" t="s">
        <v>112</v>
      </c>
      <c r="C48" s="69">
        <v>0.89544999999999997</v>
      </c>
      <c r="D48" s="69">
        <v>0.93017000000000005</v>
      </c>
      <c r="E48" s="69">
        <v>0.94619299999999995</v>
      </c>
      <c r="F48" s="69">
        <v>1.0489580000000001</v>
      </c>
      <c r="G48" s="69">
        <v>1.198369</v>
      </c>
      <c r="H48" s="69">
        <v>1.3271999999999999</v>
      </c>
      <c r="I48" s="69">
        <v>1.2306319999999999</v>
      </c>
      <c r="J48" s="69">
        <v>1.216993</v>
      </c>
      <c r="K48" s="69">
        <v>1.2697099999999999</v>
      </c>
      <c r="L48" s="69">
        <v>1.320735</v>
      </c>
      <c r="M48" s="69">
        <v>1.301614</v>
      </c>
      <c r="N48" s="69">
        <v>1.428161</v>
      </c>
      <c r="O48" s="69">
        <v>1.6043130000000001</v>
      </c>
      <c r="P48" s="69">
        <v>1.3576589999999999</v>
      </c>
      <c r="Q48" s="69">
        <v>1.4214089999999999</v>
      </c>
      <c r="R48" s="69">
        <v>1.2256370000000001</v>
      </c>
      <c r="S48" s="69">
        <v>1.3826369999999999</v>
      </c>
      <c r="T48" s="69">
        <v>1.477957</v>
      </c>
      <c r="U48" s="69">
        <v>1.445659</v>
      </c>
    </row>
    <row r="49" spans="1:21">
      <c r="A49" s="7"/>
      <c r="B49" s="66" t="s">
        <v>113</v>
      </c>
      <c r="C49" s="69">
        <v>1.0727530000000001</v>
      </c>
      <c r="D49" s="69">
        <v>1.053463</v>
      </c>
      <c r="E49" s="69">
        <v>1.3681620000000001</v>
      </c>
      <c r="F49" s="69">
        <v>1.5931569999999999</v>
      </c>
      <c r="G49" s="69">
        <v>1.6703509999999999</v>
      </c>
      <c r="H49" s="69">
        <v>1.8323609999999999</v>
      </c>
      <c r="I49" s="69">
        <v>1.7540960000000001</v>
      </c>
      <c r="J49" s="69">
        <v>2.0076719999999999</v>
      </c>
      <c r="K49" s="69">
        <v>1.935621</v>
      </c>
      <c r="L49" s="69">
        <v>2.1701030000000001</v>
      </c>
      <c r="M49" s="69">
        <v>2.2267839999999999</v>
      </c>
      <c r="N49" s="69">
        <v>2.2211720000000001</v>
      </c>
      <c r="O49" s="69">
        <v>2.2792500000000002</v>
      </c>
      <c r="P49" s="69">
        <v>2.6449509999999998</v>
      </c>
      <c r="Q49" s="69">
        <v>2.603523</v>
      </c>
      <c r="R49" s="69">
        <v>2.5315970000000001</v>
      </c>
      <c r="S49" s="69">
        <v>2.2720989999999999</v>
      </c>
      <c r="T49" s="69">
        <v>2.3757769999999998</v>
      </c>
      <c r="U49" s="69">
        <v>2.5136289999999999</v>
      </c>
    </row>
    <row r="50" spans="1:21">
      <c r="A50" s="7"/>
      <c r="B50" s="66" t="s">
        <v>114</v>
      </c>
      <c r="C50" s="69">
        <v>5.5342019999999996</v>
      </c>
      <c r="D50" s="69">
        <v>5.5196449999999997</v>
      </c>
      <c r="E50" s="69">
        <v>5.1084199999999997</v>
      </c>
      <c r="F50" s="69">
        <v>5.8717620000000004</v>
      </c>
      <c r="G50" s="69">
        <v>6.2369070000000004</v>
      </c>
      <c r="H50" s="69">
        <v>6.3154859999999999</v>
      </c>
      <c r="I50" s="69">
        <v>6.6525429999999997</v>
      </c>
      <c r="J50" s="69">
        <v>7.2362770000000003</v>
      </c>
      <c r="K50" s="69">
        <v>7.1312439999999997</v>
      </c>
      <c r="L50" s="69">
        <v>7.5580109999999996</v>
      </c>
      <c r="M50" s="69">
        <v>8.3192120000000003</v>
      </c>
      <c r="N50" s="69">
        <v>8.187182</v>
      </c>
      <c r="O50" s="69">
        <v>8.3783750000000001</v>
      </c>
      <c r="P50" s="69">
        <v>9.0385849999999994</v>
      </c>
      <c r="Q50" s="69">
        <v>9.7773120000000002</v>
      </c>
      <c r="R50" s="69">
        <v>8.450018</v>
      </c>
      <c r="S50" s="69">
        <v>7.1799160000000004</v>
      </c>
      <c r="T50" s="69">
        <v>7.4296110000000004</v>
      </c>
      <c r="U50" s="69">
        <v>8.1561540000000008</v>
      </c>
    </row>
    <row r="51" spans="1:21">
      <c r="A51" s="7"/>
      <c r="B51" s="66" t="s">
        <v>115</v>
      </c>
      <c r="C51" s="69">
        <v>2.8225259999999999</v>
      </c>
      <c r="D51" s="69">
        <v>2.3673470000000001</v>
      </c>
      <c r="E51" s="69">
        <v>2.322635</v>
      </c>
      <c r="F51" s="69">
        <v>2.5110540000000001</v>
      </c>
      <c r="G51" s="69">
        <v>2.8477239999999999</v>
      </c>
      <c r="H51" s="69">
        <v>2.6001089999999998</v>
      </c>
      <c r="I51" s="69">
        <v>2.2791489999999999</v>
      </c>
      <c r="J51" s="69">
        <v>2.6867930000000002</v>
      </c>
      <c r="K51" s="69">
        <v>2.6963680000000001</v>
      </c>
      <c r="L51" s="69">
        <v>2.213625</v>
      </c>
      <c r="M51" s="69">
        <v>2.2102810000000002</v>
      </c>
      <c r="N51" s="69">
        <v>2.0799539999999999</v>
      </c>
      <c r="O51" s="69">
        <v>2.2655660000000002</v>
      </c>
      <c r="P51" s="69">
        <v>2.5166559999999998</v>
      </c>
      <c r="Q51" s="69">
        <v>2.5395919999999998</v>
      </c>
      <c r="R51" s="69">
        <v>2.4408370000000001</v>
      </c>
      <c r="S51" s="69">
        <v>2.552222</v>
      </c>
      <c r="T51" s="69">
        <v>2.625432</v>
      </c>
      <c r="U51" s="69">
        <v>2.8897979999999999</v>
      </c>
    </row>
    <row r="52" spans="1:21">
      <c r="A52" s="7"/>
      <c r="B52" s="59"/>
      <c r="C52" s="69"/>
      <c r="D52" s="69"/>
      <c r="E52" s="69"/>
      <c r="F52" s="69"/>
      <c r="G52" s="69"/>
      <c r="H52" s="69"/>
      <c r="I52" s="69"/>
      <c r="J52" s="69"/>
      <c r="K52" s="69"/>
      <c r="L52" s="69"/>
      <c r="M52" s="69"/>
      <c r="N52" s="69"/>
      <c r="O52" s="69"/>
      <c r="P52" s="69"/>
      <c r="Q52" s="69"/>
      <c r="R52" s="69"/>
      <c r="S52" s="69"/>
      <c r="T52" s="69"/>
      <c r="U52" s="69"/>
    </row>
    <row r="53" spans="1:21">
      <c r="A53" s="7"/>
      <c r="B53" s="46" t="s">
        <v>91</v>
      </c>
      <c r="C53" s="69"/>
      <c r="D53" s="69"/>
      <c r="E53" s="69"/>
      <c r="F53" s="69"/>
      <c r="G53" s="69"/>
      <c r="H53" s="69"/>
      <c r="I53" s="69"/>
      <c r="J53" s="69"/>
      <c r="K53" s="69"/>
      <c r="L53" s="69"/>
      <c r="M53" s="69"/>
      <c r="N53" s="69"/>
      <c r="O53" s="69"/>
      <c r="P53" s="69"/>
      <c r="Q53" s="69"/>
      <c r="R53" s="69"/>
      <c r="S53" s="69"/>
      <c r="T53" s="69"/>
      <c r="U53" s="69"/>
    </row>
    <row r="54" spans="1:21">
      <c r="A54" s="7"/>
      <c r="B54" s="66" t="s">
        <v>106</v>
      </c>
      <c r="C54" s="69">
        <v>1.6821140000000001</v>
      </c>
      <c r="D54" s="69">
        <v>2.0437940000000001</v>
      </c>
      <c r="E54" s="69">
        <v>2.0748790000000001</v>
      </c>
      <c r="F54" s="69">
        <v>2.264443</v>
      </c>
      <c r="G54" s="69">
        <v>1.692015</v>
      </c>
      <c r="H54" s="69">
        <v>1.8183929999999999</v>
      </c>
      <c r="I54" s="69">
        <v>1.7309049999999999</v>
      </c>
      <c r="J54" s="69">
        <v>1.7377359999999999</v>
      </c>
      <c r="K54" s="69">
        <v>1.743819</v>
      </c>
      <c r="L54" s="69">
        <v>1.6679900000000001</v>
      </c>
      <c r="M54" s="69">
        <v>1.6909240000000001</v>
      </c>
      <c r="N54" s="69">
        <v>1.9227430000000001</v>
      </c>
      <c r="O54" s="69">
        <v>1.314371</v>
      </c>
      <c r="P54" s="69">
        <v>1.2884789999999999</v>
      </c>
      <c r="Q54" s="69">
        <v>1.507674</v>
      </c>
      <c r="R54" s="69">
        <v>1.7699309999999999</v>
      </c>
      <c r="S54" s="69">
        <v>1.705282</v>
      </c>
      <c r="T54" s="69">
        <v>1.5952919999999999</v>
      </c>
      <c r="U54" s="69">
        <v>1.7711209999999999</v>
      </c>
    </row>
    <row r="55" spans="1:21">
      <c r="A55" s="7"/>
      <c r="B55" s="66" t="s">
        <v>107</v>
      </c>
      <c r="C55" s="69">
        <v>0.457839</v>
      </c>
      <c r="D55" s="69">
        <v>0.37613600000000003</v>
      </c>
      <c r="E55" s="69">
        <v>0.30383199999999999</v>
      </c>
      <c r="F55" s="69">
        <v>0.327011</v>
      </c>
      <c r="G55" s="69">
        <v>0.35507899999999998</v>
      </c>
      <c r="H55" s="69">
        <v>0.29688599999999998</v>
      </c>
      <c r="I55" s="69">
        <v>0.26080199999999998</v>
      </c>
      <c r="J55" s="69">
        <v>0.23724700000000001</v>
      </c>
      <c r="K55" s="69">
        <v>0.20460600000000001</v>
      </c>
      <c r="L55" s="69">
        <v>0.19809099999999999</v>
      </c>
      <c r="M55" s="69">
        <v>0.18165000000000001</v>
      </c>
      <c r="N55" s="69">
        <v>0.27214500000000003</v>
      </c>
      <c r="O55" s="69">
        <v>0.26453300000000002</v>
      </c>
      <c r="P55" s="69">
        <v>0.23100999999999999</v>
      </c>
      <c r="Q55" s="69">
        <v>0.27337299999999998</v>
      </c>
      <c r="R55" s="69">
        <v>0.29811900000000002</v>
      </c>
      <c r="S55" s="69">
        <v>0.29370200000000002</v>
      </c>
      <c r="T55" s="69">
        <v>0.25980999999999999</v>
      </c>
      <c r="U55" s="69">
        <v>0.29073199999999999</v>
      </c>
    </row>
    <row r="56" spans="1:21">
      <c r="A56" s="7"/>
      <c r="B56" s="66" t="s">
        <v>108</v>
      </c>
      <c r="C56" s="69">
        <v>3.062252</v>
      </c>
      <c r="D56" s="69">
        <v>3.238486</v>
      </c>
      <c r="E56" s="69">
        <v>3.3371170000000001</v>
      </c>
      <c r="F56" s="69">
        <v>3.084079</v>
      </c>
      <c r="G56" s="69">
        <v>2.7262490000000001</v>
      </c>
      <c r="H56" s="69">
        <v>2.8402069999999999</v>
      </c>
      <c r="I56" s="69">
        <v>2.5587170000000001</v>
      </c>
      <c r="J56" s="69">
        <v>2.5060030000000002</v>
      </c>
      <c r="K56" s="69">
        <v>2.1435369999999998</v>
      </c>
      <c r="L56" s="69">
        <v>2.5178090000000002</v>
      </c>
      <c r="M56" s="69">
        <v>2.3525740000000002</v>
      </c>
      <c r="N56" s="69">
        <v>2.7290019999999999</v>
      </c>
      <c r="O56" s="69">
        <v>2.2914289999999999</v>
      </c>
      <c r="P56" s="69">
        <v>2.4151989999999999</v>
      </c>
      <c r="Q56" s="69">
        <v>2.3851710000000002</v>
      </c>
      <c r="R56" s="69">
        <v>2.4503200000000001</v>
      </c>
      <c r="S56" s="69">
        <v>2.337879</v>
      </c>
      <c r="T56" s="69">
        <v>2.3973909999999998</v>
      </c>
      <c r="U56" s="69">
        <v>2.4046690000000002</v>
      </c>
    </row>
    <row r="57" spans="1:21">
      <c r="A57" s="7"/>
      <c r="B57" s="66" t="s">
        <v>109</v>
      </c>
      <c r="C57" s="69">
        <v>4.2167760000000003</v>
      </c>
      <c r="D57" s="69">
        <v>3.9996299999999998</v>
      </c>
      <c r="E57" s="69">
        <v>3.957392</v>
      </c>
      <c r="F57" s="69">
        <v>2.9943919999999999</v>
      </c>
      <c r="G57" s="69">
        <v>3.4036569999999999</v>
      </c>
      <c r="H57" s="69">
        <v>3.2008960000000002</v>
      </c>
      <c r="I57" s="69">
        <v>3.0189879999999998</v>
      </c>
      <c r="J57" s="69">
        <v>2.7164980000000001</v>
      </c>
      <c r="K57" s="69">
        <v>2.237752</v>
      </c>
      <c r="L57" s="69">
        <v>2.0872799999999998</v>
      </c>
      <c r="M57" s="69">
        <v>2.2553869999999998</v>
      </c>
      <c r="N57" s="69">
        <v>2.8307630000000001</v>
      </c>
      <c r="O57" s="69">
        <v>2.1457329999999999</v>
      </c>
      <c r="P57" s="69">
        <v>1.6507890000000001</v>
      </c>
      <c r="Q57" s="69">
        <v>1.7578990000000001</v>
      </c>
      <c r="R57" s="69">
        <v>1.744815</v>
      </c>
      <c r="S57" s="69">
        <v>1.9740070000000001</v>
      </c>
      <c r="T57" s="69">
        <v>1.614214</v>
      </c>
      <c r="U57" s="69">
        <v>1.501428</v>
      </c>
    </row>
    <row r="58" spans="1:21">
      <c r="A58" s="7"/>
      <c r="B58" s="66" t="s">
        <v>110</v>
      </c>
      <c r="C58" s="69">
        <v>20.403513</v>
      </c>
      <c r="D58" s="69">
        <v>20.013946000000001</v>
      </c>
      <c r="E58" s="69">
        <v>19.908733999999999</v>
      </c>
      <c r="F58" s="69">
        <v>20.074341</v>
      </c>
      <c r="G58" s="69">
        <v>19.287742000000001</v>
      </c>
      <c r="H58" s="69">
        <v>19.102983999999999</v>
      </c>
      <c r="I58" s="69">
        <v>20.001553000000001</v>
      </c>
      <c r="J58" s="69">
        <v>19.398175999999999</v>
      </c>
      <c r="K58" s="69">
        <v>21.388300999999998</v>
      </c>
      <c r="L58" s="69">
        <v>19.910596999999999</v>
      </c>
      <c r="M58" s="69">
        <v>18.680980999999999</v>
      </c>
      <c r="N58" s="69">
        <v>19.279432</v>
      </c>
      <c r="O58" s="69">
        <v>19.291903999999999</v>
      </c>
      <c r="P58" s="69">
        <v>17.675599999999999</v>
      </c>
      <c r="Q58" s="69">
        <v>16.906756000000001</v>
      </c>
      <c r="R58" s="69">
        <v>18.666851000000001</v>
      </c>
      <c r="S58" s="69">
        <v>20.201174000000002</v>
      </c>
      <c r="T58" s="69">
        <v>20.847449999999998</v>
      </c>
      <c r="U58" s="69">
        <v>18.919447000000002</v>
      </c>
    </row>
    <row r="59" spans="1:21">
      <c r="A59" s="7"/>
      <c r="B59" s="66" t="s">
        <v>111</v>
      </c>
      <c r="C59" s="69">
        <v>34.538285000000002</v>
      </c>
      <c r="D59" s="69">
        <v>34.019958000000003</v>
      </c>
      <c r="E59" s="69">
        <v>34.110052000000003</v>
      </c>
      <c r="F59" s="69">
        <v>33.153455999999998</v>
      </c>
      <c r="G59" s="69">
        <v>32.996339999999996</v>
      </c>
      <c r="H59" s="69">
        <v>34.993288</v>
      </c>
      <c r="I59" s="69">
        <v>33.942701999999997</v>
      </c>
      <c r="J59" s="69">
        <v>32.687147000000003</v>
      </c>
      <c r="K59" s="69">
        <v>32.267687000000002</v>
      </c>
      <c r="L59" s="69">
        <v>32.251457000000002</v>
      </c>
      <c r="M59" s="69">
        <v>32.494757</v>
      </c>
      <c r="N59" s="69">
        <v>33.053756</v>
      </c>
      <c r="O59" s="69">
        <v>33.105649</v>
      </c>
      <c r="P59" s="69">
        <v>32.622463000000003</v>
      </c>
      <c r="Q59" s="69">
        <v>31.095008</v>
      </c>
      <c r="R59" s="69">
        <v>31.358388000000001</v>
      </c>
      <c r="S59" s="69">
        <v>30.792306</v>
      </c>
      <c r="T59" s="69">
        <v>31.159562999999999</v>
      </c>
      <c r="U59" s="69">
        <v>31.759844000000001</v>
      </c>
    </row>
    <row r="60" spans="1:21">
      <c r="A60" s="7"/>
      <c r="B60" s="66" t="s">
        <v>112</v>
      </c>
      <c r="C60" s="69">
        <v>3.0908820000000001</v>
      </c>
      <c r="D60" s="69">
        <v>3.4215309999999999</v>
      </c>
      <c r="E60" s="69">
        <v>3.5251839999999999</v>
      </c>
      <c r="F60" s="69">
        <v>3.6252080000000002</v>
      </c>
      <c r="G60" s="69">
        <v>3.9639259999999998</v>
      </c>
      <c r="H60" s="69">
        <v>4.1488719999999999</v>
      </c>
      <c r="I60" s="69">
        <v>3.9745590000000002</v>
      </c>
      <c r="J60" s="69">
        <v>3.7689020000000002</v>
      </c>
      <c r="K60" s="69">
        <v>3.8983180000000002</v>
      </c>
      <c r="L60" s="69">
        <v>4.1194850000000001</v>
      </c>
      <c r="M60" s="69">
        <v>3.920588</v>
      </c>
      <c r="N60" s="69">
        <v>4.0959370000000002</v>
      </c>
      <c r="O60" s="69">
        <v>4.5925019999999996</v>
      </c>
      <c r="P60" s="69">
        <v>3.8498320000000001</v>
      </c>
      <c r="Q60" s="69">
        <v>4.0075149999999997</v>
      </c>
      <c r="R60" s="69">
        <v>3.6574420000000001</v>
      </c>
      <c r="S60" s="69">
        <v>4.4097369999999998</v>
      </c>
      <c r="T60" s="69">
        <v>4.4763700000000002</v>
      </c>
      <c r="U60" s="69">
        <v>4.1767609999999999</v>
      </c>
    </row>
    <row r="61" spans="1:21">
      <c r="A61" s="7"/>
      <c r="B61" s="66" t="s">
        <v>113</v>
      </c>
      <c r="C61" s="69">
        <v>3.7028880000000002</v>
      </c>
      <c r="D61" s="69">
        <v>3.8750529999999999</v>
      </c>
      <c r="E61" s="69">
        <v>5.0972939999999998</v>
      </c>
      <c r="F61" s="69">
        <v>5.5059680000000002</v>
      </c>
      <c r="G61" s="69">
        <v>5.5251359999999998</v>
      </c>
      <c r="H61" s="69">
        <v>5.7280220000000002</v>
      </c>
      <c r="I61" s="69">
        <v>5.6651860000000003</v>
      </c>
      <c r="J61" s="69">
        <v>6.2175549999999999</v>
      </c>
      <c r="K61" s="69">
        <v>5.9428260000000002</v>
      </c>
      <c r="L61" s="69">
        <v>6.7687340000000003</v>
      </c>
      <c r="M61" s="69">
        <v>6.7072890000000003</v>
      </c>
      <c r="N61" s="69">
        <v>6.3702779999999999</v>
      </c>
      <c r="O61" s="69">
        <v>6.5245730000000002</v>
      </c>
      <c r="P61" s="69">
        <v>7.5001280000000001</v>
      </c>
      <c r="Q61" s="69">
        <v>7.3403640000000001</v>
      </c>
      <c r="R61" s="69">
        <v>7.554576</v>
      </c>
      <c r="S61" s="69">
        <v>7.2465580000000003</v>
      </c>
      <c r="T61" s="69">
        <v>7.1956470000000001</v>
      </c>
      <c r="U61" s="69">
        <v>7.2623119999999997</v>
      </c>
    </row>
    <row r="62" spans="1:21">
      <c r="A62" s="7"/>
      <c r="B62" s="66" t="s">
        <v>114</v>
      </c>
      <c r="C62" s="69">
        <v>19.102757</v>
      </c>
      <c r="D62" s="69">
        <v>20.303429999999999</v>
      </c>
      <c r="E62" s="69">
        <v>19.032188000000001</v>
      </c>
      <c r="F62" s="69">
        <v>20.292871000000002</v>
      </c>
      <c r="G62" s="69">
        <v>20.630244000000001</v>
      </c>
      <c r="H62" s="69">
        <v>19.742424</v>
      </c>
      <c r="I62" s="69">
        <v>21.485645999999999</v>
      </c>
      <c r="J62" s="69">
        <v>22.410012999999999</v>
      </c>
      <c r="K62" s="69">
        <v>21.894649999999999</v>
      </c>
      <c r="L62" s="69">
        <v>23.574072999999999</v>
      </c>
      <c r="M62" s="69">
        <v>25.05827</v>
      </c>
      <c r="N62" s="69">
        <v>23.480677</v>
      </c>
      <c r="O62" s="69">
        <v>23.983906000000001</v>
      </c>
      <c r="P62" s="69">
        <v>25.630171000000001</v>
      </c>
      <c r="Q62" s="69">
        <v>27.566122</v>
      </c>
      <c r="R62" s="69">
        <v>25.215820999999998</v>
      </c>
      <c r="S62" s="69">
        <v>22.899384999999999</v>
      </c>
      <c r="T62" s="69">
        <v>22.502472999999998</v>
      </c>
      <c r="U62" s="69">
        <v>23.564554000000001</v>
      </c>
    </row>
    <row r="63" spans="1:21">
      <c r="A63" s="7"/>
      <c r="B63" s="66" t="s">
        <v>115</v>
      </c>
      <c r="C63" s="69">
        <v>9.7426929999999992</v>
      </c>
      <c r="D63" s="69">
        <v>8.7080359999999999</v>
      </c>
      <c r="E63" s="69">
        <v>8.6533270000000009</v>
      </c>
      <c r="F63" s="69">
        <v>8.6782299999999992</v>
      </c>
      <c r="G63" s="69">
        <v>9.4196109999999997</v>
      </c>
      <c r="H63" s="69">
        <v>8.1280280000000005</v>
      </c>
      <c r="I63" s="69">
        <v>7.3609429999999998</v>
      </c>
      <c r="J63" s="69">
        <v>8.3207229999999992</v>
      </c>
      <c r="K63" s="69">
        <v>8.2785039999999999</v>
      </c>
      <c r="L63" s="69">
        <v>6.9044829999999999</v>
      </c>
      <c r="M63" s="69">
        <v>6.6575790000000001</v>
      </c>
      <c r="N63" s="69">
        <v>5.9652669999999999</v>
      </c>
      <c r="O63" s="69">
        <v>6.4854010000000004</v>
      </c>
      <c r="P63" s="69">
        <v>7.1363289999999999</v>
      </c>
      <c r="Q63" s="69">
        <v>7.1601179999999998</v>
      </c>
      <c r="R63" s="69">
        <v>7.2837379999999996</v>
      </c>
      <c r="S63" s="69">
        <v>8.1399709999999992</v>
      </c>
      <c r="T63" s="69">
        <v>7.9517899999999999</v>
      </c>
      <c r="U63" s="69">
        <v>8.3491320000000009</v>
      </c>
    </row>
    <row r="64" spans="1:21">
      <c r="A64" s="7"/>
      <c r="B64" s="59"/>
      <c r="C64" s="69"/>
      <c r="D64" s="69"/>
      <c r="E64" s="69"/>
      <c r="F64" s="69"/>
      <c r="G64" s="69"/>
      <c r="H64" s="69"/>
      <c r="I64" s="69"/>
      <c r="J64" s="69"/>
      <c r="K64" s="69"/>
      <c r="L64" s="69"/>
      <c r="M64" s="69"/>
      <c r="N64" s="69"/>
      <c r="O64" s="69"/>
      <c r="P64" s="69"/>
      <c r="Q64" s="69"/>
      <c r="R64" s="69"/>
      <c r="S64" s="69"/>
      <c r="T64" s="69"/>
      <c r="U64" s="69"/>
    </row>
    <row r="65" spans="1:21">
      <c r="A65" s="17"/>
      <c r="B65" s="67" t="s">
        <v>121</v>
      </c>
      <c r="C65" s="41">
        <v>70.974299999999999</v>
      </c>
      <c r="D65" s="41">
        <v>71.029326999999995</v>
      </c>
      <c r="E65" s="41">
        <v>71.06035</v>
      </c>
      <c r="F65" s="41">
        <v>71.089185000000001</v>
      </c>
      <c r="G65" s="41">
        <v>71.114918000000003</v>
      </c>
      <c r="H65" s="41">
        <v>71.132182999999998</v>
      </c>
      <c r="I65" s="41">
        <v>71.155709999999999</v>
      </c>
      <c r="J65" s="41">
        <v>71.172008000000005</v>
      </c>
      <c r="K65" s="41">
        <v>71.186424000000002</v>
      </c>
      <c r="L65" s="41">
        <v>71.194025999999994</v>
      </c>
      <c r="M65" s="41">
        <v>71.207138</v>
      </c>
      <c r="N65" s="41">
        <v>71.21405</v>
      </c>
      <c r="O65" s="41">
        <v>71.220429999999993</v>
      </c>
      <c r="P65" s="41">
        <v>71.224402999999995</v>
      </c>
      <c r="Q65" s="41">
        <v>71.229449000000002</v>
      </c>
      <c r="R65" s="41">
        <v>71.229418999999993</v>
      </c>
      <c r="S65" s="41">
        <v>71.229208999999997</v>
      </c>
      <c r="T65" s="41">
        <v>71.229224000000002</v>
      </c>
      <c r="U65" s="41">
        <v>71.229253999999997</v>
      </c>
    </row>
    <row r="67" spans="1:21">
      <c r="A67" s="7" t="s">
        <v>236</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6E9803-44CE-47DB-8AD7-890EEE3230D1}">
  <dimension ref="B2:X52"/>
  <sheetViews>
    <sheetView workbookViewId="0">
      <selection activeCell="B15" sqref="B15"/>
    </sheetView>
  </sheetViews>
  <sheetFormatPr defaultColWidth="8.88671875" defaultRowHeight="14.4"/>
  <sheetData>
    <row r="2" spans="2:24">
      <c r="B2" s="13"/>
      <c r="C2" s="13"/>
      <c r="D2" s="13"/>
      <c r="E2" s="13"/>
      <c r="F2" s="13"/>
      <c r="G2" s="13"/>
      <c r="H2" s="13"/>
      <c r="I2" s="13"/>
      <c r="J2" s="13"/>
      <c r="K2" s="13"/>
      <c r="L2" s="13"/>
      <c r="M2" s="13"/>
      <c r="N2" s="13"/>
      <c r="O2" s="13"/>
      <c r="P2" s="13"/>
      <c r="Q2" s="13"/>
      <c r="R2" s="13"/>
      <c r="S2" s="13"/>
      <c r="T2" s="13"/>
      <c r="U2" s="13"/>
      <c r="V2" s="13"/>
      <c r="W2" s="13"/>
    </row>
    <row r="3" spans="2:24" ht="17.399999999999999">
      <c r="B3" s="12" t="s">
        <v>49</v>
      </c>
      <c r="C3" s="13"/>
      <c r="D3" s="13"/>
      <c r="E3" s="13"/>
      <c r="F3" s="13"/>
      <c r="G3" s="13"/>
      <c r="H3" s="13"/>
      <c r="I3" s="13"/>
      <c r="J3" s="13"/>
      <c r="K3" s="13"/>
      <c r="L3" s="13"/>
      <c r="M3" s="13"/>
      <c r="N3" s="13"/>
      <c r="O3" s="13"/>
      <c r="P3" s="13"/>
      <c r="Q3" s="13"/>
      <c r="R3" s="13"/>
      <c r="S3" s="13"/>
      <c r="T3" s="13"/>
      <c r="U3" s="13" t="s">
        <v>50</v>
      </c>
      <c r="V3" s="13"/>
    </row>
    <row r="4" spans="2:24">
      <c r="B4" s="13"/>
      <c r="C4" s="13"/>
      <c r="D4" s="13"/>
      <c r="E4" s="13"/>
      <c r="F4" s="13"/>
      <c r="G4" s="13"/>
      <c r="H4" s="13"/>
      <c r="I4" s="13"/>
      <c r="J4" s="13"/>
      <c r="K4" s="13"/>
      <c r="L4" s="13"/>
      <c r="M4" s="13"/>
      <c r="N4" s="13"/>
      <c r="O4" s="13"/>
      <c r="P4" s="13"/>
      <c r="Q4" s="13"/>
      <c r="R4" s="13"/>
      <c r="S4" s="13"/>
      <c r="T4" s="13"/>
      <c r="U4" s="13"/>
      <c r="V4" s="13"/>
      <c r="W4" s="13"/>
    </row>
    <row r="5" spans="2:24" ht="15.6">
      <c r="B5" s="14" t="s">
        <v>51</v>
      </c>
      <c r="C5" s="13"/>
      <c r="D5" s="13"/>
      <c r="E5" s="13"/>
      <c r="F5" s="13"/>
      <c r="G5" s="13"/>
      <c r="H5" s="13"/>
      <c r="I5" s="13"/>
      <c r="J5" s="13"/>
      <c r="K5" s="13"/>
      <c r="L5" s="13"/>
      <c r="M5" s="13"/>
      <c r="N5" s="13"/>
      <c r="O5" s="13"/>
      <c r="P5" s="13"/>
      <c r="Q5" s="13"/>
      <c r="R5" s="13"/>
      <c r="S5" s="13"/>
      <c r="T5" s="13"/>
      <c r="U5" s="13"/>
      <c r="V5" s="13"/>
    </row>
    <row r="6" spans="2:24" ht="15.6">
      <c r="B6" s="14" t="s">
        <v>237</v>
      </c>
      <c r="C6" s="13"/>
      <c r="D6" s="13"/>
      <c r="E6" s="13"/>
      <c r="F6" s="13"/>
      <c r="G6" s="13"/>
      <c r="H6" s="13"/>
      <c r="I6" s="13"/>
      <c r="J6" s="13"/>
      <c r="K6" s="13"/>
      <c r="L6" s="13"/>
      <c r="M6" s="13"/>
      <c r="N6" s="13"/>
      <c r="O6" s="13"/>
      <c r="P6" s="13"/>
      <c r="Q6" s="13"/>
      <c r="R6" s="13"/>
    </row>
    <row r="7" spans="2:24">
      <c r="B7" s="13"/>
      <c r="C7" s="13"/>
      <c r="D7" s="13"/>
      <c r="E7" s="13"/>
      <c r="F7" s="13"/>
      <c r="G7" s="13"/>
      <c r="H7" s="13"/>
      <c r="I7" s="13"/>
      <c r="J7" s="13"/>
      <c r="K7" s="13"/>
      <c r="L7" s="13"/>
      <c r="M7" s="13"/>
      <c r="N7" s="13"/>
      <c r="O7" s="13"/>
      <c r="P7" s="13"/>
      <c r="Q7" s="13"/>
      <c r="R7" s="13"/>
      <c r="S7" s="13"/>
      <c r="T7" s="13"/>
      <c r="U7" s="13"/>
      <c r="V7" s="13"/>
      <c r="W7" s="13"/>
    </row>
    <row r="8" spans="2:24">
      <c r="B8" s="13"/>
      <c r="C8" s="13"/>
      <c r="D8" s="13"/>
      <c r="E8" s="13"/>
      <c r="F8" s="13"/>
      <c r="G8" s="13"/>
      <c r="H8" s="13"/>
      <c r="I8" s="13"/>
      <c r="J8" s="13"/>
      <c r="K8" s="13"/>
      <c r="L8" s="13"/>
      <c r="M8" s="13"/>
      <c r="N8" s="13"/>
      <c r="O8" s="13"/>
      <c r="P8" s="13"/>
      <c r="Q8" s="13"/>
      <c r="R8" s="13"/>
      <c r="S8" s="13"/>
      <c r="T8" s="13"/>
      <c r="U8" s="13"/>
      <c r="V8" s="13"/>
      <c r="W8" s="13"/>
    </row>
    <row r="9" spans="2:24">
      <c r="B9" s="13"/>
      <c r="C9" s="13"/>
      <c r="D9" s="15">
        <v>2000</v>
      </c>
      <c r="E9" s="15">
        <v>2001</v>
      </c>
      <c r="F9" s="15">
        <v>2002</v>
      </c>
      <c r="G9" s="15">
        <v>2003</v>
      </c>
      <c r="H9" s="15">
        <v>2004</v>
      </c>
      <c r="I9" s="15">
        <v>2005</v>
      </c>
      <c r="J9" s="15">
        <v>2006</v>
      </c>
      <c r="K9" s="15">
        <v>2007</v>
      </c>
      <c r="L9" s="15">
        <v>2008</v>
      </c>
      <c r="M9" s="15">
        <v>2009</v>
      </c>
      <c r="N9" s="15">
        <v>2010</v>
      </c>
      <c r="O9" s="15">
        <v>2011</v>
      </c>
      <c r="P9" s="15">
        <v>2012</v>
      </c>
      <c r="Q9" s="15">
        <v>2013</v>
      </c>
      <c r="R9" s="15">
        <v>2014</v>
      </c>
      <c r="S9" s="15">
        <v>2015</v>
      </c>
      <c r="T9" s="15">
        <v>2016</v>
      </c>
      <c r="U9" s="15">
        <v>2017</v>
      </c>
      <c r="V9" s="15">
        <v>2018</v>
      </c>
      <c r="W9" s="13"/>
    </row>
    <row r="10" spans="2:24">
      <c r="B10" s="16"/>
      <c r="C10" s="13"/>
      <c r="D10" s="13"/>
      <c r="E10" s="13"/>
      <c r="F10" s="13"/>
      <c r="G10" s="13"/>
      <c r="H10" s="13"/>
      <c r="I10" s="13"/>
      <c r="J10" s="13"/>
      <c r="K10" s="13"/>
      <c r="L10" s="13"/>
      <c r="M10" s="13"/>
      <c r="N10" s="13"/>
      <c r="O10" s="13"/>
      <c r="P10" s="13"/>
      <c r="Q10" s="13"/>
      <c r="R10" s="13"/>
      <c r="S10" s="13"/>
      <c r="T10" s="13"/>
      <c r="U10" s="13"/>
      <c r="V10" s="13"/>
      <c r="W10" s="13"/>
    </row>
    <row r="11" spans="2:24">
      <c r="B11" s="17"/>
      <c r="C11" s="17" t="s">
        <v>238</v>
      </c>
      <c r="D11" s="17">
        <v>711.1</v>
      </c>
      <c r="E11" s="17">
        <v>710.1</v>
      </c>
      <c r="F11" s="17">
        <v>704</v>
      </c>
      <c r="G11" s="17">
        <v>765.5</v>
      </c>
      <c r="H11" s="17">
        <v>809.3</v>
      </c>
      <c r="I11" s="17">
        <v>819.2</v>
      </c>
      <c r="J11" s="17">
        <v>836.3</v>
      </c>
      <c r="K11" s="17">
        <v>871.4</v>
      </c>
      <c r="L11" s="17">
        <v>888.6</v>
      </c>
      <c r="M11" s="17">
        <v>901.8</v>
      </c>
      <c r="N11" s="17">
        <v>957.9</v>
      </c>
      <c r="O11" s="17">
        <v>975.4</v>
      </c>
      <c r="P11" s="17">
        <v>978.5</v>
      </c>
      <c r="Q11" s="28">
        <v>1005.1</v>
      </c>
      <c r="R11" s="28">
        <v>1000.7</v>
      </c>
      <c r="S11" s="17">
        <v>968.7</v>
      </c>
      <c r="T11" s="17">
        <v>945.5</v>
      </c>
      <c r="U11" s="17">
        <v>982.4</v>
      </c>
      <c r="V11" s="28">
        <v>1035.5</v>
      </c>
      <c r="W11" s="13"/>
    </row>
    <row r="12" spans="2:24">
      <c r="B12" s="13"/>
      <c r="C12" s="25" t="s">
        <v>207</v>
      </c>
      <c r="D12" s="13"/>
      <c r="E12" s="13"/>
      <c r="F12" s="13"/>
      <c r="G12" s="13"/>
      <c r="H12" s="13"/>
      <c r="I12" s="13"/>
      <c r="J12" s="13"/>
      <c r="K12" s="13"/>
      <c r="L12" s="13"/>
      <c r="M12" s="13"/>
      <c r="N12" s="13"/>
      <c r="O12" s="13"/>
      <c r="P12" s="13"/>
      <c r="Q12" s="13"/>
      <c r="R12" s="13"/>
      <c r="S12" s="13"/>
      <c r="T12" s="13"/>
      <c r="U12" s="13"/>
      <c r="V12" s="13"/>
      <c r="W12" s="13"/>
    </row>
    <row r="13" spans="2:24">
      <c r="B13" s="13"/>
      <c r="C13" s="13" t="s">
        <v>209</v>
      </c>
      <c r="D13" s="13">
        <v>0.1</v>
      </c>
      <c r="E13" s="13">
        <v>0.1</v>
      </c>
      <c r="F13" s="13">
        <v>0.1</v>
      </c>
      <c r="G13" s="13">
        <v>0.1</v>
      </c>
      <c r="H13" s="13">
        <v>0.1</v>
      </c>
      <c r="I13" s="13">
        <v>0.2</v>
      </c>
      <c r="J13" s="13">
        <v>0.1</v>
      </c>
      <c r="K13" s="13">
        <v>0.1</v>
      </c>
      <c r="L13" s="13">
        <v>0.1</v>
      </c>
      <c r="M13" s="13">
        <v>0.2</v>
      </c>
      <c r="N13" s="13">
        <v>0.2</v>
      </c>
      <c r="O13" s="13">
        <v>0.3</v>
      </c>
      <c r="P13" s="13">
        <v>0.3</v>
      </c>
      <c r="Q13" s="13">
        <v>0.3</v>
      </c>
      <c r="R13" s="13">
        <v>0.4</v>
      </c>
      <c r="S13" s="13">
        <v>0.4</v>
      </c>
      <c r="T13" s="13">
        <v>0.4</v>
      </c>
      <c r="U13" s="13">
        <v>0.4</v>
      </c>
      <c r="V13" s="13">
        <v>0.8</v>
      </c>
      <c r="W13" s="13"/>
      <c r="X13" s="97"/>
    </row>
    <row r="14" spans="2:24">
      <c r="B14" s="13"/>
      <c r="C14" s="7" t="s">
        <v>210</v>
      </c>
      <c r="D14" s="13">
        <v>229.4</v>
      </c>
      <c r="E14" s="13">
        <v>240.3</v>
      </c>
      <c r="F14" s="13">
        <v>238.6</v>
      </c>
      <c r="G14" s="13">
        <v>253.8</v>
      </c>
      <c r="H14" s="13">
        <v>271.60000000000002</v>
      </c>
      <c r="I14" s="13">
        <v>259.8</v>
      </c>
      <c r="J14" s="13">
        <v>275.3</v>
      </c>
      <c r="K14" s="13">
        <v>279.60000000000002</v>
      </c>
      <c r="L14" s="13">
        <v>283.8</v>
      </c>
      <c r="M14" s="13">
        <v>294</v>
      </c>
      <c r="N14" s="13">
        <v>307.60000000000002</v>
      </c>
      <c r="O14" s="13">
        <v>297.3</v>
      </c>
      <c r="P14" s="13">
        <v>304.10000000000002</v>
      </c>
      <c r="Q14" s="13">
        <v>321.8</v>
      </c>
      <c r="R14" s="13">
        <v>320.8</v>
      </c>
      <c r="S14" s="13">
        <v>344.4</v>
      </c>
      <c r="T14" s="13">
        <v>362.5</v>
      </c>
      <c r="U14" s="13">
        <v>370.8</v>
      </c>
      <c r="V14" s="13">
        <v>386.4</v>
      </c>
      <c r="W14" s="13"/>
    </row>
    <row r="15" spans="2:24">
      <c r="B15" s="13"/>
      <c r="C15" s="7" t="s">
        <v>211</v>
      </c>
      <c r="D15" s="13">
        <v>473.1</v>
      </c>
      <c r="E15" s="13">
        <v>460.6</v>
      </c>
      <c r="F15" s="13">
        <v>459</v>
      </c>
      <c r="G15" s="13">
        <v>505.4</v>
      </c>
      <c r="H15" s="13">
        <v>531.1</v>
      </c>
      <c r="I15" s="13">
        <v>553.1</v>
      </c>
      <c r="J15" s="13">
        <v>553.4</v>
      </c>
      <c r="K15" s="13">
        <v>578.5</v>
      </c>
      <c r="L15" s="13">
        <v>591.1</v>
      </c>
      <c r="M15" s="13">
        <v>593.4</v>
      </c>
      <c r="N15" s="13">
        <v>633.70000000000005</v>
      </c>
      <c r="O15" s="13">
        <v>656.1</v>
      </c>
      <c r="P15" s="13">
        <v>651</v>
      </c>
      <c r="Q15" s="13">
        <v>662.4</v>
      </c>
      <c r="R15" s="13">
        <v>658.4</v>
      </c>
      <c r="S15" s="13">
        <v>618.5</v>
      </c>
      <c r="T15" s="13">
        <v>576.6</v>
      </c>
      <c r="U15" s="13">
        <v>605.29999999999995</v>
      </c>
      <c r="V15" s="13">
        <v>642.4</v>
      </c>
      <c r="W15" s="13"/>
    </row>
    <row r="16" spans="2:24">
      <c r="B16" s="13"/>
      <c r="C16" s="7" t="s">
        <v>212</v>
      </c>
      <c r="D16" s="13">
        <v>0</v>
      </c>
      <c r="E16" s="13">
        <v>0</v>
      </c>
      <c r="F16" s="13">
        <v>0</v>
      </c>
      <c r="G16" s="13">
        <v>0</v>
      </c>
      <c r="H16" s="13">
        <v>0</v>
      </c>
      <c r="I16" s="13">
        <v>1.2</v>
      </c>
      <c r="J16" s="13">
        <v>1.4</v>
      </c>
      <c r="K16" s="13">
        <v>6</v>
      </c>
      <c r="L16" s="13">
        <v>6.2</v>
      </c>
      <c r="M16" s="13">
        <v>7.3</v>
      </c>
      <c r="N16" s="13">
        <v>9.6</v>
      </c>
      <c r="O16" s="13">
        <v>14.3</v>
      </c>
      <c r="P16" s="13">
        <v>15.6</v>
      </c>
      <c r="Q16" s="13">
        <v>14.4</v>
      </c>
      <c r="R16" s="13">
        <v>15.7</v>
      </c>
      <c r="S16" s="13">
        <v>0</v>
      </c>
      <c r="T16" s="13">
        <v>0</v>
      </c>
      <c r="U16" s="13">
        <v>0</v>
      </c>
      <c r="V16" s="13">
        <v>0</v>
      </c>
      <c r="W16" s="13"/>
    </row>
    <row r="17" spans="2:23">
      <c r="B17" s="13"/>
      <c r="C17" s="7" t="s">
        <v>213</v>
      </c>
      <c r="D17" s="13">
        <v>0</v>
      </c>
      <c r="E17" s="13">
        <v>0</v>
      </c>
      <c r="F17" s="13">
        <v>0</v>
      </c>
      <c r="G17" s="13">
        <v>0</v>
      </c>
      <c r="H17" s="13">
        <v>0</v>
      </c>
      <c r="I17" s="13">
        <v>0</v>
      </c>
      <c r="J17" s="13">
        <v>0</v>
      </c>
      <c r="K17" s="13">
        <v>0</v>
      </c>
      <c r="L17" s="13">
        <v>0</v>
      </c>
      <c r="M17" s="13">
        <v>0</v>
      </c>
      <c r="N17" s="13">
        <v>0</v>
      </c>
      <c r="O17" s="13">
        <v>0</v>
      </c>
      <c r="P17" s="13">
        <v>0</v>
      </c>
      <c r="Q17" s="13">
        <v>0</v>
      </c>
      <c r="R17" s="13">
        <v>0</v>
      </c>
      <c r="S17" s="13">
        <v>0</v>
      </c>
      <c r="T17" s="13">
        <v>0</v>
      </c>
      <c r="U17" s="13">
        <v>0</v>
      </c>
      <c r="V17" s="13">
        <v>0</v>
      </c>
      <c r="W17" s="13"/>
    </row>
    <row r="18" spans="2:23">
      <c r="B18" s="13"/>
      <c r="C18" s="7" t="s">
        <v>214</v>
      </c>
      <c r="D18" s="13">
        <v>8.5</v>
      </c>
      <c r="E18" s="13">
        <v>9.1</v>
      </c>
      <c r="F18" s="13">
        <v>6.3</v>
      </c>
      <c r="G18" s="13">
        <v>6.1</v>
      </c>
      <c r="H18" s="13">
        <v>6.4</v>
      </c>
      <c r="I18" s="13">
        <v>4.9000000000000004</v>
      </c>
      <c r="J18" s="13">
        <v>6.1</v>
      </c>
      <c r="K18" s="13">
        <v>7.2</v>
      </c>
      <c r="L18" s="13">
        <v>7.4</v>
      </c>
      <c r="M18" s="13">
        <v>6.9</v>
      </c>
      <c r="N18" s="13">
        <v>6.8</v>
      </c>
      <c r="O18" s="13">
        <v>7.3</v>
      </c>
      <c r="P18" s="13">
        <v>7.6</v>
      </c>
      <c r="Q18" s="13">
        <v>6.2</v>
      </c>
      <c r="R18" s="13">
        <v>5.4</v>
      </c>
      <c r="S18" s="13">
        <v>5.5</v>
      </c>
      <c r="T18" s="13">
        <v>6</v>
      </c>
      <c r="U18" s="13">
        <v>5.9</v>
      </c>
      <c r="V18" s="13">
        <v>5.9</v>
      </c>
      <c r="W18" s="13"/>
    </row>
    <row r="19" spans="2:23">
      <c r="B19" s="13"/>
      <c r="C19" s="7"/>
      <c r="D19" s="13"/>
      <c r="E19" s="13"/>
      <c r="F19" s="13"/>
      <c r="G19" s="13"/>
      <c r="H19" s="13"/>
      <c r="I19" s="13"/>
      <c r="J19" s="13"/>
      <c r="K19" s="13"/>
      <c r="L19" s="13"/>
      <c r="M19" s="13"/>
      <c r="N19" s="13"/>
      <c r="O19" s="13"/>
      <c r="P19" s="13"/>
      <c r="Q19" s="13"/>
      <c r="R19" s="13"/>
      <c r="S19" s="13"/>
      <c r="T19" s="13"/>
      <c r="U19" s="13"/>
      <c r="V19" s="13"/>
      <c r="W19" s="13"/>
    </row>
    <row r="20" spans="2:23">
      <c r="B20" s="13"/>
      <c r="C20" s="25" t="s">
        <v>91</v>
      </c>
      <c r="D20" s="13"/>
      <c r="E20" s="13"/>
      <c r="F20" s="13"/>
      <c r="G20" s="13"/>
      <c r="H20" s="13"/>
      <c r="I20" s="13"/>
      <c r="J20" s="13"/>
      <c r="K20" s="13"/>
      <c r="L20" s="13"/>
      <c r="M20" s="13"/>
      <c r="N20" s="13"/>
      <c r="O20" s="13"/>
      <c r="P20" s="13"/>
      <c r="Q20" s="13"/>
      <c r="R20" s="13"/>
      <c r="S20" s="13"/>
      <c r="T20" s="13"/>
      <c r="U20" s="13"/>
      <c r="V20" s="13"/>
      <c r="W20" s="13"/>
    </row>
    <row r="21" spans="2:23">
      <c r="B21" s="13"/>
      <c r="C21" s="13" t="s">
        <v>209</v>
      </c>
      <c r="D21" s="13">
        <v>0</v>
      </c>
      <c r="E21" s="13">
        <v>0</v>
      </c>
      <c r="F21" s="13">
        <v>0</v>
      </c>
      <c r="G21" s="13">
        <v>0</v>
      </c>
      <c r="H21" s="13">
        <v>0</v>
      </c>
      <c r="I21" s="13">
        <v>0</v>
      </c>
      <c r="J21" s="13">
        <v>0</v>
      </c>
      <c r="K21" s="13">
        <v>0</v>
      </c>
      <c r="L21" s="13">
        <v>0</v>
      </c>
      <c r="M21" s="13">
        <v>0</v>
      </c>
      <c r="N21" s="13">
        <v>0</v>
      </c>
      <c r="O21" s="13">
        <v>0</v>
      </c>
      <c r="P21" s="13">
        <v>0</v>
      </c>
      <c r="Q21" s="13">
        <v>0</v>
      </c>
      <c r="R21" s="13">
        <v>0</v>
      </c>
      <c r="S21" s="13">
        <v>0</v>
      </c>
      <c r="T21" s="13">
        <v>0</v>
      </c>
      <c r="U21" s="13">
        <v>0</v>
      </c>
      <c r="V21" s="13">
        <v>0.1</v>
      </c>
      <c r="W21" s="13"/>
    </row>
    <row r="22" spans="2:23">
      <c r="B22" s="13"/>
      <c r="C22" s="7" t="s">
        <v>210</v>
      </c>
      <c r="D22" s="13">
        <v>32.299999999999997</v>
      </c>
      <c r="E22" s="13">
        <v>33.799999999999997</v>
      </c>
      <c r="F22" s="13">
        <v>33.9</v>
      </c>
      <c r="G22" s="13">
        <v>33.200000000000003</v>
      </c>
      <c r="H22" s="13">
        <v>33.6</v>
      </c>
      <c r="I22" s="13">
        <v>31.7</v>
      </c>
      <c r="J22" s="13">
        <v>32.9</v>
      </c>
      <c r="K22" s="13">
        <v>32.1</v>
      </c>
      <c r="L22" s="13">
        <v>31.9</v>
      </c>
      <c r="M22" s="13">
        <v>32.6</v>
      </c>
      <c r="N22" s="13">
        <v>32.1</v>
      </c>
      <c r="O22" s="13">
        <v>30.5</v>
      </c>
      <c r="P22" s="13">
        <v>31.1</v>
      </c>
      <c r="Q22" s="13">
        <v>32</v>
      </c>
      <c r="R22" s="13">
        <v>32.1</v>
      </c>
      <c r="S22" s="13">
        <v>35.5</v>
      </c>
      <c r="T22" s="13">
        <v>38.299999999999997</v>
      </c>
      <c r="U22" s="13">
        <v>37.700000000000003</v>
      </c>
      <c r="V22" s="13">
        <v>37.299999999999997</v>
      </c>
      <c r="W22" s="13"/>
    </row>
    <row r="23" spans="2:23">
      <c r="B23" s="13"/>
      <c r="C23" s="7" t="s">
        <v>211</v>
      </c>
      <c r="D23" s="13">
        <v>66.5</v>
      </c>
      <c r="E23" s="13">
        <v>64.900000000000006</v>
      </c>
      <c r="F23" s="13">
        <v>65.2</v>
      </c>
      <c r="G23" s="13">
        <v>66</v>
      </c>
      <c r="H23" s="13">
        <v>65.599999999999994</v>
      </c>
      <c r="I23" s="13">
        <v>67.5</v>
      </c>
      <c r="J23" s="13">
        <v>66.2</v>
      </c>
      <c r="K23" s="13">
        <v>66.400000000000006</v>
      </c>
      <c r="L23" s="13">
        <v>66.5</v>
      </c>
      <c r="M23" s="13">
        <v>65.8</v>
      </c>
      <c r="N23" s="13">
        <v>66.2</v>
      </c>
      <c r="O23" s="13">
        <v>67.3</v>
      </c>
      <c r="P23" s="13">
        <v>66.5</v>
      </c>
      <c r="Q23" s="13">
        <v>65.900000000000006</v>
      </c>
      <c r="R23" s="13">
        <v>65.8</v>
      </c>
      <c r="S23" s="13">
        <v>63.8</v>
      </c>
      <c r="T23" s="13">
        <v>61</v>
      </c>
      <c r="U23" s="13">
        <v>61.6</v>
      </c>
      <c r="V23" s="13">
        <v>62</v>
      </c>
      <c r="W23" s="13"/>
    </row>
    <row r="24" spans="2:23">
      <c r="B24" s="13"/>
      <c r="C24" s="7" t="s">
        <v>212</v>
      </c>
      <c r="D24" s="13">
        <v>0</v>
      </c>
      <c r="E24" s="13">
        <v>0</v>
      </c>
      <c r="F24" s="13">
        <v>0</v>
      </c>
      <c r="G24" s="13">
        <v>0</v>
      </c>
      <c r="H24" s="13">
        <v>0</v>
      </c>
      <c r="I24" s="13">
        <v>0.2</v>
      </c>
      <c r="J24" s="13">
        <v>0.2</v>
      </c>
      <c r="K24" s="13">
        <v>0.7</v>
      </c>
      <c r="L24" s="13">
        <v>0.7</v>
      </c>
      <c r="M24" s="13">
        <v>0.8</v>
      </c>
      <c r="N24" s="13">
        <v>1</v>
      </c>
      <c r="O24" s="13">
        <v>1.5</v>
      </c>
      <c r="P24" s="13">
        <v>1.6</v>
      </c>
      <c r="Q24" s="13">
        <v>1.4</v>
      </c>
      <c r="R24" s="13">
        <v>1.6</v>
      </c>
      <c r="S24" s="13">
        <v>0</v>
      </c>
      <c r="T24" s="13">
        <v>0</v>
      </c>
      <c r="U24" s="13">
        <v>0</v>
      </c>
      <c r="V24" s="13">
        <v>0</v>
      </c>
      <c r="W24" s="13"/>
    </row>
    <row r="25" spans="2:23">
      <c r="B25" s="13"/>
      <c r="C25" s="7" t="s">
        <v>213</v>
      </c>
      <c r="D25" s="13">
        <v>0</v>
      </c>
      <c r="E25" s="13">
        <v>0</v>
      </c>
      <c r="F25" s="13">
        <v>0</v>
      </c>
      <c r="G25" s="13">
        <v>0</v>
      </c>
      <c r="H25" s="13">
        <v>0</v>
      </c>
      <c r="I25" s="13">
        <v>0</v>
      </c>
      <c r="J25" s="13">
        <v>0</v>
      </c>
      <c r="K25" s="13">
        <v>0</v>
      </c>
      <c r="L25" s="13">
        <v>0</v>
      </c>
      <c r="M25" s="13">
        <v>0</v>
      </c>
      <c r="N25" s="13">
        <v>0</v>
      </c>
      <c r="O25" s="13">
        <v>0</v>
      </c>
      <c r="P25" s="13">
        <v>0</v>
      </c>
      <c r="Q25" s="13">
        <v>0</v>
      </c>
      <c r="R25" s="13">
        <v>0</v>
      </c>
      <c r="S25" s="13">
        <v>0</v>
      </c>
      <c r="T25" s="13">
        <v>0</v>
      </c>
      <c r="U25" s="13">
        <v>0</v>
      </c>
      <c r="V25" s="13">
        <v>0</v>
      </c>
      <c r="W25" s="13"/>
    </row>
    <row r="26" spans="2:23">
      <c r="B26" s="13"/>
      <c r="C26" s="7" t="s">
        <v>214</v>
      </c>
      <c r="D26" s="13">
        <v>1.2</v>
      </c>
      <c r="E26" s="13">
        <v>1.3</v>
      </c>
      <c r="F26" s="13">
        <v>0.9</v>
      </c>
      <c r="G26" s="13">
        <v>0.8</v>
      </c>
      <c r="H26" s="13">
        <v>0.8</v>
      </c>
      <c r="I26" s="13">
        <v>0.6</v>
      </c>
      <c r="J26" s="13">
        <v>0.7</v>
      </c>
      <c r="K26" s="13">
        <v>0.8</v>
      </c>
      <c r="L26" s="13">
        <v>0.8</v>
      </c>
      <c r="M26" s="13">
        <v>0.8</v>
      </c>
      <c r="N26" s="13">
        <v>0.7</v>
      </c>
      <c r="O26" s="13">
        <v>0.8</v>
      </c>
      <c r="P26" s="13">
        <v>0.8</v>
      </c>
      <c r="Q26" s="13">
        <v>0.6</v>
      </c>
      <c r="R26" s="13">
        <v>0.5</v>
      </c>
      <c r="S26" s="13">
        <v>0.6</v>
      </c>
      <c r="T26" s="13">
        <v>0.6</v>
      </c>
      <c r="U26" s="13">
        <v>0.6</v>
      </c>
      <c r="V26" s="13">
        <v>0.6</v>
      </c>
      <c r="W26" s="13"/>
    </row>
    <row r="27" spans="2:23">
      <c r="B27" s="13"/>
      <c r="C27" s="13"/>
      <c r="D27" s="13"/>
      <c r="E27" s="13"/>
      <c r="F27" s="13"/>
      <c r="G27" s="13"/>
      <c r="H27" s="13"/>
      <c r="I27" s="13"/>
      <c r="J27" s="13"/>
      <c r="K27" s="13"/>
      <c r="L27" s="13"/>
      <c r="M27" s="13"/>
      <c r="N27" s="13"/>
      <c r="O27" s="13"/>
      <c r="P27" s="13"/>
      <c r="Q27" s="13"/>
      <c r="R27" s="13"/>
      <c r="S27" s="13"/>
      <c r="T27" s="13"/>
      <c r="U27" s="13"/>
      <c r="V27" s="13"/>
      <c r="W27" s="13"/>
    </row>
    <row r="28" spans="2:23">
      <c r="B28" s="13"/>
      <c r="C28" s="26" t="s">
        <v>116</v>
      </c>
      <c r="D28" s="13"/>
      <c r="E28" s="13"/>
      <c r="F28" s="13"/>
      <c r="G28" s="13"/>
      <c r="H28" s="13"/>
      <c r="I28" s="13"/>
      <c r="J28" s="13"/>
      <c r="K28" s="13"/>
      <c r="L28" s="13"/>
      <c r="M28" s="13"/>
      <c r="N28" s="13"/>
      <c r="O28" s="13"/>
      <c r="P28" s="13"/>
      <c r="Q28" s="13"/>
      <c r="R28" s="13"/>
      <c r="S28" s="13"/>
      <c r="T28" s="13"/>
      <c r="U28" s="13"/>
      <c r="V28" s="13"/>
      <c r="W28" s="13"/>
    </row>
    <row r="29" spans="2:23">
      <c r="B29" s="13"/>
      <c r="C29" s="27" t="s">
        <v>227</v>
      </c>
      <c r="D29" s="18">
        <v>240128</v>
      </c>
      <c r="E29" s="18">
        <v>233997</v>
      </c>
      <c r="F29" s="18">
        <v>234707</v>
      </c>
      <c r="G29" s="18">
        <v>257867</v>
      </c>
      <c r="H29" s="18">
        <v>274967</v>
      </c>
      <c r="I29" s="18">
        <v>282264</v>
      </c>
      <c r="J29" s="18">
        <v>281861</v>
      </c>
      <c r="K29" s="18">
        <v>284982</v>
      </c>
      <c r="L29" s="18">
        <v>285356</v>
      </c>
      <c r="M29" s="18">
        <v>270646</v>
      </c>
      <c r="N29" s="18">
        <v>292824</v>
      </c>
      <c r="O29" s="18">
        <v>302702</v>
      </c>
      <c r="P29" s="18">
        <v>313715</v>
      </c>
      <c r="Q29" s="18">
        <v>327869</v>
      </c>
      <c r="R29" s="18">
        <v>344846</v>
      </c>
      <c r="S29" s="18">
        <v>353946</v>
      </c>
      <c r="T29" s="18">
        <v>373253</v>
      </c>
      <c r="U29" s="18">
        <v>380815</v>
      </c>
      <c r="V29" s="18">
        <v>382355</v>
      </c>
      <c r="W29" s="13"/>
    </row>
    <row r="30" spans="2:23">
      <c r="B30" s="13"/>
      <c r="C30" s="13"/>
      <c r="D30" s="13"/>
      <c r="E30" s="13"/>
      <c r="F30" s="13"/>
      <c r="G30" s="13"/>
      <c r="H30" s="13"/>
      <c r="I30" s="13"/>
      <c r="J30" s="13"/>
      <c r="K30" s="13"/>
      <c r="L30" s="13"/>
      <c r="M30" s="13"/>
      <c r="N30" s="13"/>
      <c r="O30" s="13"/>
      <c r="P30" s="13"/>
      <c r="Q30" s="13"/>
      <c r="R30" s="13"/>
      <c r="S30" s="13"/>
      <c r="T30" s="13"/>
      <c r="U30" s="13"/>
      <c r="V30" s="13"/>
      <c r="W30" s="13"/>
    </row>
    <row r="31" spans="2:23">
      <c r="B31" s="16"/>
      <c r="C31" s="26" t="s">
        <v>228</v>
      </c>
      <c r="D31" s="17">
        <v>2.96</v>
      </c>
      <c r="E31" s="17">
        <v>3.03</v>
      </c>
      <c r="F31" s="17">
        <v>3</v>
      </c>
      <c r="G31" s="17">
        <v>2.97</v>
      </c>
      <c r="H31" s="17">
        <v>2.94</v>
      </c>
      <c r="I31" s="17">
        <v>2.9</v>
      </c>
      <c r="J31" s="17">
        <v>2.97</v>
      </c>
      <c r="K31" s="17">
        <v>3.06</v>
      </c>
      <c r="L31" s="17">
        <v>3.11</v>
      </c>
      <c r="M31" s="17">
        <v>3.33</v>
      </c>
      <c r="N31" s="17">
        <v>3.27</v>
      </c>
      <c r="O31" s="17">
        <v>3.22</v>
      </c>
      <c r="P31" s="17">
        <v>3.12</v>
      </c>
      <c r="Q31" s="17">
        <v>3.07</v>
      </c>
      <c r="R31" s="17">
        <v>2.9</v>
      </c>
      <c r="S31" s="17">
        <v>2.74</v>
      </c>
      <c r="T31" s="17">
        <v>2.5299999999999998</v>
      </c>
      <c r="U31" s="17">
        <v>2.58</v>
      </c>
      <c r="V31" s="17">
        <v>2.71</v>
      </c>
      <c r="W31" s="13"/>
    </row>
    <row r="32" spans="2:23">
      <c r="B32" s="16"/>
      <c r="C32" s="26"/>
      <c r="D32" s="17"/>
      <c r="E32" s="17"/>
      <c r="F32" s="17"/>
      <c r="G32" s="17"/>
      <c r="H32" s="17"/>
      <c r="I32" s="17"/>
      <c r="J32" s="17"/>
      <c r="K32" s="17"/>
      <c r="L32" s="17"/>
      <c r="M32" s="17"/>
      <c r="N32" s="17"/>
      <c r="O32" s="17"/>
      <c r="P32" s="17"/>
      <c r="Q32" s="17"/>
      <c r="R32" s="17"/>
      <c r="S32" s="17"/>
      <c r="T32" s="17"/>
      <c r="U32" s="17"/>
      <c r="V32" s="17"/>
      <c r="W32" s="13"/>
    </row>
    <row r="33" spans="2:23">
      <c r="B33" s="13"/>
      <c r="C33" s="13"/>
      <c r="D33" s="13"/>
      <c r="E33" s="13"/>
      <c r="F33" s="13"/>
      <c r="G33" s="13"/>
      <c r="H33" s="13"/>
      <c r="I33" s="13"/>
      <c r="J33" s="13"/>
      <c r="K33" s="13"/>
      <c r="L33" s="13"/>
      <c r="M33" s="13"/>
      <c r="N33" s="13"/>
      <c r="O33" s="13"/>
      <c r="P33" s="13"/>
      <c r="Q33" s="13"/>
      <c r="R33" s="13"/>
      <c r="S33" s="13"/>
      <c r="T33" s="13"/>
      <c r="U33" s="13"/>
      <c r="V33" s="13"/>
      <c r="W33" s="13"/>
    </row>
    <row r="34" spans="2:23" ht="15.6">
      <c r="B34" s="17"/>
      <c r="C34" s="17" t="s">
        <v>239</v>
      </c>
      <c r="D34" s="17">
        <v>50</v>
      </c>
      <c r="E34" s="17">
        <v>49.9</v>
      </c>
      <c r="F34" s="17">
        <v>49.6</v>
      </c>
      <c r="G34" s="17">
        <v>53.9</v>
      </c>
      <c r="H34" s="17">
        <v>56.9</v>
      </c>
      <c r="I34" s="17">
        <v>57.6</v>
      </c>
      <c r="J34" s="17">
        <v>58.7</v>
      </c>
      <c r="K34" s="17">
        <v>61.1</v>
      </c>
      <c r="L34" s="17">
        <v>62.3</v>
      </c>
      <c r="M34" s="17">
        <v>63.2</v>
      </c>
      <c r="N34" s="17">
        <v>67.099999999999994</v>
      </c>
      <c r="O34" s="17">
        <v>68.3</v>
      </c>
      <c r="P34" s="17">
        <v>68.400000000000006</v>
      </c>
      <c r="Q34" s="17">
        <v>70.2</v>
      </c>
      <c r="R34" s="17">
        <v>69.900000000000006</v>
      </c>
      <c r="S34" s="17">
        <v>67.599999999999994</v>
      </c>
      <c r="T34" s="17">
        <v>65.8</v>
      </c>
      <c r="U34" s="17">
        <v>68.400000000000006</v>
      </c>
      <c r="V34" s="17">
        <v>72.2</v>
      </c>
      <c r="W34" s="13"/>
    </row>
    <row r="35" spans="2:23">
      <c r="B35" s="13"/>
      <c r="C35" s="25" t="s">
        <v>216</v>
      </c>
      <c r="D35" s="13"/>
      <c r="E35" s="13"/>
      <c r="F35" s="13"/>
      <c r="G35" s="13"/>
      <c r="H35" s="13"/>
      <c r="I35" s="13"/>
      <c r="J35" s="13"/>
      <c r="K35" s="13"/>
      <c r="L35" s="13"/>
      <c r="M35" s="13"/>
      <c r="N35" s="13"/>
      <c r="O35" s="13"/>
      <c r="P35" s="13"/>
      <c r="Q35" s="13"/>
      <c r="R35" s="13"/>
      <c r="S35" s="13"/>
      <c r="T35" s="13"/>
      <c r="U35" s="13"/>
      <c r="V35" s="13"/>
      <c r="W35" s="13"/>
    </row>
    <row r="36" spans="2:23">
      <c r="B36" s="13"/>
      <c r="C36" s="13" t="s">
        <v>209</v>
      </c>
      <c r="D36" s="13">
        <v>0</v>
      </c>
      <c r="E36" s="13">
        <v>0</v>
      </c>
      <c r="F36" s="13">
        <v>0</v>
      </c>
      <c r="G36" s="13">
        <v>0</v>
      </c>
      <c r="H36" s="13">
        <v>0</v>
      </c>
      <c r="I36" s="13">
        <v>0</v>
      </c>
      <c r="J36" s="13">
        <v>0</v>
      </c>
      <c r="K36" s="13">
        <v>0</v>
      </c>
      <c r="L36" s="13">
        <v>0</v>
      </c>
      <c r="M36" s="13">
        <v>0</v>
      </c>
      <c r="N36" s="13">
        <v>0</v>
      </c>
      <c r="O36" s="13">
        <v>0</v>
      </c>
      <c r="P36" s="13">
        <v>0</v>
      </c>
      <c r="Q36" s="13">
        <v>0</v>
      </c>
      <c r="R36" s="13">
        <v>0</v>
      </c>
      <c r="S36" s="13">
        <v>0</v>
      </c>
      <c r="T36" s="13">
        <v>0</v>
      </c>
      <c r="U36" s="13">
        <v>0</v>
      </c>
      <c r="V36" s="13">
        <v>0</v>
      </c>
      <c r="W36" s="13"/>
    </row>
    <row r="37" spans="2:23">
      <c r="B37" s="13"/>
      <c r="C37" s="7" t="s">
        <v>210</v>
      </c>
      <c r="D37" s="13">
        <v>15.9</v>
      </c>
      <c r="E37" s="13">
        <v>16.600000000000001</v>
      </c>
      <c r="F37" s="13">
        <v>16.5</v>
      </c>
      <c r="G37" s="13">
        <v>17.600000000000001</v>
      </c>
      <c r="H37" s="13">
        <v>18.7</v>
      </c>
      <c r="I37" s="13">
        <v>17.899999999999999</v>
      </c>
      <c r="J37" s="13">
        <v>18.899999999999999</v>
      </c>
      <c r="K37" s="13">
        <v>19.100000000000001</v>
      </c>
      <c r="L37" s="13">
        <v>19.3</v>
      </c>
      <c r="M37" s="13">
        <v>20</v>
      </c>
      <c r="N37" s="13">
        <v>20.9</v>
      </c>
      <c r="O37" s="13">
        <v>20.100000000000001</v>
      </c>
      <c r="P37" s="13">
        <v>20.5</v>
      </c>
      <c r="Q37" s="13">
        <v>21.7</v>
      </c>
      <c r="R37" s="13">
        <v>21.6</v>
      </c>
      <c r="S37" s="13">
        <v>23.2</v>
      </c>
      <c r="T37" s="13">
        <v>24.4</v>
      </c>
      <c r="U37" s="13">
        <v>25</v>
      </c>
      <c r="V37" s="13">
        <v>26</v>
      </c>
      <c r="W37" s="13"/>
    </row>
    <row r="38" spans="2:23">
      <c r="B38" s="13"/>
      <c r="C38" s="7" t="s">
        <v>211</v>
      </c>
      <c r="D38" s="13">
        <v>33.6</v>
      </c>
      <c r="E38" s="13">
        <v>32.700000000000003</v>
      </c>
      <c r="F38" s="13">
        <v>32.6</v>
      </c>
      <c r="G38" s="13">
        <v>35.9</v>
      </c>
      <c r="H38" s="13">
        <v>37.799999999999997</v>
      </c>
      <c r="I38" s="13">
        <v>39.299999999999997</v>
      </c>
      <c r="J38" s="13">
        <v>39.4</v>
      </c>
      <c r="K38" s="13">
        <v>41.2</v>
      </c>
      <c r="L38" s="13">
        <v>42.1</v>
      </c>
      <c r="M38" s="13">
        <v>42.2</v>
      </c>
      <c r="N38" s="13">
        <v>45.1</v>
      </c>
      <c r="O38" s="13">
        <v>46.7</v>
      </c>
      <c r="P38" s="13">
        <v>46.4</v>
      </c>
      <c r="Q38" s="13">
        <v>47.2</v>
      </c>
      <c r="R38" s="13">
        <v>46.9</v>
      </c>
      <c r="S38" s="13">
        <v>44.1</v>
      </c>
      <c r="T38" s="13">
        <v>41.1</v>
      </c>
      <c r="U38" s="13">
        <v>43.1</v>
      </c>
      <c r="V38" s="13">
        <v>45.8</v>
      </c>
      <c r="W38" s="13"/>
    </row>
    <row r="39" spans="2:23">
      <c r="B39" s="13"/>
      <c r="C39" s="7" t="s">
        <v>212</v>
      </c>
      <c r="D39" s="13">
        <v>0</v>
      </c>
      <c r="E39" s="13">
        <v>0</v>
      </c>
      <c r="F39" s="13">
        <v>0</v>
      </c>
      <c r="G39" s="13">
        <v>0</v>
      </c>
      <c r="H39" s="13">
        <v>0</v>
      </c>
      <c r="I39" s="13">
        <v>0.1</v>
      </c>
      <c r="J39" s="13">
        <v>0.1</v>
      </c>
      <c r="K39" s="13">
        <v>0.4</v>
      </c>
      <c r="L39" s="13">
        <v>0.4</v>
      </c>
      <c r="M39" s="13">
        <v>0.5</v>
      </c>
      <c r="N39" s="13">
        <v>0.6</v>
      </c>
      <c r="O39" s="13">
        <v>1</v>
      </c>
      <c r="P39" s="13">
        <v>1</v>
      </c>
      <c r="Q39" s="13">
        <v>1</v>
      </c>
      <c r="R39" s="13">
        <v>1</v>
      </c>
      <c r="S39" s="13">
        <v>0</v>
      </c>
      <c r="T39" s="13">
        <v>0</v>
      </c>
      <c r="U39" s="13">
        <v>0</v>
      </c>
      <c r="V39" s="13">
        <v>0</v>
      </c>
      <c r="W39" s="13"/>
    </row>
    <row r="40" spans="2:23">
      <c r="B40" s="13"/>
      <c r="C40" s="7" t="s">
        <v>213</v>
      </c>
      <c r="D40" s="13">
        <v>0</v>
      </c>
      <c r="E40" s="13">
        <v>0</v>
      </c>
      <c r="F40" s="13">
        <v>0</v>
      </c>
      <c r="G40" s="13">
        <v>0</v>
      </c>
      <c r="H40" s="13">
        <v>0</v>
      </c>
      <c r="I40" s="13">
        <v>0</v>
      </c>
      <c r="J40" s="13">
        <v>0</v>
      </c>
      <c r="K40" s="13">
        <v>0</v>
      </c>
      <c r="L40" s="13">
        <v>0</v>
      </c>
      <c r="M40" s="13">
        <v>0</v>
      </c>
      <c r="N40" s="13">
        <v>0</v>
      </c>
      <c r="O40" s="13">
        <v>0</v>
      </c>
      <c r="P40" s="13">
        <v>0</v>
      </c>
      <c r="Q40" s="13">
        <v>0</v>
      </c>
      <c r="R40" s="13">
        <v>0</v>
      </c>
      <c r="S40" s="13">
        <v>0</v>
      </c>
      <c r="T40" s="13">
        <v>0</v>
      </c>
      <c r="U40" s="13">
        <v>0</v>
      </c>
      <c r="V40" s="13">
        <v>0</v>
      </c>
      <c r="W40" s="13"/>
    </row>
    <row r="41" spans="2:23">
      <c r="B41" s="13"/>
      <c r="C41" s="7" t="s">
        <v>214</v>
      </c>
      <c r="D41" s="13">
        <v>0.5</v>
      </c>
      <c r="E41" s="13">
        <v>0.6</v>
      </c>
      <c r="F41" s="13">
        <v>0.4</v>
      </c>
      <c r="G41" s="13">
        <v>0.4</v>
      </c>
      <c r="H41" s="13">
        <v>0.4</v>
      </c>
      <c r="I41" s="13">
        <v>0.3</v>
      </c>
      <c r="J41" s="13">
        <v>0.4</v>
      </c>
      <c r="K41" s="13">
        <v>0.4</v>
      </c>
      <c r="L41" s="13">
        <v>0.4</v>
      </c>
      <c r="M41" s="13">
        <v>0.4</v>
      </c>
      <c r="N41" s="13">
        <v>0.4</v>
      </c>
      <c r="O41" s="13">
        <v>0.4</v>
      </c>
      <c r="P41" s="13">
        <v>0.5</v>
      </c>
      <c r="Q41" s="13">
        <v>0.4</v>
      </c>
      <c r="R41" s="13">
        <v>0.3</v>
      </c>
      <c r="S41" s="13">
        <v>0.3</v>
      </c>
      <c r="T41" s="13">
        <v>0.4</v>
      </c>
      <c r="U41" s="13">
        <v>0.4</v>
      </c>
      <c r="V41" s="13">
        <v>0.4</v>
      </c>
      <c r="W41" s="13"/>
    </row>
    <row r="42" spans="2:23">
      <c r="B42" s="13"/>
      <c r="C42" s="7"/>
      <c r="D42" s="13"/>
      <c r="E42" s="13"/>
      <c r="F42" s="13"/>
      <c r="G42" s="13"/>
      <c r="H42" s="13"/>
      <c r="I42" s="13"/>
      <c r="J42" s="13"/>
      <c r="K42" s="13"/>
      <c r="L42" s="13"/>
      <c r="M42" s="13"/>
      <c r="N42" s="13"/>
      <c r="O42" s="13"/>
      <c r="P42" s="13"/>
      <c r="Q42" s="13"/>
      <c r="R42" s="13"/>
      <c r="S42" s="13"/>
      <c r="T42" s="13"/>
      <c r="U42" s="13"/>
      <c r="V42" s="13"/>
      <c r="W42" s="13"/>
    </row>
    <row r="43" spans="2:23">
      <c r="B43" s="13"/>
      <c r="C43" s="25" t="s">
        <v>91</v>
      </c>
      <c r="D43" s="13"/>
      <c r="E43" s="13"/>
      <c r="F43" s="13"/>
      <c r="G43" s="13"/>
      <c r="H43" s="13"/>
      <c r="I43" s="13"/>
      <c r="J43" s="13"/>
      <c r="K43" s="13"/>
      <c r="L43" s="13"/>
      <c r="M43" s="13"/>
      <c r="N43" s="13"/>
      <c r="O43" s="13"/>
      <c r="P43" s="13"/>
      <c r="Q43" s="13"/>
      <c r="R43" s="13"/>
      <c r="S43" s="13"/>
      <c r="T43" s="13"/>
      <c r="U43" s="13"/>
      <c r="V43" s="13"/>
      <c r="W43" s="13"/>
    </row>
    <row r="44" spans="2:23">
      <c r="B44" s="13"/>
      <c r="C44" s="13" t="s">
        <v>209</v>
      </c>
      <c r="D44" s="13">
        <v>0</v>
      </c>
      <c r="E44" s="13">
        <v>0</v>
      </c>
      <c r="F44" s="13">
        <v>0</v>
      </c>
      <c r="G44" s="13">
        <v>0</v>
      </c>
      <c r="H44" s="13">
        <v>0</v>
      </c>
      <c r="I44" s="13">
        <v>0</v>
      </c>
      <c r="J44" s="13">
        <v>0</v>
      </c>
      <c r="K44" s="13">
        <v>0</v>
      </c>
      <c r="L44" s="13">
        <v>0</v>
      </c>
      <c r="M44" s="13">
        <v>0</v>
      </c>
      <c r="N44" s="13">
        <v>0</v>
      </c>
      <c r="O44" s="13">
        <v>0</v>
      </c>
      <c r="P44" s="13">
        <v>0</v>
      </c>
      <c r="Q44" s="13">
        <v>0</v>
      </c>
      <c r="R44" s="13">
        <v>0</v>
      </c>
      <c r="S44" s="13">
        <v>0</v>
      </c>
      <c r="T44" s="13">
        <v>0</v>
      </c>
      <c r="U44" s="13">
        <v>0</v>
      </c>
      <c r="V44" s="13">
        <v>0.1</v>
      </c>
      <c r="W44" s="13"/>
    </row>
    <row r="45" spans="2:23">
      <c r="B45" s="13"/>
      <c r="C45" s="7" t="s">
        <v>210</v>
      </c>
      <c r="D45" s="13">
        <v>31.8</v>
      </c>
      <c r="E45" s="13">
        <v>33.299999999999997</v>
      </c>
      <c r="F45" s="13">
        <v>33.4</v>
      </c>
      <c r="G45" s="13">
        <v>32.6</v>
      </c>
      <c r="H45" s="13">
        <v>32.9</v>
      </c>
      <c r="I45" s="13">
        <v>31.1</v>
      </c>
      <c r="J45" s="13">
        <v>32.1</v>
      </c>
      <c r="K45" s="13">
        <v>31.3</v>
      </c>
      <c r="L45" s="13">
        <v>31.1</v>
      </c>
      <c r="M45" s="13">
        <v>31.7</v>
      </c>
      <c r="N45" s="13">
        <v>31.1</v>
      </c>
      <c r="O45" s="13">
        <v>29.5</v>
      </c>
      <c r="P45" s="13">
        <v>30</v>
      </c>
      <c r="Q45" s="13">
        <v>30.9</v>
      </c>
      <c r="R45" s="13">
        <v>30.9</v>
      </c>
      <c r="S45" s="13">
        <v>34.299999999999997</v>
      </c>
      <c r="T45" s="13">
        <v>37</v>
      </c>
      <c r="U45" s="13">
        <v>36.5</v>
      </c>
      <c r="V45" s="13">
        <v>36</v>
      </c>
      <c r="W45" s="13"/>
    </row>
    <row r="46" spans="2:23">
      <c r="B46" s="13"/>
      <c r="C46" s="7" t="s">
        <v>211</v>
      </c>
      <c r="D46" s="13">
        <v>67.2</v>
      </c>
      <c r="E46" s="13">
        <v>65.599999999999994</v>
      </c>
      <c r="F46" s="13">
        <v>65.8</v>
      </c>
      <c r="G46" s="13">
        <v>66.7</v>
      </c>
      <c r="H46" s="13">
        <v>66.400000000000006</v>
      </c>
      <c r="I46" s="13">
        <v>68.3</v>
      </c>
      <c r="J46" s="13">
        <v>67.099999999999994</v>
      </c>
      <c r="K46" s="13">
        <v>67.3</v>
      </c>
      <c r="L46" s="13">
        <v>67.5</v>
      </c>
      <c r="M46" s="13">
        <v>66.900000000000006</v>
      </c>
      <c r="N46" s="13">
        <v>67.3</v>
      </c>
      <c r="O46" s="13">
        <v>68.400000000000006</v>
      </c>
      <c r="P46" s="13">
        <v>67.8</v>
      </c>
      <c r="Q46" s="13">
        <v>67.2</v>
      </c>
      <c r="R46" s="13">
        <v>67.099999999999994</v>
      </c>
      <c r="S46" s="13">
        <v>65.2</v>
      </c>
      <c r="T46" s="13">
        <v>62.4</v>
      </c>
      <c r="U46" s="13">
        <v>63</v>
      </c>
      <c r="V46" s="13">
        <v>63.4</v>
      </c>
      <c r="W46" s="13"/>
    </row>
    <row r="47" spans="2:23">
      <c r="B47" s="13"/>
      <c r="C47" s="7" t="s">
        <v>212</v>
      </c>
      <c r="D47" s="13">
        <v>0</v>
      </c>
      <c r="E47" s="13">
        <v>0</v>
      </c>
      <c r="F47" s="13">
        <v>0</v>
      </c>
      <c r="G47" s="13">
        <v>0</v>
      </c>
      <c r="H47" s="13">
        <v>0</v>
      </c>
      <c r="I47" s="13">
        <v>0.1</v>
      </c>
      <c r="J47" s="13">
        <v>0.2</v>
      </c>
      <c r="K47" s="13">
        <v>0.7</v>
      </c>
      <c r="L47" s="13">
        <v>0.7</v>
      </c>
      <c r="M47" s="13">
        <v>0.8</v>
      </c>
      <c r="N47" s="13">
        <v>1</v>
      </c>
      <c r="O47" s="13">
        <v>1.4</v>
      </c>
      <c r="P47" s="13">
        <v>1.5</v>
      </c>
      <c r="Q47" s="13">
        <v>1.4</v>
      </c>
      <c r="R47" s="13">
        <v>1.5</v>
      </c>
      <c r="S47" s="13">
        <v>0</v>
      </c>
      <c r="T47" s="13">
        <v>0</v>
      </c>
      <c r="U47" s="13">
        <v>0</v>
      </c>
      <c r="V47" s="13">
        <v>0</v>
      </c>
      <c r="W47" s="13"/>
    </row>
    <row r="48" spans="2:23">
      <c r="B48" s="13"/>
      <c r="C48" s="7" t="s">
        <v>213</v>
      </c>
      <c r="D48" s="13">
        <v>0</v>
      </c>
      <c r="E48" s="13">
        <v>0</v>
      </c>
      <c r="F48" s="13">
        <v>0</v>
      </c>
      <c r="G48" s="13">
        <v>0</v>
      </c>
      <c r="H48" s="13">
        <v>0</v>
      </c>
      <c r="I48" s="13">
        <v>0</v>
      </c>
      <c r="J48" s="13">
        <v>0</v>
      </c>
      <c r="K48" s="13">
        <v>0</v>
      </c>
      <c r="L48" s="13">
        <v>0</v>
      </c>
      <c r="M48" s="13">
        <v>0</v>
      </c>
      <c r="N48" s="13">
        <v>0</v>
      </c>
      <c r="O48" s="13">
        <v>0</v>
      </c>
      <c r="P48" s="13">
        <v>0</v>
      </c>
      <c r="Q48" s="13">
        <v>0</v>
      </c>
      <c r="R48" s="13">
        <v>0</v>
      </c>
      <c r="S48" s="13">
        <v>0</v>
      </c>
      <c r="T48" s="13">
        <v>0</v>
      </c>
      <c r="U48" s="13">
        <v>0</v>
      </c>
      <c r="V48" s="13">
        <v>0</v>
      </c>
      <c r="W48" s="13"/>
    </row>
    <row r="49" spans="2:23">
      <c r="B49" s="13"/>
      <c r="C49" s="7" t="s">
        <v>214</v>
      </c>
      <c r="D49" s="13">
        <v>1</v>
      </c>
      <c r="E49" s="13">
        <v>1.1000000000000001</v>
      </c>
      <c r="F49" s="13">
        <v>0.8</v>
      </c>
      <c r="G49" s="13">
        <v>0.7</v>
      </c>
      <c r="H49" s="13">
        <v>0.7</v>
      </c>
      <c r="I49" s="13">
        <v>0.5</v>
      </c>
      <c r="J49" s="13">
        <v>0.6</v>
      </c>
      <c r="K49" s="13">
        <v>0.7</v>
      </c>
      <c r="L49" s="13">
        <v>0.7</v>
      </c>
      <c r="M49" s="13">
        <v>0.7</v>
      </c>
      <c r="N49" s="13">
        <v>0.6</v>
      </c>
      <c r="O49" s="13">
        <v>0.7</v>
      </c>
      <c r="P49" s="13">
        <v>0.7</v>
      </c>
      <c r="Q49" s="13">
        <v>0.5</v>
      </c>
      <c r="R49" s="13">
        <v>0.5</v>
      </c>
      <c r="S49" s="13">
        <v>0.5</v>
      </c>
      <c r="T49" s="13">
        <v>0.6</v>
      </c>
      <c r="U49" s="13">
        <v>0.5</v>
      </c>
      <c r="V49" s="13">
        <v>0.5</v>
      </c>
      <c r="W49" s="13"/>
    </row>
    <row r="50" spans="2:23">
      <c r="B50" s="13"/>
      <c r="C50" s="13"/>
      <c r="D50" s="13"/>
      <c r="E50" s="13"/>
      <c r="F50" s="13"/>
      <c r="G50" s="13"/>
      <c r="H50" s="13"/>
      <c r="I50" s="13"/>
      <c r="J50" s="13"/>
      <c r="K50" s="13"/>
      <c r="L50" s="13"/>
      <c r="M50" s="13"/>
      <c r="N50" s="13"/>
      <c r="O50" s="13"/>
      <c r="P50" s="13"/>
      <c r="Q50" s="13"/>
      <c r="R50" s="13"/>
      <c r="S50" s="13"/>
      <c r="T50" s="13"/>
      <c r="U50" s="13"/>
      <c r="V50" s="13"/>
      <c r="W50" s="13"/>
    </row>
    <row r="51" spans="2:23">
      <c r="B51" s="17"/>
      <c r="C51" s="17" t="s">
        <v>121</v>
      </c>
      <c r="D51" s="17">
        <v>70.3</v>
      </c>
      <c r="E51" s="17">
        <v>70.3</v>
      </c>
      <c r="F51" s="17">
        <v>70.400000000000006</v>
      </c>
      <c r="G51" s="17">
        <v>70.400000000000006</v>
      </c>
      <c r="H51" s="17">
        <v>70.3</v>
      </c>
      <c r="I51" s="17">
        <v>70.400000000000006</v>
      </c>
      <c r="J51" s="17">
        <v>70.2</v>
      </c>
      <c r="K51" s="17">
        <v>70.2</v>
      </c>
      <c r="L51" s="17">
        <v>70.099999999999994</v>
      </c>
      <c r="M51" s="17">
        <v>70</v>
      </c>
      <c r="N51" s="17">
        <v>70</v>
      </c>
      <c r="O51" s="17">
        <v>70</v>
      </c>
      <c r="P51" s="17">
        <v>69.900000000000006</v>
      </c>
      <c r="Q51" s="17">
        <v>69.900000000000006</v>
      </c>
      <c r="R51" s="17">
        <v>69.8</v>
      </c>
      <c r="S51" s="17">
        <v>69.8</v>
      </c>
      <c r="T51" s="17">
        <v>69.599999999999994</v>
      </c>
      <c r="U51" s="17">
        <v>69.7</v>
      </c>
      <c r="V51" s="17">
        <v>69.7</v>
      </c>
      <c r="W51" s="13"/>
    </row>
    <row r="52" spans="2:23">
      <c r="B52" s="13"/>
      <c r="C52" s="13"/>
      <c r="D52" s="13"/>
      <c r="E52" s="13"/>
      <c r="F52" s="13"/>
      <c r="G52" s="13"/>
      <c r="H52" s="13"/>
      <c r="I52" s="13"/>
      <c r="J52" s="13"/>
      <c r="K52" s="13"/>
      <c r="L52" s="13"/>
      <c r="M52" s="13"/>
      <c r="N52" s="13"/>
      <c r="O52" s="13"/>
      <c r="P52" s="13"/>
      <c r="Q52" s="13"/>
      <c r="R52" s="13"/>
      <c r="S52" s="13"/>
      <c r="T52" s="13"/>
      <c r="U52" s="13"/>
      <c r="V52" s="13"/>
      <c r="W52" s="13"/>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0806AF-5EDD-BB46-9D31-6E898BF05AF8}">
  <dimension ref="A2:U73"/>
  <sheetViews>
    <sheetView workbookViewId="0">
      <selection activeCell="U17" sqref="U17"/>
    </sheetView>
  </sheetViews>
  <sheetFormatPr defaultColWidth="11.44140625" defaultRowHeight="14.4"/>
  <sheetData>
    <row r="2" spans="1:21" ht="17.399999999999999">
      <c r="A2" s="12" t="s">
        <v>49</v>
      </c>
      <c r="C2" s="39"/>
      <c r="D2" s="39"/>
      <c r="E2" s="39"/>
      <c r="F2" s="39"/>
      <c r="G2" s="39"/>
      <c r="H2" s="39"/>
      <c r="I2" s="39"/>
      <c r="J2" s="39"/>
      <c r="L2" s="39"/>
      <c r="M2" s="39"/>
      <c r="N2" s="39"/>
      <c r="O2" s="39"/>
      <c r="Q2" s="39"/>
      <c r="R2" s="39"/>
      <c r="S2" s="39"/>
      <c r="T2" s="39"/>
      <c r="U2" s="39" t="s">
        <v>50</v>
      </c>
    </row>
    <row r="4" spans="1:21" ht="15.6">
      <c r="A4" s="14" t="s">
        <v>51</v>
      </c>
      <c r="C4" s="39"/>
      <c r="D4" s="39"/>
      <c r="E4" s="39"/>
    </row>
    <row r="5" spans="1:21" ht="15.6">
      <c r="A5" s="14" t="s">
        <v>245</v>
      </c>
      <c r="B5" s="24"/>
      <c r="C5" s="40"/>
      <c r="D5" s="40"/>
      <c r="E5" s="40"/>
      <c r="F5" s="24"/>
      <c r="G5" s="24"/>
      <c r="H5" s="24"/>
      <c r="I5" s="24"/>
      <c r="J5" s="24"/>
      <c r="K5" s="24"/>
      <c r="L5" s="24"/>
      <c r="M5" s="24"/>
      <c r="N5" s="24"/>
      <c r="O5" s="24"/>
      <c r="P5" s="24"/>
      <c r="Q5" s="24"/>
      <c r="R5" s="24"/>
      <c r="S5" s="24"/>
      <c r="T5" s="24"/>
      <c r="U5" s="24"/>
    </row>
    <row r="8" spans="1:21">
      <c r="C8" s="15">
        <v>2000</v>
      </c>
      <c r="D8" s="15">
        <v>2001</v>
      </c>
      <c r="E8" s="15">
        <v>2002</v>
      </c>
      <c r="F8" s="15">
        <v>2003</v>
      </c>
      <c r="G8" s="15">
        <v>2004</v>
      </c>
      <c r="H8" s="15">
        <v>2005</v>
      </c>
      <c r="I8" s="15">
        <v>2006</v>
      </c>
      <c r="J8" s="15">
        <v>2007</v>
      </c>
      <c r="K8" s="15">
        <v>2008</v>
      </c>
      <c r="L8" s="15">
        <v>2009</v>
      </c>
      <c r="M8" s="15">
        <v>2010</v>
      </c>
      <c r="N8" s="15">
        <v>2011</v>
      </c>
      <c r="O8" s="15">
        <v>2012</v>
      </c>
      <c r="P8" s="15">
        <v>2013</v>
      </c>
      <c r="Q8" s="15">
        <v>2014</v>
      </c>
      <c r="R8" s="15">
        <v>2015</v>
      </c>
      <c r="S8" s="15">
        <v>2016</v>
      </c>
      <c r="T8" s="15">
        <v>2017</v>
      </c>
      <c r="U8" s="15">
        <v>2018</v>
      </c>
    </row>
    <row r="10" spans="1:21" ht="53.4">
      <c r="A10" s="17"/>
      <c r="B10" s="19" t="s">
        <v>246</v>
      </c>
      <c r="C10" s="41">
        <v>8.0989020000000007</v>
      </c>
      <c r="D10" s="41">
        <v>6.8544359999999998</v>
      </c>
      <c r="E10" s="41">
        <v>7.3204339999999997</v>
      </c>
      <c r="F10" s="41">
        <v>6.8019350000000003</v>
      </c>
      <c r="G10" s="41">
        <v>7.2434960000000004</v>
      </c>
      <c r="H10" s="41">
        <v>7.8754200000000001</v>
      </c>
      <c r="I10" s="41">
        <v>7.2072960000000004</v>
      </c>
      <c r="J10" s="41">
        <v>5.9038199999999996</v>
      </c>
      <c r="K10" s="41">
        <v>4.9389120000000002</v>
      </c>
      <c r="L10" s="41">
        <v>4.4510059999999996</v>
      </c>
      <c r="M10" s="41">
        <v>5.289752</v>
      </c>
      <c r="N10" s="41">
        <v>5.4529540000000001</v>
      </c>
      <c r="O10" s="41">
        <v>6.1228499999999997</v>
      </c>
      <c r="P10" s="41">
        <v>6.322025</v>
      </c>
      <c r="Q10" s="41">
        <v>6.2476750000000001</v>
      </c>
      <c r="R10" s="41">
        <v>5.589518</v>
      </c>
      <c r="S10" s="41">
        <v>5.9700410000000002</v>
      </c>
      <c r="T10" s="41">
        <v>7.0668249999999997</v>
      </c>
      <c r="U10" s="41">
        <v>7.8207750000000003</v>
      </c>
    </row>
    <row r="11" spans="1:21">
      <c r="B11" s="42" t="s">
        <v>207</v>
      </c>
      <c r="C11" s="43"/>
      <c r="D11" s="43"/>
      <c r="E11" s="43"/>
      <c r="F11" s="43"/>
      <c r="G11" s="43"/>
      <c r="H11" s="43"/>
      <c r="I11" s="43"/>
      <c r="J11" s="43"/>
      <c r="K11" s="43"/>
      <c r="L11" s="43"/>
      <c r="M11" s="43"/>
      <c r="N11" s="43"/>
      <c r="O11" s="43"/>
      <c r="P11" s="43"/>
      <c r="Q11" s="43"/>
      <c r="R11" s="43"/>
      <c r="S11" s="43"/>
      <c r="T11" s="43"/>
      <c r="U11" s="43"/>
    </row>
    <row r="12" spans="1:21">
      <c r="B12" s="54" t="s">
        <v>247</v>
      </c>
      <c r="C12" s="43">
        <v>2.9943999999999998E-2</v>
      </c>
      <c r="D12" s="43">
        <v>3.5352000000000001E-2</v>
      </c>
      <c r="E12" s="43">
        <v>3.6138000000000003E-2</v>
      </c>
      <c r="F12" s="43">
        <v>3.3634999999999998E-2</v>
      </c>
      <c r="G12" s="43">
        <v>3.1348000000000001E-2</v>
      </c>
      <c r="H12" s="43">
        <v>3.6119999999999999E-2</v>
      </c>
      <c r="I12" s="43">
        <v>3.184E-2</v>
      </c>
      <c r="J12" s="43">
        <v>3.7421999999999997E-2</v>
      </c>
      <c r="K12" s="43">
        <v>3.1800000000000002E-2</v>
      </c>
      <c r="L12" s="43">
        <v>2.6450000000000001E-2</v>
      </c>
      <c r="M12" s="43">
        <v>2.6806E-2</v>
      </c>
      <c r="N12" s="43">
        <v>2.9016E-2</v>
      </c>
      <c r="O12" s="43">
        <v>3.6525000000000002E-2</v>
      </c>
      <c r="P12" s="43">
        <v>2.29E-2</v>
      </c>
      <c r="Q12" s="43">
        <v>3.3674999999999997E-2</v>
      </c>
      <c r="R12" s="43">
        <v>3.7004000000000002E-2</v>
      </c>
      <c r="S12" s="43">
        <v>4.002E-2</v>
      </c>
      <c r="T12" s="43">
        <v>4.9299999999999997E-2</v>
      </c>
      <c r="U12" s="43">
        <v>4.1750000000000002E-2</v>
      </c>
    </row>
    <row r="13" spans="1:21">
      <c r="B13" s="54" t="s">
        <v>248</v>
      </c>
      <c r="C13" s="43">
        <v>8.0689580000000003</v>
      </c>
      <c r="D13" s="43">
        <v>6.8190840000000001</v>
      </c>
      <c r="E13" s="43">
        <v>7.2842960000000003</v>
      </c>
      <c r="F13" s="43">
        <v>6.7683</v>
      </c>
      <c r="G13" s="43">
        <v>7.212148</v>
      </c>
      <c r="H13" s="43">
        <v>7.8392999999999997</v>
      </c>
      <c r="I13" s="43">
        <v>7.1754559999999996</v>
      </c>
      <c r="J13" s="43">
        <v>5.8663980000000002</v>
      </c>
      <c r="K13" s="43">
        <v>4.9071119999999997</v>
      </c>
      <c r="L13" s="43">
        <v>4.4245559999999999</v>
      </c>
      <c r="M13" s="43">
        <v>5.2629460000000003</v>
      </c>
      <c r="N13" s="43">
        <v>5.4239379999999997</v>
      </c>
      <c r="O13" s="43">
        <v>6.0863250000000004</v>
      </c>
      <c r="P13" s="43">
        <v>6.2991250000000001</v>
      </c>
      <c r="Q13" s="43">
        <v>6.2140000000000004</v>
      </c>
      <c r="R13" s="43">
        <v>5.5525140000000004</v>
      </c>
      <c r="S13" s="43">
        <v>5.930021</v>
      </c>
      <c r="T13" s="43">
        <v>7.017525</v>
      </c>
      <c r="U13" s="43">
        <v>7.7790249999999999</v>
      </c>
    </row>
    <row r="14" spans="1:21">
      <c r="B14" s="45"/>
      <c r="C14" s="43"/>
      <c r="D14" s="43"/>
      <c r="E14" s="43"/>
      <c r="F14" s="43"/>
      <c r="G14" s="43"/>
      <c r="H14" s="43"/>
      <c r="I14" s="43"/>
      <c r="J14" s="43"/>
      <c r="K14" s="43"/>
      <c r="L14" s="43"/>
      <c r="M14" s="43"/>
      <c r="N14" s="43"/>
      <c r="O14" s="43"/>
      <c r="P14" s="43"/>
      <c r="Q14" s="43"/>
      <c r="R14" s="43"/>
      <c r="S14" s="43"/>
      <c r="T14" s="43"/>
      <c r="U14" s="43"/>
    </row>
    <row r="15" spans="1:21">
      <c r="B15" s="46" t="s">
        <v>91</v>
      </c>
      <c r="C15" s="43"/>
      <c r="D15" s="43"/>
      <c r="E15" s="43"/>
      <c r="F15" s="43"/>
      <c r="G15" s="43"/>
      <c r="H15" s="43"/>
      <c r="I15" s="43"/>
      <c r="J15" s="43"/>
      <c r="K15" s="43"/>
      <c r="L15" s="43"/>
      <c r="M15" s="43"/>
      <c r="N15" s="43"/>
      <c r="O15" s="43"/>
      <c r="P15" s="43"/>
      <c r="Q15" s="43"/>
      <c r="R15" s="43"/>
      <c r="S15" s="43"/>
      <c r="T15" s="43"/>
      <c r="U15" s="43"/>
    </row>
    <row r="16" spans="1:21">
      <c r="B16" s="54" t="s">
        <v>247</v>
      </c>
      <c r="C16" s="43">
        <v>0.36972899999999997</v>
      </c>
      <c r="D16" s="43">
        <v>0.51575400000000005</v>
      </c>
      <c r="E16" s="43">
        <v>0.49365900000000001</v>
      </c>
      <c r="F16" s="43">
        <v>0.49449199999999999</v>
      </c>
      <c r="G16" s="43">
        <v>0.43277399999999999</v>
      </c>
      <c r="H16" s="43">
        <v>0.45864199999999999</v>
      </c>
      <c r="I16" s="43">
        <v>0.44177499999999997</v>
      </c>
      <c r="J16" s="43">
        <v>0.63386100000000001</v>
      </c>
      <c r="K16" s="43">
        <v>0.64386699999999997</v>
      </c>
      <c r="L16" s="43">
        <v>0.594248</v>
      </c>
      <c r="M16" s="43">
        <v>0.50675300000000001</v>
      </c>
      <c r="N16" s="43">
        <v>0.532115</v>
      </c>
      <c r="O16" s="43">
        <v>0.59653599999999996</v>
      </c>
      <c r="P16" s="43">
        <v>0.36222599999999999</v>
      </c>
      <c r="Q16" s="43">
        <v>0.53900099999999995</v>
      </c>
      <c r="R16" s="43">
        <v>0.66202499999999997</v>
      </c>
      <c r="S16" s="43">
        <v>0.67034700000000003</v>
      </c>
      <c r="T16" s="43">
        <v>0.69762599999999997</v>
      </c>
      <c r="U16" s="43">
        <v>0.53383499999999995</v>
      </c>
    </row>
    <row r="17" spans="1:21">
      <c r="B17" s="54" t="s">
        <v>248</v>
      </c>
      <c r="C17" s="43">
        <v>99.630270999999993</v>
      </c>
      <c r="D17" s="43">
        <v>99.484245999999999</v>
      </c>
      <c r="E17" s="43">
        <v>99.506341000000006</v>
      </c>
      <c r="F17" s="43">
        <v>99.505508000000006</v>
      </c>
      <c r="G17" s="43">
        <v>99.567226000000005</v>
      </c>
      <c r="H17" s="43">
        <v>99.541358000000002</v>
      </c>
      <c r="I17" s="43">
        <v>99.558224999999993</v>
      </c>
      <c r="J17" s="43">
        <v>99.366139000000004</v>
      </c>
      <c r="K17" s="43">
        <v>99.356133</v>
      </c>
      <c r="L17" s="43">
        <v>99.405752000000007</v>
      </c>
      <c r="M17" s="43">
        <v>99.493246999999997</v>
      </c>
      <c r="N17" s="43">
        <v>99.467884999999995</v>
      </c>
      <c r="O17" s="43">
        <v>99.403464</v>
      </c>
      <c r="P17" s="43">
        <v>99.637773999999993</v>
      </c>
      <c r="Q17" s="43">
        <v>99.460999000000001</v>
      </c>
      <c r="R17" s="43">
        <v>99.337975</v>
      </c>
      <c r="S17" s="43">
        <v>99.329652999999993</v>
      </c>
      <c r="T17" s="43">
        <v>99.302374</v>
      </c>
      <c r="U17" s="43">
        <v>99.466165000000004</v>
      </c>
    </row>
    <row r="19" spans="1:21">
      <c r="B19" s="47" t="s">
        <v>116</v>
      </c>
    </row>
    <row r="20" spans="1:21">
      <c r="B20" s="48" t="s">
        <v>227</v>
      </c>
      <c r="C20" s="4">
        <v>2327.3020000000001</v>
      </c>
      <c r="D20" s="4">
        <v>2172.424</v>
      </c>
      <c r="E20" s="4">
        <v>2150.9140000000002</v>
      </c>
      <c r="F20" s="4">
        <v>1855.077</v>
      </c>
      <c r="G20" s="4">
        <v>2012.9390000000001</v>
      </c>
      <c r="H20" s="4">
        <v>2235.549</v>
      </c>
      <c r="I20" s="4">
        <v>2226.9948890000001</v>
      </c>
      <c r="J20" s="4">
        <v>1997.175</v>
      </c>
      <c r="K20" s="4">
        <v>1809.4960000000001</v>
      </c>
      <c r="L20" s="4">
        <v>1628.107</v>
      </c>
      <c r="M20" s="4">
        <v>2085.2240000000002</v>
      </c>
      <c r="N20" s="4">
        <v>2211.8530000000001</v>
      </c>
      <c r="O20" s="4">
        <v>2282.826</v>
      </c>
      <c r="P20" s="4">
        <v>2273.0610000000001</v>
      </c>
      <c r="Q20" s="4">
        <v>2376.0839999999998</v>
      </c>
      <c r="R20" s="4">
        <v>2283.7669999999998</v>
      </c>
      <c r="S20" s="4">
        <v>2546.84</v>
      </c>
      <c r="T20" s="4">
        <v>3088.402</v>
      </c>
      <c r="U20" s="4">
        <v>3357.1370000000002</v>
      </c>
    </row>
    <row r="22" spans="1:21" ht="40.200000000000003">
      <c r="A22" s="17"/>
      <c r="B22" s="63" t="s">
        <v>249</v>
      </c>
      <c r="C22" s="49">
        <v>3.4799530000000001</v>
      </c>
      <c r="D22" s="49">
        <v>3.1552020000000001</v>
      </c>
      <c r="E22" s="49">
        <v>3.4034059999999999</v>
      </c>
      <c r="F22" s="49">
        <v>3.6666590000000001</v>
      </c>
      <c r="G22" s="49">
        <v>3.598468</v>
      </c>
      <c r="H22" s="49">
        <v>3.5228130000000002</v>
      </c>
      <c r="I22" s="49">
        <v>3.2363330000000001</v>
      </c>
      <c r="J22" s="49">
        <v>2.9560849999999999</v>
      </c>
      <c r="K22" s="49">
        <v>2.729441</v>
      </c>
      <c r="L22" s="49">
        <v>2.7338529999999999</v>
      </c>
      <c r="M22" s="49">
        <v>2.5367790000000001</v>
      </c>
      <c r="N22" s="49">
        <v>2.4653330000000002</v>
      </c>
      <c r="O22" s="49">
        <v>2.6821359999999999</v>
      </c>
      <c r="P22" s="49">
        <v>2.7812830000000002</v>
      </c>
      <c r="Q22" s="49">
        <v>2.6294</v>
      </c>
      <c r="R22" s="49">
        <v>2.4474990000000001</v>
      </c>
      <c r="S22" s="49">
        <v>2.3440970000000001</v>
      </c>
      <c r="T22" s="49">
        <v>2.2881819999999999</v>
      </c>
      <c r="U22" s="49">
        <v>2.3295970000000001</v>
      </c>
    </row>
    <row r="23" spans="1:21">
      <c r="A23" s="17"/>
      <c r="B23" s="63"/>
      <c r="C23" s="49"/>
      <c r="D23" s="49"/>
      <c r="E23" s="49"/>
      <c r="F23" s="49"/>
      <c r="G23" s="49"/>
      <c r="H23" s="49"/>
      <c r="I23" s="49"/>
      <c r="J23" s="49"/>
      <c r="K23" s="49"/>
      <c r="L23" s="49"/>
      <c r="M23" s="49"/>
      <c r="N23" s="49"/>
      <c r="O23" s="49"/>
      <c r="P23" s="49"/>
      <c r="Q23" s="49"/>
      <c r="R23" s="49"/>
      <c r="S23" s="49"/>
      <c r="T23" s="49"/>
      <c r="U23" s="49"/>
    </row>
    <row r="25" spans="1:21" ht="81.599999999999994">
      <c r="A25" s="17"/>
      <c r="B25" s="19" t="s">
        <v>250</v>
      </c>
      <c r="C25" s="41">
        <v>0.55935299999999999</v>
      </c>
      <c r="D25" s="41">
        <v>0.47348499999999999</v>
      </c>
      <c r="E25" s="41">
        <v>0.50564100000000001</v>
      </c>
      <c r="F25" s="41">
        <v>0.46982400000000002</v>
      </c>
      <c r="G25" s="41">
        <v>0.50027500000000003</v>
      </c>
      <c r="H25" s="41">
        <v>0.54390099999999997</v>
      </c>
      <c r="I25" s="41">
        <v>0.49776399999999998</v>
      </c>
      <c r="J25" s="41">
        <v>0.40784399999999998</v>
      </c>
      <c r="K25" s="41">
        <v>0.34123500000000001</v>
      </c>
      <c r="L25" s="41">
        <v>0.30753399999999997</v>
      </c>
      <c r="M25" s="41">
        <v>0.36546699999999999</v>
      </c>
      <c r="N25" s="41">
        <v>0.37675599999999998</v>
      </c>
      <c r="O25" s="41">
        <v>0.42302600000000001</v>
      </c>
      <c r="P25" s="41">
        <v>0.43669000000000002</v>
      </c>
      <c r="Q25" s="41">
        <v>0.43162400000000001</v>
      </c>
      <c r="R25" s="41">
        <v>0.38617499999999999</v>
      </c>
      <c r="S25" s="41">
        <v>0.41240900000000003</v>
      </c>
      <c r="T25" s="41">
        <v>0.48817700000000003</v>
      </c>
      <c r="U25" s="41">
        <v>0.54017999999999999</v>
      </c>
    </row>
    <row r="26" spans="1:21">
      <c r="B26" s="46" t="s">
        <v>216</v>
      </c>
      <c r="C26" s="43"/>
      <c r="D26" s="43"/>
      <c r="E26" s="43"/>
      <c r="F26" s="43"/>
      <c r="G26" s="43"/>
      <c r="H26" s="43"/>
      <c r="I26" s="43"/>
      <c r="J26" s="43"/>
      <c r="K26" s="43"/>
      <c r="L26" s="43"/>
      <c r="M26" s="43"/>
      <c r="N26" s="43"/>
      <c r="O26" s="43"/>
      <c r="P26" s="43"/>
      <c r="Q26" s="43"/>
      <c r="R26" s="43"/>
      <c r="S26" s="43"/>
      <c r="T26" s="43"/>
      <c r="U26" s="43"/>
    </row>
    <row r="27" spans="1:21">
      <c r="B27" s="54" t="s">
        <v>247</v>
      </c>
      <c r="C27" s="43">
        <v>2.2230000000000001E-3</v>
      </c>
      <c r="D27" s="43">
        <v>2.624E-3</v>
      </c>
      <c r="E27" s="43">
        <v>2.6830000000000001E-3</v>
      </c>
      <c r="F27" s="43">
        <v>2.4970000000000001E-3</v>
      </c>
      <c r="G27" s="43">
        <v>2.3270000000000001E-3</v>
      </c>
      <c r="H27" s="43">
        <v>2.6809999999999998E-3</v>
      </c>
      <c r="I27" s="43">
        <v>2.3640000000000002E-3</v>
      </c>
      <c r="J27" s="43">
        <v>2.7780000000000001E-3</v>
      </c>
      <c r="K27" s="43">
        <v>2.3609999999999998E-3</v>
      </c>
      <c r="L27" s="43">
        <v>1.9629999999999999E-3</v>
      </c>
      <c r="M27" s="43">
        <v>1.99E-3</v>
      </c>
      <c r="N27" s="43">
        <v>2.1540000000000001E-3</v>
      </c>
      <c r="O27" s="43">
        <v>2.7109999999999999E-3</v>
      </c>
      <c r="P27" s="43">
        <v>1.6999999999999999E-3</v>
      </c>
      <c r="Q27" s="43">
        <v>2.5000000000000001E-3</v>
      </c>
      <c r="R27" s="43">
        <v>2.7469999999999999E-3</v>
      </c>
      <c r="S27" s="43">
        <v>2.9710000000000001E-3</v>
      </c>
      <c r="T27" s="43">
        <v>3.6600000000000001E-3</v>
      </c>
      <c r="U27" s="43">
        <v>3.0990000000000002E-3</v>
      </c>
    </row>
    <row r="28" spans="1:21">
      <c r="B28" s="54" t="s">
        <v>248</v>
      </c>
      <c r="C28" s="43">
        <v>0.55713000000000001</v>
      </c>
      <c r="D28" s="43">
        <v>0.47086099999999997</v>
      </c>
      <c r="E28" s="43">
        <v>0.50295800000000002</v>
      </c>
      <c r="F28" s="43">
        <v>0.46732699999999999</v>
      </c>
      <c r="G28" s="43">
        <v>0.497948</v>
      </c>
      <c r="H28" s="43">
        <v>0.54121900000000001</v>
      </c>
      <c r="I28" s="43">
        <v>0.49540099999999998</v>
      </c>
      <c r="J28" s="43">
        <v>0.40506599999999998</v>
      </c>
      <c r="K28" s="43">
        <v>0.33887400000000001</v>
      </c>
      <c r="L28" s="43">
        <v>0.30557000000000001</v>
      </c>
      <c r="M28" s="43">
        <v>0.36347699999999999</v>
      </c>
      <c r="N28" s="43">
        <v>0.37460199999999999</v>
      </c>
      <c r="O28" s="43">
        <v>0.42031499999999999</v>
      </c>
      <c r="P28" s="43">
        <v>0.43498999999999999</v>
      </c>
      <c r="Q28" s="43">
        <v>0.42912499999999998</v>
      </c>
      <c r="R28" s="43">
        <v>0.38342799999999999</v>
      </c>
      <c r="S28" s="43">
        <v>0.40943800000000002</v>
      </c>
      <c r="T28" s="43">
        <v>0.484518</v>
      </c>
      <c r="U28" s="43">
        <v>0.53708100000000003</v>
      </c>
    </row>
    <row r="29" spans="1:21">
      <c r="B29" s="45"/>
      <c r="C29" s="43"/>
      <c r="D29" s="43"/>
      <c r="E29" s="43"/>
      <c r="F29" s="43"/>
      <c r="G29" s="43"/>
      <c r="H29" s="43"/>
      <c r="I29" s="43"/>
      <c r="J29" s="43"/>
      <c r="K29" s="43"/>
      <c r="L29" s="43"/>
      <c r="M29" s="43"/>
      <c r="N29" s="43"/>
      <c r="O29" s="43"/>
      <c r="P29" s="43"/>
      <c r="Q29" s="43"/>
      <c r="R29" s="43"/>
      <c r="S29" s="43"/>
      <c r="T29" s="43"/>
      <c r="U29" s="43"/>
    </row>
    <row r="30" spans="1:21">
      <c r="B30" s="46" t="s">
        <v>91</v>
      </c>
      <c r="C30" s="43"/>
      <c r="D30" s="43"/>
      <c r="E30" s="43"/>
      <c r="F30" s="43"/>
      <c r="G30" s="43"/>
      <c r="H30" s="43"/>
      <c r="I30" s="43"/>
      <c r="J30" s="43"/>
      <c r="K30" s="43"/>
      <c r="L30" s="43"/>
      <c r="M30" s="43"/>
      <c r="N30" s="43"/>
      <c r="O30" s="43"/>
      <c r="P30" s="43"/>
      <c r="Q30" s="43"/>
      <c r="R30" s="43"/>
      <c r="S30" s="43"/>
      <c r="T30" s="43"/>
      <c r="U30" s="43"/>
    </row>
    <row r="31" spans="1:21">
      <c r="B31" s="54" t="s">
        <v>247</v>
      </c>
      <c r="C31" s="43">
        <v>0.39739400000000002</v>
      </c>
      <c r="D31" s="43">
        <v>0.55424799999999996</v>
      </c>
      <c r="E31" s="43">
        <v>0.53054100000000004</v>
      </c>
      <c r="F31" s="43">
        <v>0.53143899999999999</v>
      </c>
      <c r="G31" s="43">
        <v>0.46515600000000001</v>
      </c>
      <c r="H31" s="43">
        <v>0.492975</v>
      </c>
      <c r="I31" s="43">
        <v>0.47483900000000001</v>
      </c>
      <c r="J31" s="43">
        <v>0.68113000000000001</v>
      </c>
      <c r="K31" s="43">
        <v>0.69178499999999998</v>
      </c>
      <c r="L31" s="43">
        <v>0.63845499999999999</v>
      </c>
      <c r="M31" s="43">
        <v>0.54447900000000005</v>
      </c>
      <c r="N31" s="43">
        <v>0.57170799999999999</v>
      </c>
      <c r="O31" s="43">
        <v>0.64094399999999996</v>
      </c>
      <c r="P31" s="43">
        <v>0.38927699999999998</v>
      </c>
      <c r="Q31" s="43">
        <v>0.57916000000000001</v>
      </c>
      <c r="R31" s="43">
        <v>0.71131500000000003</v>
      </c>
      <c r="S31" s="43">
        <v>0.72035499999999997</v>
      </c>
      <c r="T31" s="43">
        <v>0.74966299999999997</v>
      </c>
      <c r="U31" s="43">
        <v>0.57374000000000003</v>
      </c>
    </row>
    <row r="32" spans="1:21">
      <c r="B32" s="54" t="s">
        <v>248</v>
      </c>
      <c r="C32" s="43">
        <v>99.602605999999994</v>
      </c>
      <c r="D32" s="43">
        <v>99.445751999999999</v>
      </c>
      <c r="E32" s="43">
        <v>99.469459000000001</v>
      </c>
      <c r="F32" s="43">
        <v>99.468560999999994</v>
      </c>
      <c r="G32" s="43">
        <v>99.534844000000007</v>
      </c>
      <c r="H32" s="43">
        <v>99.507024999999999</v>
      </c>
      <c r="I32" s="43">
        <v>99.525160999999997</v>
      </c>
      <c r="J32" s="43">
        <v>99.318870000000004</v>
      </c>
      <c r="K32" s="43">
        <v>99.308215000000004</v>
      </c>
      <c r="L32" s="43">
        <v>99.361545000000007</v>
      </c>
      <c r="M32" s="43">
        <v>99.455521000000005</v>
      </c>
      <c r="N32" s="43">
        <v>99.428291999999999</v>
      </c>
      <c r="O32" s="43">
        <v>99.359055999999995</v>
      </c>
      <c r="P32" s="43">
        <v>99.610722999999993</v>
      </c>
      <c r="Q32" s="43">
        <v>99.420839999999998</v>
      </c>
      <c r="R32" s="43">
        <v>99.288685000000001</v>
      </c>
      <c r="S32" s="43">
        <v>99.279645000000002</v>
      </c>
      <c r="T32" s="43">
        <v>99.250337000000002</v>
      </c>
      <c r="U32" s="43">
        <v>99.426259999999999</v>
      </c>
    </row>
    <row r="33" spans="1:21">
      <c r="C33" s="43"/>
      <c r="D33" s="43"/>
      <c r="E33" s="43"/>
      <c r="F33" s="43"/>
      <c r="G33" s="43"/>
      <c r="H33" s="43"/>
      <c r="I33" s="43"/>
      <c r="J33" s="43"/>
      <c r="K33" s="43"/>
      <c r="L33" s="43"/>
      <c r="M33" s="43"/>
      <c r="N33" s="43"/>
      <c r="O33" s="43"/>
      <c r="P33" s="43"/>
      <c r="Q33" s="43"/>
      <c r="R33" s="43"/>
      <c r="S33" s="43"/>
      <c r="T33" s="43"/>
      <c r="U33" s="43"/>
    </row>
    <row r="34" spans="1:21">
      <c r="A34" s="17"/>
      <c r="B34" s="47" t="s">
        <v>121</v>
      </c>
      <c r="C34" s="41">
        <v>69.065229000000002</v>
      </c>
      <c r="D34" s="41">
        <v>69.077202</v>
      </c>
      <c r="E34" s="41">
        <v>69.072528000000005</v>
      </c>
      <c r="F34" s="41">
        <v>69.072089000000005</v>
      </c>
      <c r="G34" s="41">
        <v>69.065370000000001</v>
      </c>
      <c r="H34" s="41">
        <v>69.063068000000001</v>
      </c>
      <c r="I34" s="41">
        <v>69.063957000000002</v>
      </c>
      <c r="J34" s="41">
        <v>69.081361999999999</v>
      </c>
      <c r="K34" s="41">
        <v>69.091057000000006</v>
      </c>
      <c r="L34" s="41">
        <v>69.093063999999998</v>
      </c>
      <c r="M34" s="41">
        <v>69.089630999999997</v>
      </c>
      <c r="N34" s="41">
        <v>69.092091999999994</v>
      </c>
      <c r="O34" s="41">
        <v>69.089742000000001</v>
      </c>
      <c r="P34" s="41">
        <v>69.074403000000004</v>
      </c>
      <c r="Q34" s="41">
        <v>69.085610000000003</v>
      </c>
      <c r="R34" s="41">
        <v>69.089060000000003</v>
      </c>
      <c r="S34" s="41">
        <v>69.079682000000005</v>
      </c>
      <c r="T34" s="41">
        <v>69.080144000000004</v>
      </c>
      <c r="U34" s="41">
        <v>69.069860000000006</v>
      </c>
    </row>
    <row r="39" spans="1:21" ht="17.399999999999999">
      <c r="A39" s="12" t="s">
        <v>49</v>
      </c>
      <c r="C39" s="39"/>
      <c r="D39" s="39"/>
      <c r="E39" s="39"/>
      <c r="F39" s="39"/>
      <c r="G39" s="39"/>
      <c r="H39" s="39"/>
      <c r="I39" s="39"/>
      <c r="J39" s="39"/>
      <c r="L39" s="39"/>
      <c r="M39" s="39"/>
      <c r="N39" s="39"/>
      <c r="O39" s="39"/>
      <c r="Q39" s="39"/>
      <c r="R39" s="39"/>
      <c r="S39" s="39"/>
      <c r="T39" s="39"/>
      <c r="U39" s="39" t="s">
        <v>50</v>
      </c>
    </row>
    <row r="41" spans="1:21" ht="15.6">
      <c r="A41" s="14" t="s">
        <v>51</v>
      </c>
      <c r="C41" s="39"/>
      <c r="D41" s="39"/>
      <c r="E41" s="39"/>
    </row>
    <row r="42" spans="1:21" ht="15.6">
      <c r="A42" s="14" t="s">
        <v>251</v>
      </c>
      <c r="B42" s="24"/>
      <c r="C42" s="40"/>
      <c r="D42" s="40"/>
      <c r="E42" s="40"/>
      <c r="F42" s="24"/>
      <c r="G42" s="24"/>
      <c r="H42" s="24"/>
      <c r="I42" s="24"/>
      <c r="J42" s="24"/>
      <c r="K42" s="24"/>
      <c r="L42" s="24"/>
      <c r="M42" s="24"/>
      <c r="N42" s="24"/>
      <c r="O42" s="24"/>
      <c r="P42" s="24"/>
      <c r="Q42" s="24"/>
      <c r="R42" s="24"/>
      <c r="S42" s="24"/>
      <c r="T42" s="24"/>
      <c r="U42" s="24"/>
    </row>
    <row r="45" spans="1:21">
      <c r="C45" s="15">
        <v>2000</v>
      </c>
      <c r="D45" s="15">
        <v>2001</v>
      </c>
      <c r="E45" s="15">
        <v>2002</v>
      </c>
      <c r="F45" s="15">
        <v>2003</v>
      </c>
      <c r="G45" s="15">
        <v>2004</v>
      </c>
      <c r="H45" s="15">
        <v>2005</v>
      </c>
      <c r="I45" s="15">
        <v>2006</v>
      </c>
      <c r="J45" s="15">
        <v>2007</v>
      </c>
      <c r="K45" s="15">
        <v>2008</v>
      </c>
      <c r="L45" s="15">
        <v>2009</v>
      </c>
      <c r="M45" s="15">
        <v>2010</v>
      </c>
      <c r="N45" s="15">
        <v>2011</v>
      </c>
      <c r="O45" s="15">
        <v>2012</v>
      </c>
      <c r="P45" s="15">
        <v>2013</v>
      </c>
      <c r="Q45" s="15">
        <v>2014</v>
      </c>
      <c r="R45" s="15">
        <v>2015</v>
      </c>
      <c r="S45" s="15">
        <v>2016</v>
      </c>
      <c r="T45" s="15">
        <v>2017</v>
      </c>
      <c r="U45" s="15">
        <v>2018</v>
      </c>
    </row>
    <row r="47" spans="1:21" ht="66.599999999999994">
      <c r="A47" s="17"/>
      <c r="B47" s="19" t="s">
        <v>252</v>
      </c>
      <c r="C47" s="41">
        <v>231.97009800000001</v>
      </c>
      <c r="D47" s="41">
        <v>211.929564</v>
      </c>
      <c r="E47" s="41">
        <v>212.78656599999999</v>
      </c>
      <c r="F47" s="41">
        <v>211.12206499999999</v>
      </c>
      <c r="G47" s="41">
        <v>235.61450400000001</v>
      </c>
      <c r="H47" s="41">
        <v>250.18657999999999</v>
      </c>
      <c r="I47" s="41">
        <v>249.24470400000001</v>
      </c>
      <c r="J47" s="41">
        <v>253.92617999999999</v>
      </c>
      <c r="K47" s="41">
        <v>239.39608799999999</v>
      </c>
      <c r="L47" s="41">
        <v>216.37399400000001</v>
      </c>
      <c r="M47" s="41">
        <v>223.65824799999999</v>
      </c>
      <c r="N47" s="41">
        <v>226.739046</v>
      </c>
      <c r="O47" s="41">
        <v>258.36615</v>
      </c>
      <c r="P47" s="41">
        <v>268.985975</v>
      </c>
      <c r="Q47" s="41">
        <v>263.55732499999999</v>
      </c>
      <c r="R47" s="41">
        <v>269.80748199999999</v>
      </c>
      <c r="S47" s="41">
        <v>277.13095900000002</v>
      </c>
      <c r="T47" s="41">
        <v>297.503175</v>
      </c>
      <c r="U47" s="41">
        <v>328.23122499999999</v>
      </c>
    </row>
    <row r="48" spans="1:21">
      <c r="B48" s="42" t="s">
        <v>207</v>
      </c>
      <c r="C48" s="43"/>
      <c r="D48" s="43"/>
      <c r="E48" s="43"/>
      <c r="F48" s="43"/>
      <c r="G48" s="43"/>
      <c r="H48" s="43"/>
      <c r="I48" s="43"/>
      <c r="J48" s="43"/>
      <c r="K48" s="43"/>
      <c r="L48" s="43"/>
      <c r="M48" s="43"/>
      <c r="N48" s="43"/>
      <c r="O48" s="43"/>
      <c r="P48" s="43"/>
      <c r="Q48" s="43"/>
      <c r="R48" s="43"/>
      <c r="S48" s="43"/>
      <c r="T48" s="43"/>
      <c r="U48" s="43"/>
    </row>
    <row r="49" spans="1:21">
      <c r="B49" s="54" t="s">
        <v>247</v>
      </c>
      <c r="C49" s="43">
        <v>3.539056</v>
      </c>
      <c r="D49" s="43">
        <v>3.4526479999999999</v>
      </c>
      <c r="E49" s="43">
        <v>3.388862</v>
      </c>
      <c r="F49" s="43">
        <v>3.1113650000000002</v>
      </c>
      <c r="G49" s="43">
        <v>2.840652</v>
      </c>
      <c r="H49" s="43">
        <v>3.2858800000000001</v>
      </c>
      <c r="I49" s="43">
        <v>2.9421599999999999</v>
      </c>
      <c r="J49" s="43">
        <v>3.0545779999999998</v>
      </c>
      <c r="K49" s="43">
        <v>2.9771999999999998</v>
      </c>
      <c r="L49" s="43">
        <v>2.83555</v>
      </c>
      <c r="M49" s="43">
        <v>2.5631940000000002</v>
      </c>
      <c r="N49" s="43">
        <v>2.1029840000000002</v>
      </c>
      <c r="O49" s="43">
        <v>2.5764749999999998</v>
      </c>
      <c r="P49" s="43">
        <v>2.1890999999999998</v>
      </c>
      <c r="Q49" s="43">
        <v>1.9053249999999999</v>
      </c>
      <c r="R49" s="43">
        <v>2.1699959999999998</v>
      </c>
      <c r="S49" s="43">
        <v>2.2719800000000001</v>
      </c>
      <c r="T49" s="43">
        <v>2.1977000000000002</v>
      </c>
      <c r="U49" s="43">
        <v>1.8222499999999999</v>
      </c>
    </row>
    <row r="50" spans="1:21">
      <c r="B50" s="54" t="s">
        <v>248</v>
      </c>
      <c r="C50" s="43">
        <v>228.43104199999999</v>
      </c>
      <c r="D50" s="43">
        <v>208.47691599999999</v>
      </c>
      <c r="E50" s="43">
        <v>209.397704</v>
      </c>
      <c r="F50" s="43">
        <v>208.01070000000001</v>
      </c>
      <c r="G50" s="43">
        <v>232.77385200000001</v>
      </c>
      <c r="H50" s="43">
        <v>246.9007</v>
      </c>
      <c r="I50" s="43">
        <v>246.30254400000001</v>
      </c>
      <c r="J50" s="43">
        <v>250.871602</v>
      </c>
      <c r="K50" s="43">
        <v>236.41888800000001</v>
      </c>
      <c r="L50" s="43">
        <v>213.538444</v>
      </c>
      <c r="M50" s="43">
        <v>221.095054</v>
      </c>
      <c r="N50" s="43">
        <v>224.63606200000001</v>
      </c>
      <c r="O50" s="43">
        <v>255.78967499999999</v>
      </c>
      <c r="P50" s="43">
        <v>266.796875</v>
      </c>
      <c r="Q50" s="43">
        <v>261.65199999999999</v>
      </c>
      <c r="R50" s="43">
        <v>267.63748600000002</v>
      </c>
      <c r="S50" s="43">
        <v>274.85897899999998</v>
      </c>
      <c r="T50" s="43">
        <v>295.305475</v>
      </c>
      <c r="U50" s="43">
        <v>326.408975</v>
      </c>
    </row>
    <row r="51" spans="1:21">
      <c r="B51" s="45"/>
      <c r="C51" s="43"/>
      <c r="D51" s="43"/>
      <c r="E51" s="43"/>
      <c r="F51" s="43"/>
      <c r="G51" s="43"/>
      <c r="H51" s="43"/>
      <c r="I51" s="43"/>
      <c r="J51" s="43"/>
      <c r="K51" s="43"/>
      <c r="L51" s="43"/>
      <c r="M51" s="43"/>
      <c r="N51" s="43"/>
      <c r="O51" s="43"/>
      <c r="P51" s="43"/>
      <c r="Q51" s="43"/>
      <c r="R51" s="43"/>
      <c r="S51" s="43"/>
      <c r="T51" s="43"/>
      <c r="U51" s="43"/>
    </row>
    <row r="52" spans="1:21">
      <c r="B52" s="46" t="s">
        <v>91</v>
      </c>
      <c r="C52" s="43"/>
      <c r="D52" s="43"/>
      <c r="E52" s="43"/>
      <c r="F52" s="43"/>
      <c r="G52" s="43"/>
      <c r="H52" s="43"/>
      <c r="I52" s="43"/>
      <c r="J52" s="43"/>
      <c r="K52" s="43"/>
      <c r="L52" s="43"/>
      <c r="M52" s="43"/>
      <c r="N52" s="43"/>
      <c r="O52" s="43"/>
      <c r="P52" s="43"/>
      <c r="Q52" s="43"/>
      <c r="R52" s="43"/>
      <c r="S52" s="43"/>
      <c r="T52" s="43"/>
      <c r="U52" s="43"/>
    </row>
    <row r="53" spans="1:21">
      <c r="B53" s="54" t="s">
        <v>247</v>
      </c>
      <c r="C53" s="43">
        <v>1.525652</v>
      </c>
      <c r="D53" s="43">
        <v>1.629149</v>
      </c>
      <c r="E53" s="43">
        <v>1.592611</v>
      </c>
      <c r="F53" s="43">
        <v>1.4737279999999999</v>
      </c>
      <c r="G53" s="43">
        <v>1.205635</v>
      </c>
      <c r="H53" s="43">
        <v>1.313372</v>
      </c>
      <c r="I53" s="43">
        <v>1.1804300000000001</v>
      </c>
      <c r="J53" s="43">
        <v>1.202939</v>
      </c>
      <c r="K53" s="43">
        <v>1.2436290000000001</v>
      </c>
      <c r="L53" s="43">
        <v>1.310486</v>
      </c>
      <c r="M53" s="43">
        <v>1.1460319999999999</v>
      </c>
      <c r="N53" s="43">
        <v>0.92749099999999995</v>
      </c>
      <c r="O53" s="43">
        <v>0.99721800000000005</v>
      </c>
      <c r="P53" s="43">
        <v>0.81383399999999995</v>
      </c>
      <c r="Q53" s="43">
        <v>0.72292599999999996</v>
      </c>
      <c r="R53" s="43">
        <v>0.80427599999999999</v>
      </c>
      <c r="S53" s="43">
        <v>0.81982200000000005</v>
      </c>
      <c r="T53" s="43">
        <v>0.73871500000000001</v>
      </c>
      <c r="U53" s="43">
        <v>0.55517300000000003</v>
      </c>
    </row>
    <row r="54" spans="1:21">
      <c r="B54" s="54" t="s">
        <v>248</v>
      </c>
      <c r="C54" s="43">
        <v>98.474348000000006</v>
      </c>
      <c r="D54" s="43">
        <v>98.370851000000002</v>
      </c>
      <c r="E54" s="43">
        <v>98.407388999999995</v>
      </c>
      <c r="F54" s="43">
        <v>98.526272000000006</v>
      </c>
      <c r="G54" s="43">
        <v>98.794364999999999</v>
      </c>
      <c r="H54" s="43">
        <v>98.686627999999999</v>
      </c>
      <c r="I54" s="43">
        <v>98.819569999999999</v>
      </c>
      <c r="J54" s="43">
        <v>98.797060999999999</v>
      </c>
      <c r="K54" s="43">
        <v>98.756371000000001</v>
      </c>
      <c r="L54" s="43">
        <v>98.689514000000003</v>
      </c>
      <c r="M54" s="43">
        <v>98.853967999999995</v>
      </c>
      <c r="N54" s="43">
        <v>99.072508999999997</v>
      </c>
      <c r="O54" s="43">
        <v>99.002781999999996</v>
      </c>
      <c r="P54" s="43">
        <v>99.186166</v>
      </c>
      <c r="Q54" s="43">
        <v>99.277073999999999</v>
      </c>
      <c r="R54" s="43">
        <v>99.195723999999998</v>
      </c>
      <c r="S54" s="43">
        <v>99.180177999999998</v>
      </c>
      <c r="T54" s="43">
        <v>99.261285000000001</v>
      </c>
      <c r="U54" s="43">
        <v>99.444827000000004</v>
      </c>
    </row>
    <row r="56" spans="1:21">
      <c r="B56" s="47" t="s">
        <v>116</v>
      </c>
    </row>
    <row r="57" spans="1:21" ht="16.2">
      <c r="B57" s="48" t="s">
        <v>253</v>
      </c>
      <c r="C57" s="4">
        <v>104881.671</v>
      </c>
      <c r="D57" s="4">
        <v>102534.77</v>
      </c>
      <c r="E57" s="4">
        <v>95094.45</v>
      </c>
      <c r="F57" s="4">
        <v>90326.455000000002</v>
      </c>
      <c r="G57" s="4">
        <v>101965.192</v>
      </c>
      <c r="H57" s="4">
        <v>109975.113</v>
      </c>
      <c r="I57" s="4">
        <v>118728.73136400001</v>
      </c>
      <c r="J57" s="4">
        <v>126333.878</v>
      </c>
      <c r="K57" s="4">
        <v>129600.466</v>
      </c>
      <c r="L57" s="4">
        <v>122682.87</v>
      </c>
      <c r="M57" s="4">
        <v>136286.48800000001</v>
      </c>
      <c r="N57" s="4">
        <v>147106.71299999999</v>
      </c>
      <c r="O57" s="4">
        <v>156022.96</v>
      </c>
      <c r="P57" s="4">
        <v>155927.079</v>
      </c>
      <c r="Q57" s="4">
        <v>166704.41399999999</v>
      </c>
      <c r="R57" s="4">
        <v>175656.71400000001</v>
      </c>
      <c r="S57" s="4">
        <v>192672.85699999999</v>
      </c>
      <c r="T57" s="4">
        <v>210498.049</v>
      </c>
      <c r="U57" s="4">
        <v>227453.11199999999</v>
      </c>
    </row>
    <row r="59" spans="1:21" ht="42.6">
      <c r="A59" s="17"/>
      <c r="B59" s="63" t="s">
        <v>254</v>
      </c>
      <c r="C59" s="49">
        <v>1.954871</v>
      </c>
      <c r="D59" s="49">
        <v>1.7900910000000001</v>
      </c>
      <c r="E59" s="49">
        <v>1.9488259999999999</v>
      </c>
      <c r="F59" s="49">
        <v>2.0762360000000002</v>
      </c>
      <c r="G59" s="49">
        <v>2.0183409999999999</v>
      </c>
      <c r="H59" s="49">
        <v>1.9744159999999999</v>
      </c>
      <c r="I59" s="49">
        <v>1.836293</v>
      </c>
      <c r="J59" s="49">
        <v>1.6840790000000001</v>
      </c>
      <c r="K59" s="49">
        <v>1.5497559999999999</v>
      </c>
      <c r="L59" s="49">
        <v>1.5411360000000001</v>
      </c>
      <c r="M59" s="49">
        <v>1.4540120000000001</v>
      </c>
      <c r="N59" s="49">
        <v>1.388625</v>
      </c>
      <c r="O59" s="49">
        <v>1.5304869999999999</v>
      </c>
      <c r="P59" s="49">
        <v>1.581245</v>
      </c>
      <c r="Q59" s="49">
        <v>1.461625</v>
      </c>
      <c r="R59" s="49">
        <v>1.414574</v>
      </c>
      <c r="S59" s="49">
        <v>1.3162050000000001</v>
      </c>
      <c r="T59" s="49">
        <v>1.3093049999999999</v>
      </c>
      <c r="U59" s="49">
        <v>1.340981</v>
      </c>
    </row>
    <row r="60" spans="1:21">
      <c r="A60" s="17"/>
      <c r="B60" s="63"/>
      <c r="C60" s="49"/>
      <c r="D60" s="49"/>
      <c r="E60" s="49"/>
      <c r="F60" s="49"/>
      <c r="G60" s="49"/>
      <c r="H60" s="49"/>
      <c r="I60" s="49"/>
      <c r="J60" s="49"/>
      <c r="K60" s="49"/>
      <c r="L60" s="49"/>
      <c r="M60" s="49"/>
      <c r="N60" s="49"/>
      <c r="O60" s="49"/>
      <c r="P60" s="49"/>
      <c r="Q60" s="49"/>
      <c r="R60" s="49"/>
      <c r="S60" s="49"/>
      <c r="T60" s="49"/>
      <c r="U60" s="49"/>
    </row>
    <row r="62" spans="1:21" ht="94.8">
      <c r="A62" s="17"/>
      <c r="B62" s="19" t="s">
        <v>255</v>
      </c>
      <c r="C62" s="41">
        <v>16.034976</v>
      </c>
      <c r="D62" s="41">
        <v>14.651730000000001</v>
      </c>
      <c r="E62" s="41">
        <v>14.709833</v>
      </c>
      <c r="F62" s="41">
        <v>14.593365</v>
      </c>
      <c r="G62" s="41">
        <v>16.282253999999998</v>
      </c>
      <c r="H62" s="41">
        <v>17.289759</v>
      </c>
      <c r="I62" s="41">
        <v>17.223383999999999</v>
      </c>
      <c r="J62" s="41">
        <v>17.549057999999999</v>
      </c>
      <c r="K62" s="41">
        <v>16.547559</v>
      </c>
      <c r="L62" s="41">
        <v>14.957955</v>
      </c>
      <c r="M62" s="41">
        <v>15.459857</v>
      </c>
      <c r="N62" s="41">
        <v>15.670508</v>
      </c>
      <c r="O62" s="41">
        <v>17.855806999999999</v>
      </c>
      <c r="P62" s="41">
        <v>18.586334999999998</v>
      </c>
      <c r="Q62" s="41">
        <v>18.210526999999999</v>
      </c>
      <c r="R62" s="41">
        <v>18.642733</v>
      </c>
      <c r="S62" s="41">
        <v>19.146267000000002</v>
      </c>
      <c r="T62" s="41">
        <v>20.552195999999999</v>
      </c>
      <c r="U62" s="41">
        <v>22.671247999999999</v>
      </c>
    </row>
    <row r="63" spans="1:21">
      <c r="B63" s="46" t="s">
        <v>216</v>
      </c>
      <c r="C63" s="43"/>
      <c r="D63" s="43"/>
      <c r="E63" s="43"/>
      <c r="F63" s="43"/>
      <c r="G63" s="43"/>
      <c r="H63" s="43"/>
      <c r="I63" s="43"/>
      <c r="J63" s="43"/>
      <c r="K63" s="43"/>
      <c r="L63" s="43"/>
      <c r="M63" s="43"/>
      <c r="N63" s="43"/>
      <c r="O63" s="43"/>
      <c r="P63" s="43"/>
      <c r="Q63" s="43"/>
      <c r="R63" s="43"/>
      <c r="S63" s="43"/>
      <c r="T63" s="43"/>
      <c r="U63" s="43"/>
    </row>
    <row r="64" spans="1:21">
      <c r="B64" s="54" t="s">
        <v>247</v>
      </c>
      <c r="C64" s="43">
        <v>0.26271499999999998</v>
      </c>
      <c r="D64" s="43">
        <v>0.25629999999999997</v>
      </c>
      <c r="E64" s="43">
        <v>0.25156499999999998</v>
      </c>
      <c r="F64" s="43">
        <v>0.230966</v>
      </c>
      <c r="G64" s="43">
        <v>0.21087</v>
      </c>
      <c r="H64" s="43">
        <v>0.243921</v>
      </c>
      <c r="I64" s="43">
        <v>0.21840499999999999</v>
      </c>
      <c r="J64" s="43">
        <v>0.22675000000000001</v>
      </c>
      <c r="K64" s="43">
        <v>0.22100600000000001</v>
      </c>
      <c r="L64" s="43">
        <v>0.21049100000000001</v>
      </c>
      <c r="M64" s="43">
        <v>0.190274</v>
      </c>
      <c r="N64" s="43">
        <v>0.156111</v>
      </c>
      <c r="O64" s="43">
        <v>0.19125900000000001</v>
      </c>
      <c r="P64" s="43">
        <v>0.16250300000000001</v>
      </c>
      <c r="Q64" s="43">
        <v>0.14143800000000001</v>
      </c>
      <c r="R64" s="43">
        <v>0.16108500000000001</v>
      </c>
      <c r="S64" s="43">
        <v>0.168656</v>
      </c>
      <c r="T64" s="43">
        <v>0.16314200000000001</v>
      </c>
      <c r="U64" s="43">
        <v>0.135271</v>
      </c>
    </row>
    <row r="65" spans="1:21">
      <c r="B65" s="54" t="s">
        <v>248</v>
      </c>
      <c r="C65" s="43">
        <v>15.772261</v>
      </c>
      <c r="D65" s="43">
        <v>14.395429999999999</v>
      </c>
      <c r="E65" s="43">
        <v>14.458268</v>
      </c>
      <c r="F65" s="43">
        <v>14.362399</v>
      </c>
      <c r="G65" s="43">
        <v>16.071383999999998</v>
      </c>
      <c r="H65" s="43">
        <v>17.045838</v>
      </c>
      <c r="I65" s="43">
        <v>17.004978999999999</v>
      </c>
      <c r="J65" s="43">
        <v>17.322308</v>
      </c>
      <c r="K65" s="43">
        <v>16.326553000000001</v>
      </c>
      <c r="L65" s="43">
        <v>14.747464000000001</v>
      </c>
      <c r="M65" s="43">
        <v>15.269584</v>
      </c>
      <c r="N65" s="43">
        <v>15.514398</v>
      </c>
      <c r="O65" s="43">
        <v>17.664548</v>
      </c>
      <c r="P65" s="43">
        <v>18.423831</v>
      </c>
      <c r="Q65" s="43">
        <v>18.069089000000002</v>
      </c>
      <c r="R65" s="43">
        <v>18.481646999999999</v>
      </c>
      <c r="S65" s="43">
        <v>18.977612000000001</v>
      </c>
      <c r="T65" s="43">
        <v>20.389054999999999</v>
      </c>
      <c r="U65" s="43">
        <v>22.535976999999999</v>
      </c>
    </row>
    <row r="66" spans="1:21">
      <c r="B66" s="45"/>
      <c r="C66" s="43"/>
      <c r="D66" s="43"/>
      <c r="E66" s="43"/>
      <c r="F66" s="43"/>
      <c r="G66" s="43"/>
      <c r="H66" s="43"/>
      <c r="I66" s="43"/>
      <c r="J66" s="43"/>
      <c r="K66" s="43"/>
      <c r="L66" s="43"/>
      <c r="M66" s="43"/>
      <c r="N66" s="43"/>
      <c r="O66" s="43"/>
      <c r="P66" s="43"/>
      <c r="Q66" s="43"/>
      <c r="R66" s="43"/>
      <c r="S66" s="43"/>
      <c r="T66" s="43"/>
      <c r="U66" s="43"/>
    </row>
    <row r="67" spans="1:21">
      <c r="B67" s="46" t="s">
        <v>91</v>
      </c>
      <c r="C67" s="43"/>
      <c r="D67" s="43"/>
      <c r="E67" s="43"/>
      <c r="F67" s="43"/>
      <c r="G67" s="43"/>
      <c r="H67" s="43"/>
      <c r="I67" s="43"/>
      <c r="J67" s="43"/>
      <c r="K67" s="43"/>
      <c r="L67" s="43"/>
      <c r="M67" s="43"/>
      <c r="N67" s="43"/>
      <c r="O67" s="43"/>
      <c r="P67" s="43"/>
      <c r="Q67" s="43"/>
      <c r="R67" s="43"/>
      <c r="S67" s="43"/>
      <c r="T67" s="43"/>
      <c r="U67" s="43"/>
    </row>
    <row r="68" spans="1:21">
      <c r="B68" s="54" t="s">
        <v>247</v>
      </c>
      <c r="C68" s="43">
        <v>1.6383859999999999</v>
      </c>
      <c r="D68" s="43">
        <v>1.7492840000000001</v>
      </c>
      <c r="E68" s="43">
        <v>1.7101850000000001</v>
      </c>
      <c r="F68" s="43">
        <v>1.582678</v>
      </c>
      <c r="G68" s="43">
        <v>1.2950919999999999</v>
      </c>
      <c r="H68" s="43">
        <v>1.4107810000000001</v>
      </c>
      <c r="I68" s="43">
        <v>1.2680750000000001</v>
      </c>
      <c r="J68" s="43">
        <v>1.292095</v>
      </c>
      <c r="K68" s="43">
        <v>1.335583</v>
      </c>
      <c r="L68" s="43">
        <v>1.4072199999999999</v>
      </c>
      <c r="M68" s="43">
        <v>1.2307589999999999</v>
      </c>
      <c r="N68" s="43">
        <v>0.99620799999999998</v>
      </c>
      <c r="O68" s="43">
        <v>1.0711329999999999</v>
      </c>
      <c r="P68" s="43">
        <v>0.87431700000000001</v>
      </c>
      <c r="Q68" s="43">
        <v>0.77668300000000001</v>
      </c>
      <c r="R68" s="43">
        <v>0.86406499999999997</v>
      </c>
      <c r="S68" s="43">
        <v>0.88088100000000003</v>
      </c>
      <c r="T68" s="43">
        <v>0.79379299999999997</v>
      </c>
      <c r="U68" s="43">
        <v>0.59666399999999997</v>
      </c>
    </row>
    <row r="69" spans="1:21">
      <c r="B69" s="54" t="s">
        <v>248</v>
      </c>
      <c r="C69" s="43">
        <v>98.361614000000003</v>
      </c>
      <c r="D69" s="43">
        <v>98.250715999999997</v>
      </c>
      <c r="E69" s="43">
        <v>98.289815000000004</v>
      </c>
      <c r="F69" s="43">
        <v>98.417321999999999</v>
      </c>
      <c r="G69" s="43">
        <v>98.704908000000003</v>
      </c>
      <c r="H69" s="43">
        <v>98.589219</v>
      </c>
      <c r="I69" s="43">
        <v>98.731925000000004</v>
      </c>
      <c r="J69" s="43">
        <v>98.707904999999997</v>
      </c>
      <c r="K69" s="43">
        <v>98.664417</v>
      </c>
      <c r="L69" s="43">
        <v>98.592780000000005</v>
      </c>
      <c r="M69" s="43">
        <v>98.769240999999994</v>
      </c>
      <c r="N69" s="43">
        <v>99.003792000000004</v>
      </c>
      <c r="O69" s="43">
        <v>98.928866999999997</v>
      </c>
      <c r="P69" s="43">
        <v>99.125682999999995</v>
      </c>
      <c r="Q69" s="43">
        <v>99.223316999999994</v>
      </c>
      <c r="R69" s="43">
        <v>99.135935000000003</v>
      </c>
      <c r="S69" s="43">
        <v>99.119118999999998</v>
      </c>
      <c r="T69" s="43">
        <v>99.206207000000006</v>
      </c>
      <c r="U69" s="43">
        <v>99.403335999999996</v>
      </c>
    </row>
    <row r="70" spans="1:21">
      <c r="C70" s="43"/>
      <c r="D70" s="43"/>
      <c r="E70" s="43"/>
      <c r="F70" s="43"/>
      <c r="G70" s="43"/>
      <c r="H70" s="43"/>
      <c r="I70" s="43"/>
      <c r="J70" s="43"/>
      <c r="K70" s="43"/>
      <c r="L70" s="43"/>
      <c r="M70" s="43"/>
      <c r="N70" s="43"/>
      <c r="O70" s="43"/>
      <c r="P70" s="43"/>
      <c r="Q70" s="43"/>
      <c r="R70" s="43"/>
      <c r="S70" s="43"/>
      <c r="T70" s="43"/>
      <c r="U70" s="43"/>
    </row>
    <row r="71" spans="1:21">
      <c r="A71" s="17"/>
      <c r="B71" s="47" t="s">
        <v>121</v>
      </c>
      <c r="C71" s="41">
        <v>69.125185999999999</v>
      </c>
      <c r="D71" s="41">
        <v>69.134904000000006</v>
      </c>
      <c r="E71" s="41">
        <v>69.129520999999997</v>
      </c>
      <c r="F71" s="41">
        <v>69.122877000000003</v>
      </c>
      <c r="G71" s="41">
        <v>69.105481999999995</v>
      </c>
      <c r="H71" s="41">
        <v>69.107460000000003</v>
      </c>
      <c r="I71" s="41">
        <v>69.102307999999994</v>
      </c>
      <c r="J71" s="41">
        <v>69.110866000000001</v>
      </c>
      <c r="K71" s="41">
        <v>69.122095999999999</v>
      </c>
      <c r="L71" s="41">
        <v>69.130098000000004</v>
      </c>
      <c r="M71" s="41">
        <v>69.122679000000005</v>
      </c>
      <c r="N71" s="41">
        <v>69.112527</v>
      </c>
      <c r="O71" s="41">
        <v>69.110473999999996</v>
      </c>
      <c r="P71" s="41">
        <v>69.097784000000004</v>
      </c>
      <c r="Q71" s="41">
        <v>69.095129</v>
      </c>
      <c r="R71" s="41">
        <v>69.096425999999994</v>
      </c>
      <c r="S71" s="41">
        <v>69.087435999999997</v>
      </c>
      <c r="T71" s="41">
        <v>69.082275999999993</v>
      </c>
      <c r="U71" s="41">
        <v>69.070967999999993</v>
      </c>
    </row>
    <row r="73" spans="1:21">
      <c r="A73" s="7" t="s">
        <v>256</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5BEC65-3C0D-EB47-A8A4-2316F5CA9953}">
  <dimension ref="A1:AK182"/>
  <sheetViews>
    <sheetView workbookViewId="0">
      <selection activeCell="A2" sqref="A2"/>
    </sheetView>
  </sheetViews>
  <sheetFormatPr defaultColWidth="11.44140625" defaultRowHeight="14.4"/>
  <cols>
    <col min="1" max="1" width="19.44140625" customWidth="1"/>
    <col min="2" max="2" width="53.88671875" bestFit="1" customWidth="1"/>
  </cols>
  <sheetData>
    <row r="1" spans="1:37">
      <c r="A1" t="s">
        <v>257</v>
      </c>
    </row>
    <row r="2" spans="1:37">
      <c r="A2" s="10" t="s">
        <v>24</v>
      </c>
    </row>
    <row r="3" spans="1:37">
      <c r="A3" t="s">
        <v>258</v>
      </c>
    </row>
    <row r="4" spans="1:37">
      <c r="A4" t="s">
        <v>259</v>
      </c>
    </row>
    <row r="5" spans="1:37">
      <c r="B5" t="s">
        <v>260</v>
      </c>
      <c r="C5" t="s">
        <v>261</v>
      </c>
      <c r="D5" t="s">
        <v>262</v>
      </c>
      <c r="E5">
        <v>2019</v>
      </c>
      <c r="F5">
        <v>2020</v>
      </c>
      <c r="G5">
        <v>2021</v>
      </c>
      <c r="H5">
        <v>2022</v>
      </c>
      <c r="I5">
        <v>2023</v>
      </c>
      <c r="J5">
        <v>2024</v>
      </c>
      <c r="K5">
        <v>2025</v>
      </c>
      <c r="L5">
        <v>2026</v>
      </c>
      <c r="M5">
        <v>2027</v>
      </c>
      <c r="N5">
        <v>2028</v>
      </c>
      <c r="O5">
        <v>2029</v>
      </c>
      <c r="P5">
        <v>2030</v>
      </c>
      <c r="Q5">
        <v>2031</v>
      </c>
      <c r="R5">
        <v>2032</v>
      </c>
      <c r="S5">
        <v>2033</v>
      </c>
      <c r="T5">
        <v>2034</v>
      </c>
      <c r="U5">
        <v>2035</v>
      </c>
      <c r="V5">
        <v>2036</v>
      </c>
      <c r="W5">
        <v>2037</v>
      </c>
      <c r="X5">
        <v>2038</v>
      </c>
      <c r="Y5">
        <v>2039</v>
      </c>
      <c r="Z5">
        <v>2040</v>
      </c>
      <c r="AA5">
        <v>2041</v>
      </c>
      <c r="AB5">
        <v>2042</v>
      </c>
      <c r="AC5">
        <v>2043</v>
      </c>
      <c r="AD5">
        <v>2044</v>
      </c>
      <c r="AE5">
        <v>2045</v>
      </c>
      <c r="AF5">
        <v>2046</v>
      </c>
      <c r="AG5">
        <v>2047</v>
      </c>
      <c r="AH5">
        <v>2048</v>
      </c>
      <c r="AI5">
        <v>2049</v>
      </c>
      <c r="AJ5">
        <v>2050</v>
      </c>
      <c r="AK5" t="s">
        <v>263</v>
      </c>
    </row>
    <row r="6" spans="1:37">
      <c r="A6" t="s">
        <v>264</v>
      </c>
      <c r="C6" t="s">
        <v>265</v>
      </c>
    </row>
    <row r="7" spans="1:37">
      <c r="A7" t="s">
        <v>266</v>
      </c>
      <c r="B7" t="s">
        <v>267</v>
      </c>
      <c r="C7" t="s">
        <v>268</v>
      </c>
      <c r="D7" t="s">
        <v>262</v>
      </c>
      <c r="E7">
        <v>9017.7021480000003</v>
      </c>
      <c r="F7">
        <v>9259.8222659999992</v>
      </c>
      <c r="G7">
        <v>9498.0117190000001</v>
      </c>
      <c r="H7">
        <v>9725.8886719999991</v>
      </c>
      <c r="I7">
        <v>9965.3125</v>
      </c>
      <c r="J7">
        <v>10198.75</v>
      </c>
      <c r="K7">
        <v>10423.529296999999</v>
      </c>
      <c r="L7">
        <v>10641.416992</v>
      </c>
      <c r="M7">
        <v>10846.140625</v>
      </c>
      <c r="N7">
        <v>11035.732421999999</v>
      </c>
      <c r="O7">
        <v>11219.682617</v>
      </c>
      <c r="P7">
        <v>11391.708984000001</v>
      </c>
      <c r="Q7">
        <v>11538.115234000001</v>
      </c>
      <c r="R7">
        <v>11673.826171999999</v>
      </c>
      <c r="S7">
        <v>11805.855469</v>
      </c>
      <c r="T7">
        <v>11934.5625</v>
      </c>
      <c r="U7">
        <v>12061.928711</v>
      </c>
      <c r="V7">
        <v>12191.233398</v>
      </c>
      <c r="W7">
        <v>12316.998046999999</v>
      </c>
      <c r="X7">
        <v>12433.369140999999</v>
      </c>
      <c r="Y7">
        <v>12543.099609000001</v>
      </c>
      <c r="Z7">
        <v>12651.359375</v>
      </c>
      <c r="AA7">
        <v>12765.851562</v>
      </c>
      <c r="AB7">
        <v>12888.420898</v>
      </c>
      <c r="AC7">
        <v>13021.873046999999</v>
      </c>
      <c r="AD7">
        <v>13161.992188</v>
      </c>
      <c r="AE7">
        <v>13301.84375</v>
      </c>
      <c r="AF7">
        <v>13448.244140999999</v>
      </c>
      <c r="AG7">
        <v>13596.076171999999</v>
      </c>
      <c r="AH7">
        <v>13713.427734000001</v>
      </c>
      <c r="AI7">
        <v>13827.289062</v>
      </c>
      <c r="AJ7">
        <v>13944.821289</v>
      </c>
      <c r="AK7" s="9">
        <v>1.4E-2</v>
      </c>
    </row>
    <row r="8" spans="1:37">
      <c r="A8" t="s">
        <v>269</v>
      </c>
      <c r="B8" t="s">
        <v>270</v>
      </c>
      <c r="C8" t="s">
        <v>271</v>
      </c>
      <c r="D8" t="s">
        <v>262</v>
      </c>
      <c r="E8">
        <v>4765.935547</v>
      </c>
      <c r="F8">
        <v>4952.8208009999998</v>
      </c>
      <c r="G8">
        <v>5135.720703</v>
      </c>
      <c r="H8">
        <v>5311.9726559999999</v>
      </c>
      <c r="I8">
        <v>5479.5009769999997</v>
      </c>
      <c r="J8">
        <v>5638.7817379999997</v>
      </c>
      <c r="K8">
        <v>5791.4599609999996</v>
      </c>
      <c r="L8">
        <v>5941.435547</v>
      </c>
      <c r="M8">
        <v>6081.5424800000001</v>
      </c>
      <c r="N8">
        <v>6210.0810549999997</v>
      </c>
      <c r="O8">
        <v>6336.5297849999997</v>
      </c>
      <c r="P8">
        <v>6454.7285160000001</v>
      </c>
      <c r="Q8">
        <v>6560.0322269999997</v>
      </c>
      <c r="R8">
        <v>6658.4912109999996</v>
      </c>
      <c r="S8">
        <v>6756.2260740000002</v>
      </c>
      <c r="T8">
        <v>6852.3627930000002</v>
      </c>
      <c r="U8">
        <v>6951.1528319999998</v>
      </c>
      <c r="V8">
        <v>7050.0820309999999</v>
      </c>
      <c r="W8">
        <v>7146.7382809999999</v>
      </c>
      <c r="X8">
        <v>7238.7827150000003</v>
      </c>
      <c r="Y8">
        <v>7327.5346680000002</v>
      </c>
      <c r="Z8">
        <v>7415.9462890000004</v>
      </c>
      <c r="AA8">
        <v>7509.6284180000002</v>
      </c>
      <c r="AB8">
        <v>7610.8095700000003</v>
      </c>
      <c r="AC8">
        <v>7722.4814450000003</v>
      </c>
      <c r="AD8">
        <v>7842.1689450000003</v>
      </c>
      <c r="AE8">
        <v>7968.3642579999996</v>
      </c>
      <c r="AF8">
        <v>8097.7353519999997</v>
      </c>
      <c r="AG8">
        <v>8229.4833980000003</v>
      </c>
      <c r="AH8">
        <v>8361.8828119999998</v>
      </c>
      <c r="AI8">
        <v>8493.0263670000004</v>
      </c>
      <c r="AJ8">
        <v>8620.0712889999995</v>
      </c>
      <c r="AK8" s="9">
        <v>1.9E-2</v>
      </c>
    </row>
    <row r="9" spans="1:37">
      <c r="A9" t="s">
        <v>272</v>
      </c>
      <c r="B9" t="s">
        <v>273</v>
      </c>
      <c r="C9" t="s">
        <v>274</v>
      </c>
      <c r="D9" t="s">
        <v>262</v>
      </c>
      <c r="E9">
        <v>1211.643311</v>
      </c>
      <c r="F9">
        <v>1204.6564940000001</v>
      </c>
      <c r="G9">
        <v>1200.279297</v>
      </c>
      <c r="H9">
        <v>1196.3881839999999</v>
      </c>
      <c r="I9">
        <v>1208.8828120000001</v>
      </c>
      <c r="J9">
        <v>1224.5661620000001</v>
      </c>
      <c r="K9">
        <v>1242.498047</v>
      </c>
      <c r="L9">
        <v>1261.2775879999999</v>
      </c>
      <c r="M9">
        <v>1280.981812</v>
      </c>
      <c r="N9">
        <v>1301.6655270000001</v>
      </c>
      <c r="O9">
        <v>1323.4760739999999</v>
      </c>
      <c r="P9">
        <v>1345.6529539999999</v>
      </c>
      <c r="Q9">
        <v>1369.400024</v>
      </c>
      <c r="R9">
        <v>1393.9311520000001</v>
      </c>
      <c r="S9">
        <v>1418.6872559999999</v>
      </c>
      <c r="T9">
        <v>1443.3236079999999</v>
      </c>
      <c r="U9">
        <v>1467.9436040000001</v>
      </c>
      <c r="V9">
        <v>1492.9658199999999</v>
      </c>
      <c r="W9">
        <v>1518.296143</v>
      </c>
      <c r="X9">
        <v>1543.9879149999999</v>
      </c>
      <c r="Y9">
        <v>1570.3422849999999</v>
      </c>
      <c r="Z9">
        <v>1597.7531739999999</v>
      </c>
      <c r="AA9">
        <v>1624.30249</v>
      </c>
      <c r="AB9">
        <v>1651.613525</v>
      </c>
      <c r="AC9">
        <v>1679.944336</v>
      </c>
      <c r="AD9">
        <v>1708.842529</v>
      </c>
      <c r="AE9">
        <v>1738.9389650000001</v>
      </c>
      <c r="AF9">
        <v>1770.081543</v>
      </c>
      <c r="AG9">
        <v>1801.859375</v>
      </c>
      <c r="AH9">
        <v>1834.2670900000001</v>
      </c>
      <c r="AI9">
        <v>1867.1610109999999</v>
      </c>
      <c r="AJ9">
        <v>1900.6591800000001</v>
      </c>
      <c r="AK9" s="9">
        <v>1.4999999999999999E-2</v>
      </c>
    </row>
    <row r="10" spans="1:37">
      <c r="A10" t="s">
        <v>275</v>
      </c>
      <c r="B10" t="s">
        <v>276</v>
      </c>
      <c r="C10" t="s">
        <v>277</v>
      </c>
      <c r="D10" t="s">
        <v>262</v>
      </c>
      <c r="E10">
        <v>3040.123047</v>
      </c>
      <c r="F10">
        <v>3102.3447270000001</v>
      </c>
      <c r="G10">
        <v>3162.0112300000001</v>
      </c>
      <c r="H10">
        <v>3217.5278320000002</v>
      </c>
      <c r="I10">
        <v>3276.9282229999999</v>
      </c>
      <c r="J10">
        <v>3335.4028320000002</v>
      </c>
      <c r="K10">
        <v>3389.5717770000001</v>
      </c>
      <c r="L10">
        <v>3438.703857</v>
      </c>
      <c r="M10">
        <v>3483.6166990000002</v>
      </c>
      <c r="N10">
        <v>3523.985596</v>
      </c>
      <c r="O10">
        <v>3559.6770019999999</v>
      </c>
      <c r="P10">
        <v>3591.3271479999999</v>
      </c>
      <c r="Q10">
        <v>3608.6831050000001</v>
      </c>
      <c r="R10">
        <v>3621.4035640000002</v>
      </c>
      <c r="S10">
        <v>3630.9428710000002</v>
      </c>
      <c r="T10">
        <v>3638.8754880000001</v>
      </c>
      <c r="U10">
        <v>3642.8320309999999</v>
      </c>
      <c r="V10">
        <v>3648.185547</v>
      </c>
      <c r="W10">
        <v>3651.9643550000001</v>
      </c>
      <c r="X10">
        <v>3650.5983890000002</v>
      </c>
      <c r="Y10">
        <v>3645.2231449999999</v>
      </c>
      <c r="Z10">
        <v>3637.6606449999999</v>
      </c>
      <c r="AA10">
        <v>3631.9204100000002</v>
      </c>
      <c r="AB10">
        <v>3625.998047</v>
      </c>
      <c r="AC10">
        <v>3619.4470209999999</v>
      </c>
      <c r="AD10">
        <v>3610.9809570000002</v>
      </c>
      <c r="AE10">
        <v>3594.5410160000001</v>
      </c>
      <c r="AF10">
        <v>3580.42749</v>
      </c>
      <c r="AG10">
        <v>3564.733154</v>
      </c>
      <c r="AH10">
        <v>3517.2773440000001</v>
      </c>
      <c r="AI10">
        <v>3467.101807</v>
      </c>
      <c r="AJ10">
        <v>3424.0908199999999</v>
      </c>
      <c r="AK10" s="9">
        <v>4.0000000000000001E-3</v>
      </c>
    </row>
    <row r="11" spans="1:37">
      <c r="A11" t="s">
        <v>51</v>
      </c>
      <c r="B11" t="s">
        <v>278</v>
      </c>
      <c r="C11" t="s">
        <v>279</v>
      </c>
      <c r="D11" t="s">
        <v>262</v>
      </c>
      <c r="E11">
        <v>965.68420400000002</v>
      </c>
      <c r="F11">
        <v>975.39331100000004</v>
      </c>
      <c r="G11">
        <v>983.72399900000005</v>
      </c>
      <c r="H11">
        <v>991.57067900000004</v>
      </c>
      <c r="I11">
        <v>998.42816200000004</v>
      </c>
      <c r="J11">
        <v>1005.692871</v>
      </c>
      <c r="K11">
        <v>1013.0766599999999</v>
      </c>
      <c r="L11">
        <v>1020.372253</v>
      </c>
      <c r="M11">
        <v>1028.220337</v>
      </c>
      <c r="N11">
        <v>1036.2879640000001</v>
      </c>
      <c r="O11">
        <v>1044.5876459999999</v>
      </c>
      <c r="P11">
        <v>1053.4700929999999</v>
      </c>
      <c r="Q11">
        <v>1066.4025879999999</v>
      </c>
      <c r="R11">
        <v>1080.8320309999999</v>
      </c>
      <c r="S11">
        <v>1096.2680660000001</v>
      </c>
      <c r="T11">
        <v>1113.413818</v>
      </c>
      <c r="U11">
        <v>1132.0180660000001</v>
      </c>
      <c r="V11">
        <v>1151.430298</v>
      </c>
      <c r="W11">
        <v>1171.689331</v>
      </c>
      <c r="X11">
        <v>1192.083496</v>
      </c>
      <c r="Y11">
        <v>1213.365112</v>
      </c>
      <c r="Z11">
        <v>1234.8870850000001</v>
      </c>
      <c r="AA11">
        <v>1256.5039059999999</v>
      </c>
      <c r="AB11">
        <v>1278.2723390000001</v>
      </c>
      <c r="AC11">
        <v>1302.144775</v>
      </c>
      <c r="AD11">
        <v>1326.232788</v>
      </c>
      <c r="AE11">
        <v>1350.650879</v>
      </c>
      <c r="AF11">
        <v>1376.5986330000001</v>
      </c>
      <c r="AG11">
        <v>1403.0471190000001</v>
      </c>
      <c r="AH11">
        <v>1430.3583980000001</v>
      </c>
      <c r="AI11">
        <v>1458.2211910000001</v>
      </c>
      <c r="AJ11">
        <v>1486.9780270000001</v>
      </c>
      <c r="AK11" s="9">
        <v>1.4E-2</v>
      </c>
    </row>
    <row r="12" spans="1:37">
      <c r="A12" t="s">
        <v>269</v>
      </c>
      <c r="B12" t="s">
        <v>280</v>
      </c>
      <c r="C12" t="s">
        <v>281</v>
      </c>
      <c r="D12" t="s">
        <v>262</v>
      </c>
      <c r="E12">
        <v>355.52121</v>
      </c>
      <c r="F12">
        <v>359.29711900000001</v>
      </c>
      <c r="G12">
        <v>363.10363799999999</v>
      </c>
      <c r="H12">
        <v>366.97637900000001</v>
      </c>
      <c r="I12">
        <v>371.09191900000002</v>
      </c>
      <c r="J12">
        <v>375.798248</v>
      </c>
      <c r="K12">
        <v>380.30651899999998</v>
      </c>
      <c r="L12">
        <v>384.65927099999999</v>
      </c>
      <c r="M12">
        <v>389.5</v>
      </c>
      <c r="N12">
        <v>394.540344</v>
      </c>
      <c r="O12">
        <v>399.66220099999998</v>
      </c>
      <c r="P12">
        <v>404.95083599999998</v>
      </c>
      <c r="Q12">
        <v>413.44174199999998</v>
      </c>
      <c r="R12">
        <v>422.31045499999999</v>
      </c>
      <c r="S12">
        <v>430.98635899999999</v>
      </c>
      <c r="T12">
        <v>440.59252900000001</v>
      </c>
      <c r="U12">
        <v>450.60235599999999</v>
      </c>
      <c r="V12">
        <v>460.68810999999999</v>
      </c>
      <c r="W12">
        <v>471.09948700000001</v>
      </c>
      <c r="X12">
        <v>481.92071499999997</v>
      </c>
      <c r="Y12">
        <v>492.669464</v>
      </c>
      <c r="Z12">
        <v>503.30917399999998</v>
      </c>
      <c r="AA12">
        <v>514.15026899999998</v>
      </c>
      <c r="AB12">
        <v>525.20074499999998</v>
      </c>
      <c r="AC12">
        <v>536.42437700000005</v>
      </c>
      <c r="AD12">
        <v>547.72558600000002</v>
      </c>
      <c r="AE12">
        <v>559.30627400000003</v>
      </c>
      <c r="AF12">
        <v>571.11621100000002</v>
      </c>
      <c r="AG12">
        <v>583.00988800000005</v>
      </c>
      <c r="AH12">
        <v>595.11346400000002</v>
      </c>
      <c r="AI12">
        <v>607.55224599999997</v>
      </c>
      <c r="AJ12">
        <v>620.11358600000005</v>
      </c>
      <c r="AK12" s="9">
        <v>1.7999999999999999E-2</v>
      </c>
    </row>
    <row r="13" spans="1:37">
      <c r="A13" t="s">
        <v>272</v>
      </c>
      <c r="B13" t="s">
        <v>282</v>
      </c>
      <c r="C13" t="s">
        <v>283</v>
      </c>
      <c r="D13" t="s">
        <v>262</v>
      </c>
      <c r="E13">
        <v>140.91111799999999</v>
      </c>
      <c r="F13">
        <v>144.76733400000001</v>
      </c>
      <c r="G13">
        <v>148.60453799999999</v>
      </c>
      <c r="H13">
        <v>152.51004</v>
      </c>
      <c r="I13">
        <v>155.28857400000001</v>
      </c>
      <c r="J13">
        <v>158.88928200000001</v>
      </c>
      <c r="K13">
        <v>163.175354</v>
      </c>
      <c r="L13">
        <v>167.45709199999999</v>
      </c>
      <c r="M13">
        <v>172.07141100000001</v>
      </c>
      <c r="N13">
        <v>176.88241600000001</v>
      </c>
      <c r="O13">
        <v>181.836411</v>
      </c>
      <c r="P13">
        <v>186.98680100000001</v>
      </c>
      <c r="Q13">
        <v>192.68434099999999</v>
      </c>
      <c r="R13">
        <v>198.66830400000001</v>
      </c>
      <c r="S13">
        <v>205.063828</v>
      </c>
      <c r="T13">
        <v>211.78491199999999</v>
      </c>
      <c r="U13">
        <v>218.69899000000001</v>
      </c>
      <c r="V13">
        <v>225.74146999999999</v>
      </c>
      <c r="W13">
        <v>233.07914700000001</v>
      </c>
      <c r="X13">
        <v>240.76821899999999</v>
      </c>
      <c r="Y13">
        <v>248.52847299999999</v>
      </c>
      <c r="Z13">
        <v>256.55908199999999</v>
      </c>
      <c r="AA13">
        <v>264.60687300000001</v>
      </c>
      <c r="AB13">
        <v>272.90585299999998</v>
      </c>
      <c r="AC13">
        <v>281.43682899999999</v>
      </c>
      <c r="AD13">
        <v>290.14291400000002</v>
      </c>
      <c r="AE13">
        <v>299.15228300000001</v>
      </c>
      <c r="AF13">
        <v>308.43719499999997</v>
      </c>
      <c r="AG13">
        <v>317.90783699999997</v>
      </c>
      <c r="AH13">
        <v>327.64639299999999</v>
      </c>
      <c r="AI13">
        <v>337.73715199999998</v>
      </c>
      <c r="AJ13">
        <v>348.04156499999999</v>
      </c>
      <c r="AK13" s="9">
        <v>0.03</v>
      </c>
    </row>
    <row r="14" spans="1:37">
      <c r="A14" t="s">
        <v>275</v>
      </c>
      <c r="B14" t="s">
        <v>284</v>
      </c>
      <c r="C14" t="s">
        <v>285</v>
      </c>
      <c r="D14" t="s">
        <v>262</v>
      </c>
      <c r="E14">
        <v>469.25186200000002</v>
      </c>
      <c r="F14">
        <v>471.32885700000003</v>
      </c>
      <c r="G14">
        <v>472.01580799999999</v>
      </c>
      <c r="H14">
        <v>472.08425899999997</v>
      </c>
      <c r="I14">
        <v>472.04766799999999</v>
      </c>
      <c r="J14">
        <v>471.005402</v>
      </c>
      <c r="K14">
        <v>469.59481799999998</v>
      </c>
      <c r="L14">
        <v>468.25592</v>
      </c>
      <c r="M14">
        <v>466.64889499999998</v>
      </c>
      <c r="N14">
        <v>464.86523399999999</v>
      </c>
      <c r="O14">
        <v>463.08902</v>
      </c>
      <c r="P14">
        <v>461.53250100000002</v>
      </c>
      <c r="Q14">
        <v>460.27652</v>
      </c>
      <c r="R14">
        <v>459.85320999999999</v>
      </c>
      <c r="S14">
        <v>460.217896</v>
      </c>
      <c r="T14">
        <v>461.036316</v>
      </c>
      <c r="U14">
        <v>462.71673600000003</v>
      </c>
      <c r="V14">
        <v>465.00073200000003</v>
      </c>
      <c r="W14">
        <v>467.51068099999998</v>
      </c>
      <c r="X14">
        <v>469.39453099999997</v>
      </c>
      <c r="Y14">
        <v>472.167145</v>
      </c>
      <c r="Z14">
        <v>475.01876800000002</v>
      </c>
      <c r="AA14">
        <v>477.74670400000002</v>
      </c>
      <c r="AB14">
        <v>480.16574100000003</v>
      </c>
      <c r="AC14">
        <v>484.28359999999998</v>
      </c>
      <c r="AD14">
        <v>488.36428799999999</v>
      </c>
      <c r="AE14">
        <v>492.19238300000001</v>
      </c>
      <c r="AF14">
        <v>497.04519699999997</v>
      </c>
      <c r="AG14">
        <v>502.12933299999997</v>
      </c>
      <c r="AH14">
        <v>507.59851099999997</v>
      </c>
      <c r="AI14">
        <v>512.93176300000005</v>
      </c>
      <c r="AJ14">
        <v>518.82287599999995</v>
      </c>
      <c r="AK14" s="9">
        <v>3.0000000000000001E-3</v>
      </c>
    </row>
    <row r="15" spans="1:37">
      <c r="A15" t="s">
        <v>286</v>
      </c>
      <c r="B15" t="s">
        <v>287</v>
      </c>
      <c r="C15" t="s">
        <v>288</v>
      </c>
      <c r="D15" t="s">
        <v>262</v>
      </c>
      <c r="E15">
        <v>884.27136199999995</v>
      </c>
      <c r="F15">
        <v>930.293091</v>
      </c>
      <c r="G15">
        <v>977.94812000000002</v>
      </c>
      <c r="H15">
        <v>1026.4445800000001</v>
      </c>
      <c r="I15">
        <v>1075.5313719999999</v>
      </c>
      <c r="J15">
        <v>1125.2771</v>
      </c>
      <c r="K15">
        <v>1175.0249020000001</v>
      </c>
      <c r="L15">
        <v>1224.775513</v>
      </c>
      <c r="M15">
        <v>1274.926514</v>
      </c>
      <c r="N15">
        <v>1325.411255</v>
      </c>
      <c r="O15">
        <v>1376.3717039999999</v>
      </c>
      <c r="P15">
        <v>1427.966553</v>
      </c>
      <c r="Q15">
        <v>1481.3637699999999</v>
      </c>
      <c r="R15">
        <v>1536.000732</v>
      </c>
      <c r="S15">
        <v>1593.134399</v>
      </c>
      <c r="T15">
        <v>1651.739014</v>
      </c>
      <c r="U15">
        <v>1711.9141850000001</v>
      </c>
      <c r="V15">
        <v>1773.0913089999999</v>
      </c>
      <c r="W15">
        <v>1835.2092290000001</v>
      </c>
      <c r="X15">
        <v>1897.5295410000001</v>
      </c>
      <c r="Y15">
        <v>1959.7639160000001</v>
      </c>
      <c r="Z15">
        <v>2026.4384769999999</v>
      </c>
      <c r="AA15">
        <v>2091.6047359999998</v>
      </c>
      <c r="AB15">
        <v>2156.7302249999998</v>
      </c>
      <c r="AC15">
        <v>2222.123047</v>
      </c>
      <c r="AD15">
        <v>2287.3015140000002</v>
      </c>
      <c r="AE15">
        <v>2351.8916020000001</v>
      </c>
      <c r="AF15">
        <v>2416.4614259999998</v>
      </c>
      <c r="AG15">
        <v>2480.9340820000002</v>
      </c>
      <c r="AH15">
        <v>2545.7692870000001</v>
      </c>
      <c r="AI15">
        <v>2611.0966800000001</v>
      </c>
      <c r="AJ15">
        <v>2676.4121089999999</v>
      </c>
      <c r="AK15" s="9">
        <v>3.5999999999999997E-2</v>
      </c>
    </row>
    <row r="16" spans="1:37">
      <c r="A16" t="s">
        <v>269</v>
      </c>
      <c r="B16" t="s">
        <v>289</v>
      </c>
      <c r="C16" t="s">
        <v>290</v>
      </c>
      <c r="D16" t="s">
        <v>262</v>
      </c>
      <c r="E16">
        <v>520.07006799999999</v>
      </c>
      <c r="F16">
        <v>549.21630900000002</v>
      </c>
      <c r="G16">
        <v>579.80004899999994</v>
      </c>
      <c r="H16">
        <v>610.90905799999996</v>
      </c>
      <c r="I16">
        <v>642.51501499999995</v>
      </c>
      <c r="J16">
        <v>674.60150099999998</v>
      </c>
      <c r="K16">
        <v>706.95031700000004</v>
      </c>
      <c r="L16">
        <v>739.44824200000005</v>
      </c>
      <c r="M16">
        <v>772.189392</v>
      </c>
      <c r="N16">
        <v>805.01385500000004</v>
      </c>
      <c r="O16">
        <v>838.02710000000002</v>
      </c>
      <c r="P16">
        <v>871.440247</v>
      </c>
      <c r="Q16">
        <v>905.85418700000002</v>
      </c>
      <c r="R16">
        <v>941.25347899999997</v>
      </c>
      <c r="S16">
        <v>978.48937999999998</v>
      </c>
      <c r="T16">
        <v>1016.623352</v>
      </c>
      <c r="U16">
        <v>1055.971558</v>
      </c>
      <c r="V16">
        <v>1096.1636960000001</v>
      </c>
      <c r="W16">
        <v>1136.701172</v>
      </c>
      <c r="X16">
        <v>1177.181763</v>
      </c>
      <c r="Y16">
        <v>1217.765625</v>
      </c>
      <c r="Z16">
        <v>1257.4083250000001</v>
      </c>
      <c r="AA16">
        <v>1297.9844969999999</v>
      </c>
      <c r="AB16">
        <v>1338.2177730000001</v>
      </c>
      <c r="AC16">
        <v>1378.380249</v>
      </c>
      <c r="AD16">
        <v>1418.2329099999999</v>
      </c>
      <c r="AE16">
        <v>1457.335327</v>
      </c>
      <c r="AF16">
        <v>1495.8237300000001</v>
      </c>
      <c r="AG16">
        <v>1534.267212</v>
      </c>
      <c r="AH16">
        <v>1572.772827</v>
      </c>
      <c r="AI16">
        <v>1611.2152100000001</v>
      </c>
      <c r="AJ16">
        <v>1649.3123780000001</v>
      </c>
      <c r="AK16" s="9">
        <v>3.7999999999999999E-2</v>
      </c>
    </row>
    <row r="17" spans="1:37">
      <c r="A17" t="s">
        <v>272</v>
      </c>
      <c r="B17" t="s">
        <v>291</v>
      </c>
      <c r="C17" t="s">
        <v>292</v>
      </c>
      <c r="D17" t="s">
        <v>262</v>
      </c>
      <c r="E17">
        <v>52.574126999999997</v>
      </c>
      <c r="F17">
        <v>58.302418000000003</v>
      </c>
      <c r="G17">
        <v>64.243317000000005</v>
      </c>
      <c r="H17">
        <v>70.490555000000001</v>
      </c>
      <c r="I17">
        <v>76.814864999999998</v>
      </c>
      <c r="J17">
        <v>83.313896</v>
      </c>
      <c r="K17">
        <v>89.580978000000002</v>
      </c>
      <c r="L17">
        <v>95.766639999999995</v>
      </c>
      <c r="M17">
        <v>102.1632</v>
      </c>
      <c r="N17">
        <v>108.83571600000001</v>
      </c>
      <c r="O17">
        <v>115.780579</v>
      </c>
      <c r="P17">
        <v>122.89415</v>
      </c>
      <c r="Q17">
        <v>130.72155799999999</v>
      </c>
      <c r="R17">
        <v>138.69103999999999</v>
      </c>
      <c r="S17">
        <v>147.139847</v>
      </c>
      <c r="T17">
        <v>155.975281</v>
      </c>
      <c r="U17">
        <v>164.901016</v>
      </c>
      <c r="V17">
        <v>173.93504300000001</v>
      </c>
      <c r="W17">
        <v>183.14485199999999</v>
      </c>
      <c r="X17">
        <v>192.676559</v>
      </c>
      <c r="Y17">
        <v>202.08793600000001</v>
      </c>
      <c r="Z17">
        <v>216.99186700000001</v>
      </c>
      <c r="AA17">
        <v>228.007553</v>
      </c>
      <c r="AB17">
        <v>239.185303</v>
      </c>
      <c r="AC17">
        <v>250.58802800000001</v>
      </c>
      <c r="AD17">
        <v>262.04852299999999</v>
      </c>
      <c r="AE17">
        <v>273.75878899999998</v>
      </c>
      <c r="AF17">
        <v>285.661835</v>
      </c>
      <c r="AG17">
        <v>297.50308200000001</v>
      </c>
      <c r="AH17">
        <v>309.62493899999998</v>
      </c>
      <c r="AI17">
        <v>322.23165899999998</v>
      </c>
      <c r="AJ17">
        <v>335.08300800000001</v>
      </c>
      <c r="AK17" s="9">
        <v>6.2E-2</v>
      </c>
    </row>
    <row r="18" spans="1:37">
      <c r="A18" t="s">
        <v>275</v>
      </c>
      <c r="B18" t="s">
        <v>293</v>
      </c>
      <c r="C18" t="s">
        <v>294</v>
      </c>
      <c r="D18" t="s">
        <v>262</v>
      </c>
      <c r="E18">
        <v>311.62719700000002</v>
      </c>
      <c r="F18">
        <v>322.77432299999998</v>
      </c>
      <c r="G18">
        <v>333.904785</v>
      </c>
      <c r="H18">
        <v>345.04495200000002</v>
      </c>
      <c r="I18">
        <v>356.20147700000001</v>
      </c>
      <c r="J18">
        <v>367.36163299999998</v>
      </c>
      <c r="K18">
        <v>378.49359099999998</v>
      </c>
      <c r="L18">
        <v>389.56057700000002</v>
      </c>
      <c r="M18">
        <v>400.573914</v>
      </c>
      <c r="N18">
        <v>411.56170700000001</v>
      </c>
      <c r="O18">
        <v>422.56405599999999</v>
      </c>
      <c r="P18">
        <v>433.63217200000003</v>
      </c>
      <c r="Q18">
        <v>444.78805499999999</v>
      </c>
      <c r="R18">
        <v>456.056152</v>
      </c>
      <c r="S18">
        <v>467.50509599999998</v>
      </c>
      <c r="T18">
        <v>479.14031999999997</v>
      </c>
      <c r="U18">
        <v>491.04165599999999</v>
      </c>
      <c r="V18">
        <v>502.99252300000001</v>
      </c>
      <c r="W18">
        <v>515.363159</v>
      </c>
      <c r="X18">
        <v>527.67132600000002</v>
      </c>
      <c r="Y18">
        <v>539.91033900000002</v>
      </c>
      <c r="Z18">
        <v>552.03826900000001</v>
      </c>
      <c r="AA18">
        <v>565.61261000000002</v>
      </c>
      <c r="AB18">
        <v>579.32720900000004</v>
      </c>
      <c r="AC18">
        <v>593.15472399999999</v>
      </c>
      <c r="AD18">
        <v>607.01995799999997</v>
      </c>
      <c r="AE18">
        <v>620.79736300000002</v>
      </c>
      <c r="AF18">
        <v>634.97595200000001</v>
      </c>
      <c r="AG18">
        <v>649.16375700000003</v>
      </c>
      <c r="AH18">
        <v>663.37152100000003</v>
      </c>
      <c r="AI18">
        <v>677.64984100000004</v>
      </c>
      <c r="AJ18">
        <v>692.01672399999995</v>
      </c>
      <c r="AK18" s="9">
        <v>2.5999999999999999E-2</v>
      </c>
    </row>
    <row r="19" spans="1:37">
      <c r="A19" t="s">
        <v>295</v>
      </c>
      <c r="B19" t="s">
        <v>296</v>
      </c>
      <c r="C19" t="s">
        <v>297</v>
      </c>
      <c r="D19" t="s">
        <v>262</v>
      </c>
      <c r="E19">
        <v>1600.9001459999999</v>
      </c>
      <c r="F19">
        <v>1664.796875</v>
      </c>
      <c r="G19">
        <v>1731.3389890000001</v>
      </c>
      <c r="H19">
        <v>1799.0371090000001</v>
      </c>
      <c r="I19">
        <v>1870.2844239999999</v>
      </c>
      <c r="J19">
        <v>1943.7966309999999</v>
      </c>
      <c r="K19">
        <v>2020.861328</v>
      </c>
      <c r="L19">
        <v>2100.123047</v>
      </c>
      <c r="M19">
        <v>2181.130615</v>
      </c>
      <c r="N19">
        <v>2262.4345699999999</v>
      </c>
      <c r="O19">
        <v>2344.9106449999999</v>
      </c>
      <c r="P19">
        <v>2429.6127929999998</v>
      </c>
      <c r="Q19">
        <v>2515.7250979999999</v>
      </c>
      <c r="R19">
        <v>2602.9426269999999</v>
      </c>
      <c r="S19">
        <v>2691.263672</v>
      </c>
      <c r="T19">
        <v>2781.4213869999999</v>
      </c>
      <c r="U19">
        <v>2869.4990229999999</v>
      </c>
      <c r="V19">
        <v>2959.3786620000001</v>
      </c>
      <c r="W19">
        <v>3051.1520999999998</v>
      </c>
      <c r="X19">
        <v>3138.8989259999998</v>
      </c>
      <c r="Y19">
        <v>3229.9348140000002</v>
      </c>
      <c r="Z19">
        <v>3315.4174800000001</v>
      </c>
      <c r="AA19">
        <v>3399.6748050000001</v>
      </c>
      <c r="AB19">
        <v>3484.8608399999998</v>
      </c>
      <c r="AC19">
        <v>3570.4174800000001</v>
      </c>
      <c r="AD19">
        <v>3650.2607419999999</v>
      </c>
      <c r="AE19">
        <v>3732.0913089999999</v>
      </c>
      <c r="AF19">
        <v>3814.3090820000002</v>
      </c>
      <c r="AG19">
        <v>3890.9575199999999</v>
      </c>
      <c r="AH19">
        <v>3968.3007809999999</v>
      </c>
      <c r="AI19">
        <v>4045.6965329999998</v>
      </c>
      <c r="AJ19">
        <v>4123.2807620000003</v>
      </c>
      <c r="AK19" s="9">
        <v>3.1E-2</v>
      </c>
    </row>
    <row r="20" spans="1:37">
      <c r="A20" t="s">
        <v>269</v>
      </c>
      <c r="B20" t="s">
        <v>298</v>
      </c>
      <c r="C20" t="s">
        <v>299</v>
      </c>
      <c r="D20" t="s">
        <v>262</v>
      </c>
      <c r="E20">
        <v>926.48419200000001</v>
      </c>
      <c r="F20">
        <v>956.35528599999998</v>
      </c>
      <c r="G20">
        <v>988.12280299999998</v>
      </c>
      <c r="H20">
        <v>1020.4381100000001</v>
      </c>
      <c r="I20">
        <v>1055.986328</v>
      </c>
      <c r="J20">
        <v>1092.7008060000001</v>
      </c>
      <c r="K20">
        <v>1132.5812989999999</v>
      </c>
      <c r="L20">
        <v>1174.3077390000001</v>
      </c>
      <c r="M20">
        <v>1217.4964600000001</v>
      </c>
      <c r="N20">
        <v>1260.6766359999999</v>
      </c>
      <c r="O20">
        <v>1304.711914</v>
      </c>
      <c r="P20">
        <v>1350.6567379999999</v>
      </c>
      <c r="Q20">
        <v>1397.7298579999999</v>
      </c>
      <c r="R20">
        <v>1445.754639</v>
      </c>
      <c r="S20">
        <v>1494.846558</v>
      </c>
      <c r="T20">
        <v>1545.0363769999999</v>
      </c>
      <c r="U20">
        <v>1594.8629149999999</v>
      </c>
      <c r="V20">
        <v>1645.9967039999999</v>
      </c>
      <c r="W20">
        <v>1697.166138</v>
      </c>
      <c r="X20">
        <v>1747.1420900000001</v>
      </c>
      <c r="Y20">
        <v>1797.276001</v>
      </c>
      <c r="Z20">
        <v>1846.071289</v>
      </c>
      <c r="AA20">
        <v>1893.9700929999999</v>
      </c>
      <c r="AB20">
        <v>1941.3614500000001</v>
      </c>
      <c r="AC20">
        <v>1988.2071530000001</v>
      </c>
      <c r="AD20">
        <v>2034.4643550000001</v>
      </c>
      <c r="AE20">
        <v>2079.6594239999999</v>
      </c>
      <c r="AF20">
        <v>2124.0607909999999</v>
      </c>
      <c r="AG20">
        <v>2167.7014159999999</v>
      </c>
      <c r="AH20">
        <v>2210.7739259999998</v>
      </c>
      <c r="AI20">
        <v>2253.5390619999998</v>
      </c>
      <c r="AJ20">
        <v>2296.0263669999999</v>
      </c>
      <c r="AK20" s="9">
        <v>0.03</v>
      </c>
    </row>
    <row r="21" spans="1:37">
      <c r="A21" t="s">
        <v>272</v>
      </c>
      <c r="B21" t="s">
        <v>300</v>
      </c>
      <c r="C21" t="s">
        <v>301</v>
      </c>
      <c r="D21" t="s">
        <v>262</v>
      </c>
      <c r="E21">
        <v>202.98152200000001</v>
      </c>
      <c r="F21">
        <v>216.59660299999999</v>
      </c>
      <c r="G21">
        <v>230.69987499999999</v>
      </c>
      <c r="H21">
        <v>245.14355499999999</v>
      </c>
      <c r="I21">
        <v>260.05935699999998</v>
      </c>
      <c r="J21">
        <v>275.38146999999998</v>
      </c>
      <c r="K21">
        <v>290.88775600000002</v>
      </c>
      <c r="L21">
        <v>306.54586799999998</v>
      </c>
      <c r="M21">
        <v>322.31506300000001</v>
      </c>
      <c r="N21">
        <v>338.20446800000002</v>
      </c>
      <c r="O21">
        <v>354.19509900000003</v>
      </c>
      <c r="P21">
        <v>370.28729199999998</v>
      </c>
      <c r="Q21">
        <v>386.47100799999998</v>
      </c>
      <c r="R21">
        <v>402.73406999999997</v>
      </c>
      <c r="S21">
        <v>419.06997699999999</v>
      </c>
      <c r="T21">
        <v>435.45803799999999</v>
      </c>
      <c r="U21">
        <v>451.85861199999999</v>
      </c>
      <c r="V21">
        <v>468.26617399999998</v>
      </c>
      <c r="W21">
        <v>484.71914700000002</v>
      </c>
      <c r="X21">
        <v>501.25210600000003</v>
      </c>
      <c r="Y21">
        <v>517.77410899999995</v>
      </c>
      <c r="Z21">
        <v>534.25744599999996</v>
      </c>
      <c r="AA21">
        <v>550.66381799999999</v>
      </c>
      <c r="AB21">
        <v>566.90008499999999</v>
      </c>
      <c r="AC21">
        <v>582.86279300000001</v>
      </c>
      <c r="AD21">
        <v>598.52435300000002</v>
      </c>
      <c r="AE21">
        <v>613.91351299999997</v>
      </c>
      <c r="AF21">
        <v>629.03729199999998</v>
      </c>
      <c r="AG21">
        <v>643.85858199999996</v>
      </c>
      <c r="AH21">
        <v>658.35260000000005</v>
      </c>
      <c r="AI21">
        <v>672.50537099999997</v>
      </c>
      <c r="AJ21">
        <v>686.34808299999997</v>
      </c>
      <c r="AK21" s="9">
        <v>0.04</v>
      </c>
    </row>
    <row r="22" spans="1:37">
      <c r="A22" t="s">
        <v>275</v>
      </c>
      <c r="B22" t="s">
        <v>302</v>
      </c>
      <c r="C22" t="s">
        <v>303</v>
      </c>
      <c r="D22" t="s">
        <v>262</v>
      </c>
      <c r="E22">
        <v>471.43438700000002</v>
      </c>
      <c r="F22">
        <v>491.84494000000001</v>
      </c>
      <c r="G22">
        <v>512.51635699999997</v>
      </c>
      <c r="H22">
        <v>533.45538299999998</v>
      </c>
      <c r="I22">
        <v>554.238831</v>
      </c>
      <c r="J22">
        <v>575.714294</v>
      </c>
      <c r="K22">
        <v>597.39227300000005</v>
      </c>
      <c r="L22">
        <v>619.26934800000004</v>
      </c>
      <c r="M22">
        <v>641.319031</v>
      </c>
      <c r="N22">
        <v>663.55352800000003</v>
      </c>
      <c r="O22">
        <v>686.00372300000004</v>
      </c>
      <c r="P22">
        <v>708.66863999999998</v>
      </c>
      <c r="Q22">
        <v>731.52404799999999</v>
      </c>
      <c r="R22">
        <v>754.45385699999997</v>
      </c>
      <c r="S22">
        <v>777.34704599999998</v>
      </c>
      <c r="T22">
        <v>800.92687999999998</v>
      </c>
      <c r="U22">
        <v>822.77734399999997</v>
      </c>
      <c r="V22">
        <v>845.11566200000004</v>
      </c>
      <c r="W22">
        <v>869.26684599999999</v>
      </c>
      <c r="X22">
        <v>890.50476100000003</v>
      </c>
      <c r="Y22">
        <v>914.88482699999997</v>
      </c>
      <c r="Z22">
        <v>935.08892800000001</v>
      </c>
      <c r="AA22">
        <v>955.04095500000005</v>
      </c>
      <c r="AB22">
        <v>976.599243</v>
      </c>
      <c r="AC22">
        <v>999.34759499999996</v>
      </c>
      <c r="AD22">
        <v>1017.272034</v>
      </c>
      <c r="AE22">
        <v>1038.518311</v>
      </c>
      <c r="AF22">
        <v>1061.2109379999999</v>
      </c>
      <c r="AG22">
        <v>1079.397461</v>
      </c>
      <c r="AH22">
        <v>1099.1741939999999</v>
      </c>
      <c r="AI22">
        <v>1119.6521</v>
      </c>
      <c r="AJ22">
        <v>1140.9063719999999</v>
      </c>
      <c r="AK22" s="9">
        <v>2.9000000000000001E-2</v>
      </c>
    </row>
    <row r="23" spans="1:37">
      <c r="A23" t="s">
        <v>304</v>
      </c>
      <c r="B23" t="s">
        <v>305</v>
      </c>
      <c r="C23" t="s">
        <v>306</v>
      </c>
      <c r="D23" t="s">
        <v>262</v>
      </c>
      <c r="E23">
        <v>6947.4467770000001</v>
      </c>
      <c r="F23">
        <v>7183.3847660000001</v>
      </c>
      <c r="G23">
        <v>7416.1372069999998</v>
      </c>
      <c r="H23">
        <v>7645.1948240000002</v>
      </c>
      <c r="I23">
        <v>7870.6787109999996</v>
      </c>
      <c r="J23">
        <v>8091.9873049999997</v>
      </c>
      <c r="K23">
        <v>8308.2060550000006</v>
      </c>
      <c r="L23">
        <v>8520.4150389999995</v>
      </c>
      <c r="M23">
        <v>8727.4648440000001</v>
      </c>
      <c r="N23">
        <v>8927.78125</v>
      </c>
      <c r="O23">
        <v>9121.4033199999994</v>
      </c>
      <c r="P23">
        <v>9307.3125</v>
      </c>
      <c r="Q23">
        <v>9490.1621090000008</v>
      </c>
      <c r="R23">
        <v>9669.2734380000002</v>
      </c>
      <c r="S23">
        <v>9845.1386719999991</v>
      </c>
      <c r="T23">
        <v>10017.084961</v>
      </c>
      <c r="U23">
        <v>10185.121094</v>
      </c>
      <c r="V23">
        <v>10345.557617</v>
      </c>
      <c r="W23">
        <v>10498.040039</v>
      </c>
      <c r="X23">
        <v>10645.753906</v>
      </c>
      <c r="Y23">
        <v>10780.290039</v>
      </c>
      <c r="Z23">
        <v>10918.349609000001</v>
      </c>
      <c r="AA23">
        <v>11053.876953000001</v>
      </c>
      <c r="AB23">
        <v>11189.546875</v>
      </c>
      <c r="AC23">
        <v>11325.998046999999</v>
      </c>
      <c r="AD23">
        <v>11462.277344</v>
      </c>
      <c r="AE23">
        <v>11598.004883</v>
      </c>
      <c r="AF23">
        <v>11733.375</v>
      </c>
      <c r="AG23">
        <v>11890.436523</v>
      </c>
      <c r="AH23">
        <v>12050.144531</v>
      </c>
      <c r="AI23">
        <v>12215.411133</v>
      </c>
      <c r="AJ23">
        <v>12388.110352</v>
      </c>
      <c r="AK23" s="9">
        <v>1.9E-2</v>
      </c>
    </row>
    <row r="24" spans="1:37">
      <c r="A24" t="s">
        <v>269</v>
      </c>
      <c r="B24" t="s">
        <v>307</v>
      </c>
      <c r="C24" t="s">
        <v>308</v>
      </c>
      <c r="D24" t="s">
        <v>262</v>
      </c>
      <c r="E24">
        <v>4046.6586910000001</v>
      </c>
      <c r="F24">
        <v>4219.1118159999996</v>
      </c>
      <c r="G24">
        <v>4391.2436520000001</v>
      </c>
      <c r="H24">
        <v>4562.7128910000001</v>
      </c>
      <c r="I24">
        <v>4733.5976559999999</v>
      </c>
      <c r="J24">
        <v>4903.6450199999999</v>
      </c>
      <c r="K24">
        <v>5072.6923829999996</v>
      </c>
      <c r="L24">
        <v>5240.2426759999998</v>
      </c>
      <c r="M24">
        <v>5405.8671880000002</v>
      </c>
      <c r="N24">
        <v>5568.7504879999997</v>
      </c>
      <c r="O24">
        <v>5726.5263670000004</v>
      </c>
      <c r="P24">
        <v>5880.4726559999999</v>
      </c>
      <c r="Q24">
        <v>6030.6547849999997</v>
      </c>
      <c r="R24">
        <v>6177.5961909999996</v>
      </c>
      <c r="S24">
        <v>6321.5209960000002</v>
      </c>
      <c r="T24">
        <v>6461.654297</v>
      </c>
      <c r="U24">
        <v>6597.6958009999998</v>
      </c>
      <c r="V24">
        <v>6729.9067379999997</v>
      </c>
      <c r="W24">
        <v>6854.9536129999997</v>
      </c>
      <c r="X24">
        <v>6971.7680659999996</v>
      </c>
      <c r="Y24">
        <v>7081.9624020000001</v>
      </c>
      <c r="Z24">
        <v>7186.9819340000004</v>
      </c>
      <c r="AA24">
        <v>7288.4995120000003</v>
      </c>
      <c r="AB24">
        <v>7388.1206050000001</v>
      </c>
      <c r="AC24">
        <v>7487.5722660000001</v>
      </c>
      <c r="AD24">
        <v>7585.8979490000002</v>
      </c>
      <c r="AE24">
        <v>7682.7075199999999</v>
      </c>
      <c r="AF24">
        <v>7778.1733400000003</v>
      </c>
      <c r="AG24">
        <v>7871.8232420000004</v>
      </c>
      <c r="AH24">
        <v>7964.3715819999998</v>
      </c>
      <c r="AI24">
        <v>8057.3378910000001</v>
      </c>
      <c r="AJ24">
        <v>8153.0107420000004</v>
      </c>
      <c r="AK24" s="9">
        <v>2.3E-2</v>
      </c>
    </row>
    <row r="25" spans="1:37">
      <c r="A25" t="s">
        <v>272</v>
      </c>
      <c r="B25" t="s">
        <v>309</v>
      </c>
      <c r="C25" t="s">
        <v>310</v>
      </c>
      <c r="D25" t="s">
        <v>262</v>
      </c>
      <c r="E25">
        <v>1295.179077</v>
      </c>
      <c r="F25">
        <v>1343.4682620000001</v>
      </c>
      <c r="G25">
        <v>1391.3382570000001</v>
      </c>
      <c r="H25">
        <v>1438.7592770000001</v>
      </c>
      <c r="I25">
        <v>1485.7613530000001</v>
      </c>
      <c r="J25">
        <v>1531.940552</v>
      </c>
      <c r="K25">
        <v>1576.386841</v>
      </c>
      <c r="L25">
        <v>1620.3726810000001</v>
      </c>
      <c r="M25">
        <v>1662.9125979999999</v>
      </c>
      <c r="N25">
        <v>1702.92749</v>
      </c>
      <c r="O25">
        <v>1742.356323</v>
      </c>
      <c r="P25">
        <v>1778.2491460000001</v>
      </c>
      <c r="Q25">
        <v>1814.6721190000001</v>
      </c>
      <c r="R25">
        <v>1849.9907229999999</v>
      </c>
      <c r="S25">
        <v>1884.102539</v>
      </c>
      <c r="T25">
        <v>1916.9111330000001</v>
      </c>
      <c r="U25">
        <v>1948.7333980000001</v>
      </c>
      <c r="V25">
        <v>1979.903564</v>
      </c>
      <c r="W25">
        <v>2009.6557620000001</v>
      </c>
      <c r="X25">
        <v>2040.539307</v>
      </c>
      <c r="Y25">
        <v>2065.6286620000001</v>
      </c>
      <c r="Z25">
        <v>2097.0771479999999</v>
      </c>
      <c r="AA25">
        <v>2129.0759280000002</v>
      </c>
      <c r="AB25">
        <v>2161.679932</v>
      </c>
      <c r="AC25">
        <v>2194.7248540000001</v>
      </c>
      <c r="AD25">
        <v>2228.1723630000001</v>
      </c>
      <c r="AE25">
        <v>2261.8781739999999</v>
      </c>
      <c r="AF25">
        <v>2295.7185060000002</v>
      </c>
      <c r="AG25">
        <v>2352.0607909999999</v>
      </c>
      <c r="AH25">
        <v>2410.9411620000001</v>
      </c>
      <c r="AI25">
        <v>2473.4633789999998</v>
      </c>
      <c r="AJ25">
        <v>2538.9123540000001</v>
      </c>
      <c r="AK25" s="9">
        <v>2.1999999999999999E-2</v>
      </c>
    </row>
    <row r="26" spans="1:37">
      <c r="A26" t="s">
        <v>275</v>
      </c>
      <c r="B26" t="s">
        <v>311</v>
      </c>
      <c r="C26" t="s">
        <v>312</v>
      </c>
      <c r="D26" t="s">
        <v>262</v>
      </c>
      <c r="E26">
        <v>1605.609009</v>
      </c>
      <c r="F26">
        <v>1620.8045649999999</v>
      </c>
      <c r="G26">
        <v>1633.5550539999999</v>
      </c>
      <c r="H26">
        <v>1643.7226559999999</v>
      </c>
      <c r="I26">
        <v>1651.3195800000001</v>
      </c>
      <c r="J26">
        <v>1656.4017329999999</v>
      </c>
      <c r="K26">
        <v>1659.1273189999999</v>
      </c>
      <c r="L26">
        <v>1659.8001710000001</v>
      </c>
      <c r="M26">
        <v>1658.684937</v>
      </c>
      <c r="N26">
        <v>1656.1032709999999</v>
      </c>
      <c r="O26">
        <v>1652.52063</v>
      </c>
      <c r="P26">
        <v>1648.590698</v>
      </c>
      <c r="Q26">
        <v>1644.8344729999999</v>
      </c>
      <c r="R26">
        <v>1641.6866460000001</v>
      </c>
      <c r="S26">
        <v>1639.515991</v>
      </c>
      <c r="T26">
        <v>1638.5198969999999</v>
      </c>
      <c r="U26">
        <v>1638.69165</v>
      </c>
      <c r="V26">
        <v>1635.7467039999999</v>
      </c>
      <c r="W26">
        <v>1633.430664</v>
      </c>
      <c r="X26">
        <v>1633.4464109999999</v>
      </c>
      <c r="Y26">
        <v>1632.6994629999999</v>
      </c>
      <c r="Z26">
        <v>1634.2907709999999</v>
      </c>
      <c r="AA26">
        <v>1636.30188</v>
      </c>
      <c r="AB26">
        <v>1639.7457280000001</v>
      </c>
      <c r="AC26">
        <v>1643.7014160000001</v>
      </c>
      <c r="AD26">
        <v>1648.2075199999999</v>
      </c>
      <c r="AE26">
        <v>1653.4189449999999</v>
      </c>
      <c r="AF26">
        <v>1659.4829099999999</v>
      </c>
      <c r="AG26">
        <v>1666.5529790000001</v>
      </c>
      <c r="AH26">
        <v>1674.832275</v>
      </c>
      <c r="AI26">
        <v>1684.6103519999999</v>
      </c>
      <c r="AJ26">
        <v>1696.187866</v>
      </c>
      <c r="AK26" s="9">
        <v>2E-3</v>
      </c>
    </row>
    <row r="27" spans="1:37">
      <c r="A27" t="s">
        <v>313</v>
      </c>
      <c r="B27" t="s">
        <v>314</v>
      </c>
      <c r="C27" t="s">
        <v>315</v>
      </c>
      <c r="D27" t="s">
        <v>262</v>
      </c>
      <c r="E27">
        <v>1379.3229980000001</v>
      </c>
      <c r="F27">
        <v>1391.385986</v>
      </c>
      <c r="G27">
        <v>1403.835693</v>
      </c>
      <c r="H27">
        <v>1419.2583010000001</v>
      </c>
      <c r="I27">
        <v>1448.4960940000001</v>
      </c>
      <c r="J27">
        <v>1478.064453</v>
      </c>
      <c r="K27">
        <v>1510.796875</v>
      </c>
      <c r="L27">
        <v>1543.6757809999999</v>
      </c>
      <c r="M27">
        <v>1578.9682620000001</v>
      </c>
      <c r="N27">
        <v>1614.1362300000001</v>
      </c>
      <c r="O27">
        <v>1651.634033</v>
      </c>
      <c r="P27">
        <v>1689.750732</v>
      </c>
      <c r="Q27">
        <v>1740.8610839999999</v>
      </c>
      <c r="R27">
        <v>1795.309937</v>
      </c>
      <c r="S27">
        <v>1853.1914059999999</v>
      </c>
      <c r="T27">
        <v>1913.60376</v>
      </c>
      <c r="U27">
        <v>1977.8479</v>
      </c>
      <c r="V27">
        <v>2042.4748540000001</v>
      </c>
      <c r="W27">
        <v>2110.945557</v>
      </c>
      <c r="X27">
        <v>2183.9602049999999</v>
      </c>
      <c r="Y27">
        <v>2261.54126</v>
      </c>
      <c r="Z27">
        <v>2347.6184079999998</v>
      </c>
      <c r="AA27">
        <v>2436.4643550000001</v>
      </c>
      <c r="AB27">
        <v>2530.3549800000001</v>
      </c>
      <c r="AC27">
        <v>2629.6677249999998</v>
      </c>
      <c r="AD27">
        <v>2734.4638669999999</v>
      </c>
      <c r="AE27">
        <v>2844.7460940000001</v>
      </c>
      <c r="AF27">
        <v>2959.296143</v>
      </c>
      <c r="AG27">
        <v>3079.4279790000001</v>
      </c>
      <c r="AH27">
        <v>3205.2280270000001</v>
      </c>
      <c r="AI27">
        <v>3337.0161130000001</v>
      </c>
      <c r="AJ27">
        <v>3474.83374</v>
      </c>
      <c r="AK27" s="9">
        <v>0.03</v>
      </c>
    </row>
    <row r="28" spans="1:37">
      <c r="A28" t="s">
        <v>269</v>
      </c>
      <c r="B28" t="s">
        <v>316</v>
      </c>
      <c r="C28" t="s">
        <v>317</v>
      </c>
      <c r="D28" t="s">
        <v>262</v>
      </c>
      <c r="E28">
        <v>606.92608600000005</v>
      </c>
      <c r="F28">
        <v>608.32055700000001</v>
      </c>
      <c r="G28">
        <v>609.49395800000002</v>
      </c>
      <c r="H28">
        <v>613.88934300000005</v>
      </c>
      <c r="I28">
        <v>631.87908900000002</v>
      </c>
      <c r="J28">
        <v>650.90508999999997</v>
      </c>
      <c r="K28">
        <v>672.21917699999995</v>
      </c>
      <c r="L28">
        <v>694.35601799999995</v>
      </c>
      <c r="M28">
        <v>717.23980700000004</v>
      </c>
      <c r="N28">
        <v>739.71936000000005</v>
      </c>
      <c r="O28">
        <v>764.24530000000004</v>
      </c>
      <c r="P28">
        <v>789.70165999999995</v>
      </c>
      <c r="Q28">
        <v>820.808899</v>
      </c>
      <c r="R28">
        <v>852.95581100000004</v>
      </c>
      <c r="S28">
        <v>887.88818400000002</v>
      </c>
      <c r="T28">
        <v>924.80334500000004</v>
      </c>
      <c r="U28">
        <v>963.56658900000002</v>
      </c>
      <c r="V28">
        <v>1002.215027</v>
      </c>
      <c r="W28">
        <v>1044.680908</v>
      </c>
      <c r="X28">
        <v>1089.0356449999999</v>
      </c>
      <c r="Y28">
        <v>1135.5133060000001</v>
      </c>
      <c r="Z28">
        <v>1187.4077150000001</v>
      </c>
      <c r="AA28">
        <v>1239.033447</v>
      </c>
      <c r="AB28">
        <v>1292.720703</v>
      </c>
      <c r="AC28">
        <v>1348.8752440000001</v>
      </c>
      <c r="AD28">
        <v>1407.685303</v>
      </c>
      <c r="AE28">
        <v>1469.3168949999999</v>
      </c>
      <c r="AF28">
        <v>1533.778198</v>
      </c>
      <c r="AG28">
        <v>1600.4326169999999</v>
      </c>
      <c r="AH28">
        <v>1670.403564</v>
      </c>
      <c r="AI28">
        <v>1744.00647</v>
      </c>
      <c r="AJ28">
        <v>1821.218018</v>
      </c>
      <c r="AK28" s="9">
        <v>3.5999999999999997E-2</v>
      </c>
    </row>
    <row r="29" spans="1:37">
      <c r="A29" t="s">
        <v>272</v>
      </c>
      <c r="B29" t="s">
        <v>318</v>
      </c>
      <c r="C29" t="s">
        <v>319</v>
      </c>
      <c r="D29" t="s">
        <v>262</v>
      </c>
      <c r="E29">
        <v>234.10734600000001</v>
      </c>
      <c r="F29">
        <v>247.20568800000001</v>
      </c>
      <c r="G29">
        <v>260.73577899999998</v>
      </c>
      <c r="H29">
        <v>274.58999599999999</v>
      </c>
      <c r="I29">
        <v>289.129547</v>
      </c>
      <c r="J29">
        <v>304.15417500000001</v>
      </c>
      <c r="K29">
        <v>319.64181500000001</v>
      </c>
      <c r="L29">
        <v>334.73031600000002</v>
      </c>
      <c r="M29">
        <v>351.49865699999998</v>
      </c>
      <c r="N29">
        <v>369.040955</v>
      </c>
      <c r="O29">
        <v>387.364349</v>
      </c>
      <c r="P29">
        <v>406.52908300000001</v>
      </c>
      <c r="Q29">
        <v>426.59787</v>
      </c>
      <c r="R29">
        <v>447.35546900000003</v>
      </c>
      <c r="S29">
        <v>468.96127300000001</v>
      </c>
      <c r="T29">
        <v>490.39752199999998</v>
      </c>
      <c r="U29">
        <v>513.72070299999996</v>
      </c>
      <c r="V29">
        <v>538.03698699999995</v>
      </c>
      <c r="W29">
        <v>563.30780000000004</v>
      </c>
      <c r="X29">
        <v>589.51892099999998</v>
      </c>
      <c r="Y29">
        <v>616.74249299999997</v>
      </c>
      <c r="Z29">
        <v>644.96807899999999</v>
      </c>
      <c r="AA29">
        <v>674.11047399999995</v>
      </c>
      <c r="AB29">
        <v>704.14202899999998</v>
      </c>
      <c r="AC29">
        <v>735.06426999999996</v>
      </c>
      <c r="AD29">
        <v>766.88793899999996</v>
      </c>
      <c r="AE29">
        <v>799.57794200000001</v>
      </c>
      <c r="AF29">
        <v>832.12823500000002</v>
      </c>
      <c r="AG29">
        <v>866.645081</v>
      </c>
      <c r="AH29">
        <v>902.16241500000001</v>
      </c>
      <c r="AI29">
        <v>938.72778300000004</v>
      </c>
      <c r="AJ29">
        <v>976.38500999999997</v>
      </c>
      <c r="AK29" s="9">
        <v>4.7E-2</v>
      </c>
    </row>
    <row r="30" spans="1:37">
      <c r="A30" t="s">
        <v>275</v>
      </c>
      <c r="B30" t="s">
        <v>320</v>
      </c>
      <c r="C30" t="s">
        <v>321</v>
      </c>
      <c r="D30" t="s">
        <v>262</v>
      </c>
      <c r="E30">
        <v>538.28949</v>
      </c>
      <c r="F30">
        <v>535.85974099999999</v>
      </c>
      <c r="G30">
        <v>533.60601799999995</v>
      </c>
      <c r="H30">
        <v>530.77886999999998</v>
      </c>
      <c r="I30">
        <v>527.48742700000003</v>
      </c>
      <c r="J30">
        <v>523.00518799999998</v>
      </c>
      <c r="K30">
        <v>518.93585199999995</v>
      </c>
      <c r="L30">
        <v>514.58947799999999</v>
      </c>
      <c r="M30">
        <v>510.22976699999998</v>
      </c>
      <c r="N30">
        <v>505.37591600000002</v>
      </c>
      <c r="O30">
        <v>500.02435300000002</v>
      </c>
      <c r="P30">
        <v>493.520081</v>
      </c>
      <c r="Q30">
        <v>493.454407</v>
      </c>
      <c r="R30">
        <v>494.998627</v>
      </c>
      <c r="S30">
        <v>496.34188799999998</v>
      </c>
      <c r="T30">
        <v>498.40289300000001</v>
      </c>
      <c r="U30">
        <v>500.560608</v>
      </c>
      <c r="V30">
        <v>502.22289999999998</v>
      </c>
      <c r="W30">
        <v>502.95669600000002</v>
      </c>
      <c r="X30">
        <v>505.40570100000002</v>
      </c>
      <c r="Y30">
        <v>509.28549199999998</v>
      </c>
      <c r="Z30">
        <v>515.24267599999996</v>
      </c>
      <c r="AA30">
        <v>523.32031199999994</v>
      </c>
      <c r="AB30">
        <v>533.49218800000006</v>
      </c>
      <c r="AC30">
        <v>545.72820999999999</v>
      </c>
      <c r="AD30">
        <v>559.89056400000004</v>
      </c>
      <c r="AE30">
        <v>575.85131799999999</v>
      </c>
      <c r="AF30">
        <v>593.38970900000004</v>
      </c>
      <c r="AG30">
        <v>612.350281</v>
      </c>
      <c r="AH30">
        <v>632.66216999999995</v>
      </c>
      <c r="AI30">
        <v>654.28161599999999</v>
      </c>
      <c r="AJ30">
        <v>677.23065199999996</v>
      </c>
      <c r="AK30" s="9">
        <v>7.0000000000000001E-3</v>
      </c>
    </row>
    <row r="31" spans="1:37">
      <c r="A31" t="s">
        <v>322</v>
      </c>
      <c r="B31" t="s">
        <v>323</v>
      </c>
      <c r="C31" t="s">
        <v>324</v>
      </c>
      <c r="D31" t="s">
        <v>262</v>
      </c>
      <c r="E31">
        <v>2112.6477049999999</v>
      </c>
      <c r="F31">
        <v>2211.4155270000001</v>
      </c>
      <c r="G31">
        <v>2320.1520999999998</v>
      </c>
      <c r="H31">
        <v>2423.9343260000001</v>
      </c>
      <c r="I31">
        <v>2529.2214359999998</v>
      </c>
      <c r="J31">
        <v>2631.27124</v>
      </c>
      <c r="K31">
        <v>2733.4521479999999</v>
      </c>
      <c r="L31">
        <v>2851.0166020000001</v>
      </c>
      <c r="M31">
        <v>2953.1186520000001</v>
      </c>
      <c r="N31">
        <v>3054.0161130000001</v>
      </c>
      <c r="O31">
        <v>3178.360596</v>
      </c>
      <c r="P31">
        <v>3282.943115</v>
      </c>
      <c r="Q31">
        <v>3403.8310550000001</v>
      </c>
      <c r="R31">
        <v>3526.9018550000001</v>
      </c>
      <c r="S31">
        <v>3639.04126</v>
      </c>
      <c r="T31">
        <v>3763.9677729999999</v>
      </c>
      <c r="U31">
        <v>3892.0085450000001</v>
      </c>
      <c r="V31">
        <v>4022.8691410000001</v>
      </c>
      <c r="W31">
        <v>4155.2036129999997</v>
      </c>
      <c r="X31">
        <v>4287.9921880000002</v>
      </c>
      <c r="Y31">
        <v>4433.263672</v>
      </c>
      <c r="Z31">
        <v>4599.3129879999997</v>
      </c>
      <c r="AA31">
        <v>4742.6875</v>
      </c>
      <c r="AB31">
        <v>4880.5522460000002</v>
      </c>
      <c r="AC31">
        <v>5059.0322269999997</v>
      </c>
      <c r="AD31">
        <v>5194.8046880000002</v>
      </c>
      <c r="AE31">
        <v>5373.9790039999998</v>
      </c>
      <c r="AF31">
        <v>5505.7255859999996</v>
      </c>
      <c r="AG31">
        <v>5675.6015619999998</v>
      </c>
      <c r="AH31">
        <v>5791.2607420000004</v>
      </c>
      <c r="AI31">
        <v>5957.0712890000004</v>
      </c>
      <c r="AJ31">
        <v>6096.1713870000003</v>
      </c>
      <c r="AK31" s="9">
        <v>3.5000000000000003E-2</v>
      </c>
    </row>
    <row r="32" spans="1:37">
      <c r="A32" t="s">
        <v>269</v>
      </c>
      <c r="B32" t="s">
        <v>325</v>
      </c>
      <c r="C32" t="s">
        <v>326</v>
      </c>
      <c r="D32" t="s">
        <v>262</v>
      </c>
      <c r="E32">
        <v>873.03411900000003</v>
      </c>
      <c r="F32">
        <v>913.90039100000001</v>
      </c>
      <c r="G32">
        <v>956.12579300000004</v>
      </c>
      <c r="H32">
        <v>999.18878199999995</v>
      </c>
      <c r="I32">
        <v>1044.95813</v>
      </c>
      <c r="J32">
        <v>1092.1547849999999</v>
      </c>
      <c r="K32">
        <v>1140.7441409999999</v>
      </c>
      <c r="L32">
        <v>1190.5158690000001</v>
      </c>
      <c r="M32">
        <v>1241.3286129999999</v>
      </c>
      <c r="N32">
        <v>1291.0783690000001</v>
      </c>
      <c r="O32">
        <v>1343.3066409999999</v>
      </c>
      <c r="P32">
        <v>1395.9609379999999</v>
      </c>
      <c r="Q32">
        <v>1449.1429439999999</v>
      </c>
      <c r="R32">
        <v>1503.2014160000001</v>
      </c>
      <c r="S32">
        <v>1558.5489500000001</v>
      </c>
      <c r="T32">
        <v>1615.2867429999999</v>
      </c>
      <c r="U32">
        <v>1673.1967770000001</v>
      </c>
      <c r="V32">
        <v>1732.309082</v>
      </c>
      <c r="W32">
        <v>1792.2979740000001</v>
      </c>
      <c r="X32">
        <v>1851.9064940000001</v>
      </c>
      <c r="Y32">
        <v>1913.694702</v>
      </c>
      <c r="Z32">
        <v>1976.798462</v>
      </c>
      <c r="AA32">
        <v>2041.3127440000001</v>
      </c>
      <c r="AB32">
        <v>2106.7690429999998</v>
      </c>
      <c r="AC32">
        <v>2173.0434570000002</v>
      </c>
      <c r="AD32">
        <v>2239.9194339999999</v>
      </c>
      <c r="AE32">
        <v>2306.7333979999999</v>
      </c>
      <c r="AF32">
        <v>2373.7189939999998</v>
      </c>
      <c r="AG32">
        <v>2439.8715820000002</v>
      </c>
      <c r="AH32">
        <v>2504.531982</v>
      </c>
      <c r="AI32">
        <v>2567.9826659999999</v>
      </c>
      <c r="AJ32">
        <v>2630.9533689999998</v>
      </c>
      <c r="AK32" s="9">
        <v>3.5999999999999997E-2</v>
      </c>
    </row>
    <row r="33" spans="1:37">
      <c r="A33" t="s">
        <v>272</v>
      </c>
      <c r="B33" t="s">
        <v>327</v>
      </c>
      <c r="C33" t="s">
        <v>328</v>
      </c>
      <c r="D33" t="s">
        <v>262</v>
      </c>
      <c r="E33">
        <v>1016.496521</v>
      </c>
      <c r="F33">
        <v>1073.724976</v>
      </c>
      <c r="G33">
        <v>1139.809082</v>
      </c>
      <c r="H33">
        <v>1200.38562</v>
      </c>
      <c r="I33">
        <v>1260.067505</v>
      </c>
      <c r="J33">
        <v>1315.4182129999999</v>
      </c>
      <c r="K33">
        <v>1369.8482670000001</v>
      </c>
      <c r="L33">
        <v>1438.773193</v>
      </c>
      <c r="M33">
        <v>1491.72522</v>
      </c>
      <c r="N33">
        <v>1544.2932129999999</v>
      </c>
      <c r="O33">
        <v>1617.8756100000001</v>
      </c>
      <c r="P33">
        <v>1671.227173</v>
      </c>
      <c r="Q33">
        <v>1740.236938</v>
      </c>
      <c r="R33">
        <v>1810.395264</v>
      </c>
      <c r="S33">
        <v>1868.0864260000001</v>
      </c>
      <c r="T33">
        <v>1936.814331</v>
      </c>
      <c r="U33">
        <v>2007.0985109999999</v>
      </c>
      <c r="V33">
        <v>2078.6069339999999</v>
      </c>
      <c r="W33">
        <v>2150.881836</v>
      </c>
      <c r="X33">
        <v>2223.6599120000001</v>
      </c>
      <c r="Y33">
        <v>2306.724365</v>
      </c>
      <c r="Z33">
        <v>2408.046875</v>
      </c>
      <c r="AA33">
        <v>2485.8754880000001</v>
      </c>
      <c r="AB33">
        <v>2556.280518</v>
      </c>
      <c r="AC33">
        <v>2667.2211910000001</v>
      </c>
      <c r="AD33">
        <v>2733.6503910000001</v>
      </c>
      <c r="AE33">
        <v>2843.3569339999999</v>
      </c>
      <c r="AF33">
        <v>2905.2172850000002</v>
      </c>
      <c r="AG33">
        <v>3006.0664059999999</v>
      </c>
      <c r="AH33">
        <v>3053.9621579999998</v>
      </c>
      <c r="AI33">
        <v>3152.9001459999999</v>
      </c>
      <c r="AJ33">
        <v>3224.76001</v>
      </c>
      <c r="AK33" s="9">
        <v>3.7999999999999999E-2</v>
      </c>
    </row>
    <row r="34" spans="1:37">
      <c r="A34" t="s">
        <v>275</v>
      </c>
      <c r="B34" t="s">
        <v>329</v>
      </c>
      <c r="C34" t="s">
        <v>330</v>
      </c>
      <c r="D34" t="s">
        <v>262</v>
      </c>
      <c r="E34">
        <v>223.11705000000001</v>
      </c>
      <c r="F34">
        <v>223.79014599999999</v>
      </c>
      <c r="G34">
        <v>224.21734599999999</v>
      </c>
      <c r="H34">
        <v>224.35992400000001</v>
      </c>
      <c r="I34">
        <v>224.19577000000001</v>
      </c>
      <c r="J34">
        <v>223.698318</v>
      </c>
      <c r="K34">
        <v>222.85998499999999</v>
      </c>
      <c r="L34">
        <v>221.727585</v>
      </c>
      <c r="M34">
        <v>220.06485000000001</v>
      </c>
      <c r="N34">
        <v>218.644531</v>
      </c>
      <c r="O34">
        <v>217.178482</v>
      </c>
      <c r="P34">
        <v>215.75508099999999</v>
      </c>
      <c r="Q34">
        <v>214.45124799999999</v>
      </c>
      <c r="R34">
        <v>213.305206</v>
      </c>
      <c r="S34">
        <v>212.40597500000001</v>
      </c>
      <c r="T34">
        <v>211.866806</v>
      </c>
      <c r="U34">
        <v>211.71324200000001</v>
      </c>
      <c r="V34">
        <v>211.95313999999999</v>
      </c>
      <c r="W34">
        <v>212.02387999999999</v>
      </c>
      <c r="X34">
        <v>212.42585800000001</v>
      </c>
      <c r="Y34">
        <v>212.84466599999999</v>
      </c>
      <c r="Z34">
        <v>214.46769699999999</v>
      </c>
      <c r="AA34">
        <v>215.49920700000001</v>
      </c>
      <c r="AB34">
        <v>217.50251800000001</v>
      </c>
      <c r="AC34">
        <v>218.767471</v>
      </c>
      <c r="AD34">
        <v>221.23474100000001</v>
      </c>
      <c r="AE34">
        <v>223.888824</v>
      </c>
      <c r="AF34">
        <v>226.78890999999999</v>
      </c>
      <c r="AG34">
        <v>229.66345200000001</v>
      </c>
      <c r="AH34">
        <v>232.76660200000001</v>
      </c>
      <c r="AI34">
        <v>236.188492</v>
      </c>
      <c r="AJ34">
        <v>240.45796200000001</v>
      </c>
      <c r="AK34" s="9">
        <v>2E-3</v>
      </c>
    </row>
    <row r="35" spans="1:37">
      <c r="A35" t="s">
        <v>331</v>
      </c>
      <c r="B35" t="s">
        <v>332</v>
      </c>
      <c r="C35" t="s">
        <v>333</v>
      </c>
      <c r="D35" t="s">
        <v>262</v>
      </c>
      <c r="E35">
        <v>1688.3538820000001</v>
      </c>
      <c r="F35">
        <v>1721.8793949999999</v>
      </c>
      <c r="G35">
        <v>1755.8984379999999</v>
      </c>
      <c r="H35">
        <v>1785.213135</v>
      </c>
      <c r="I35">
        <v>1809.697754</v>
      </c>
      <c r="J35">
        <v>1827.3476559999999</v>
      </c>
      <c r="K35">
        <v>1852.1552730000001</v>
      </c>
      <c r="L35">
        <v>1874.0119629999999</v>
      </c>
      <c r="M35">
        <v>1889.5063479999999</v>
      </c>
      <c r="N35">
        <v>1896.494385</v>
      </c>
      <c r="O35">
        <v>1908.606812</v>
      </c>
      <c r="P35">
        <v>1928.4957280000001</v>
      </c>
      <c r="Q35">
        <v>1952.008789</v>
      </c>
      <c r="R35">
        <v>1974.533813</v>
      </c>
      <c r="S35">
        <v>2000.920654</v>
      </c>
      <c r="T35">
        <v>2023.307129</v>
      </c>
      <c r="U35">
        <v>2048.607422</v>
      </c>
      <c r="V35">
        <v>2066.2482909999999</v>
      </c>
      <c r="W35">
        <v>2092.51001</v>
      </c>
      <c r="X35">
        <v>2108.686768</v>
      </c>
      <c r="Y35">
        <v>2129.217529</v>
      </c>
      <c r="Z35">
        <v>2144.4267580000001</v>
      </c>
      <c r="AA35">
        <v>2168.9025879999999</v>
      </c>
      <c r="AB35">
        <v>2203.9533689999998</v>
      </c>
      <c r="AC35">
        <v>2238.908203</v>
      </c>
      <c r="AD35">
        <v>2272.157471</v>
      </c>
      <c r="AE35">
        <v>2305.0834960000002</v>
      </c>
      <c r="AF35">
        <v>2338.9572750000002</v>
      </c>
      <c r="AG35">
        <v>2373.6291500000002</v>
      </c>
      <c r="AH35">
        <v>2401.8332519999999</v>
      </c>
      <c r="AI35">
        <v>2436.89624</v>
      </c>
      <c r="AJ35">
        <v>2475.241211</v>
      </c>
      <c r="AK35" s="9">
        <v>1.2E-2</v>
      </c>
    </row>
    <row r="36" spans="1:37">
      <c r="A36" t="s">
        <v>269</v>
      </c>
      <c r="B36" t="s">
        <v>334</v>
      </c>
      <c r="C36" t="s">
        <v>335</v>
      </c>
      <c r="D36" t="s">
        <v>262</v>
      </c>
      <c r="E36">
        <v>1042.8481449999999</v>
      </c>
      <c r="F36">
        <v>1063.1676030000001</v>
      </c>
      <c r="G36">
        <v>1084.3842770000001</v>
      </c>
      <c r="H36">
        <v>1101.358154</v>
      </c>
      <c r="I36">
        <v>1114.0051269999999</v>
      </c>
      <c r="J36">
        <v>1120.3149410000001</v>
      </c>
      <c r="K36">
        <v>1135.272827</v>
      </c>
      <c r="L36">
        <v>1146.8710940000001</v>
      </c>
      <c r="M36">
        <v>1153.0241699999999</v>
      </c>
      <c r="N36">
        <v>1151.6351320000001</v>
      </c>
      <c r="O36">
        <v>1157.533081</v>
      </c>
      <c r="P36">
        <v>1164.2230219999999</v>
      </c>
      <c r="Q36">
        <v>1171.828857</v>
      </c>
      <c r="R36">
        <v>1181.499268</v>
      </c>
      <c r="S36">
        <v>1190.7692870000001</v>
      </c>
      <c r="T36">
        <v>1196.997437</v>
      </c>
      <c r="U36">
        <v>1207.003052</v>
      </c>
      <c r="V36">
        <v>1216.725586</v>
      </c>
      <c r="W36">
        <v>1225.0670170000001</v>
      </c>
      <c r="X36">
        <v>1224.1254879999999</v>
      </c>
      <c r="Y36">
        <v>1227.2430420000001</v>
      </c>
      <c r="Z36">
        <v>1226.518677</v>
      </c>
      <c r="AA36">
        <v>1230.0977780000001</v>
      </c>
      <c r="AB36">
        <v>1244.970703</v>
      </c>
      <c r="AC36">
        <v>1260.563232</v>
      </c>
      <c r="AD36">
        <v>1275.1547849999999</v>
      </c>
      <c r="AE36">
        <v>1287.192871</v>
      </c>
      <c r="AF36">
        <v>1301.9788820000001</v>
      </c>
      <c r="AG36">
        <v>1316.4930420000001</v>
      </c>
      <c r="AH36">
        <v>1328.27478</v>
      </c>
      <c r="AI36">
        <v>1344.4632570000001</v>
      </c>
      <c r="AJ36">
        <v>1362.2771</v>
      </c>
      <c r="AK36" s="9">
        <v>8.9999999999999993E-3</v>
      </c>
    </row>
    <row r="37" spans="1:37">
      <c r="A37" t="s">
        <v>272</v>
      </c>
      <c r="B37" t="s">
        <v>336</v>
      </c>
      <c r="C37" t="s">
        <v>337</v>
      </c>
      <c r="D37" t="s">
        <v>262</v>
      </c>
      <c r="E37">
        <v>218.97323600000001</v>
      </c>
      <c r="F37">
        <v>223.272156</v>
      </c>
      <c r="G37">
        <v>227.391739</v>
      </c>
      <c r="H37">
        <v>231.308212</v>
      </c>
      <c r="I37">
        <v>234.97541799999999</v>
      </c>
      <c r="J37">
        <v>238.386719</v>
      </c>
      <c r="K37">
        <v>240.553741</v>
      </c>
      <c r="L37">
        <v>243.38324</v>
      </c>
      <c r="M37">
        <v>245.84494000000001</v>
      </c>
      <c r="N37">
        <v>247.89111299999999</v>
      </c>
      <c r="O37">
        <v>249.984375</v>
      </c>
      <c r="P37">
        <v>256.17126500000001</v>
      </c>
      <c r="Q37">
        <v>264.96478300000001</v>
      </c>
      <c r="R37">
        <v>270.11795000000001</v>
      </c>
      <c r="S37">
        <v>280.44961499999999</v>
      </c>
      <c r="T37">
        <v>290.64752199999998</v>
      </c>
      <c r="U37">
        <v>300.86206099999998</v>
      </c>
      <c r="V37">
        <v>311.10580399999998</v>
      </c>
      <c r="W37">
        <v>321.60574300000002</v>
      </c>
      <c r="X37">
        <v>332.2099</v>
      </c>
      <c r="Y37">
        <v>343.07543900000002</v>
      </c>
      <c r="Z37">
        <v>351.471497</v>
      </c>
      <c r="AA37">
        <v>362.87753300000003</v>
      </c>
      <c r="AB37">
        <v>374.55172700000003</v>
      </c>
      <c r="AC37">
        <v>386.48291</v>
      </c>
      <c r="AD37">
        <v>398.76312300000001</v>
      </c>
      <c r="AE37">
        <v>411.34951799999999</v>
      </c>
      <c r="AF37">
        <v>424.23852499999998</v>
      </c>
      <c r="AG37">
        <v>437.33651700000001</v>
      </c>
      <c r="AH37">
        <v>450.85101300000002</v>
      </c>
      <c r="AI37">
        <v>464.94073500000002</v>
      </c>
      <c r="AJ37">
        <v>479.79394500000001</v>
      </c>
      <c r="AK37" s="9">
        <v>2.5999999999999999E-2</v>
      </c>
    </row>
    <row r="38" spans="1:37">
      <c r="A38" t="s">
        <v>275</v>
      </c>
      <c r="B38" t="s">
        <v>338</v>
      </c>
      <c r="C38" t="s">
        <v>339</v>
      </c>
      <c r="D38" t="s">
        <v>262</v>
      </c>
      <c r="E38">
        <v>426.53250100000002</v>
      </c>
      <c r="F38">
        <v>435.43975799999998</v>
      </c>
      <c r="G38">
        <v>444.12249800000001</v>
      </c>
      <c r="H38">
        <v>452.54672199999999</v>
      </c>
      <c r="I38">
        <v>460.71710200000001</v>
      </c>
      <c r="J38">
        <v>468.64599600000003</v>
      </c>
      <c r="K38">
        <v>476.32870500000001</v>
      </c>
      <c r="L38">
        <v>483.75762900000001</v>
      </c>
      <c r="M38">
        <v>490.63723800000002</v>
      </c>
      <c r="N38">
        <v>496.96810900000003</v>
      </c>
      <c r="O38">
        <v>501.08932499999997</v>
      </c>
      <c r="P38">
        <v>508.101471</v>
      </c>
      <c r="Q38">
        <v>515.215149</v>
      </c>
      <c r="R38">
        <v>522.91662599999995</v>
      </c>
      <c r="S38">
        <v>529.70184300000005</v>
      </c>
      <c r="T38">
        <v>535.66210899999999</v>
      </c>
      <c r="U38">
        <v>540.74237100000005</v>
      </c>
      <c r="V38">
        <v>538.41687000000002</v>
      </c>
      <c r="W38">
        <v>545.837219</v>
      </c>
      <c r="X38">
        <v>552.35125700000003</v>
      </c>
      <c r="Y38">
        <v>558.89898700000003</v>
      </c>
      <c r="Z38">
        <v>566.43646200000001</v>
      </c>
      <c r="AA38">
        <v>575.92724599999997</v>
      </c>
      <c r="AB38">
        <v>584.43090800000004</v>
      </c>
      <c r="AC38">
        <v>591.86218299999996</v>
      </c>
      <c r="AD38">
        <v>598.23944100000006</v>
      </c>
      <c r="AE38">
        <v>606.54113800000005</v>
      </c>
      <c r="AF38">
        <v>612.73980700000004</v>
      </c>
      <c r="AG38">
        <v>619.79949999999997</v>
      </c>
      <c r="AH38">
        <v>622.707581</v>
      </c>
      <c r="AI38">
        <v>627.49224900000002</v>
      </c>
      <c r="AJ38">
        <v>633.17022699999995</v>
      </c>
      <c r="AK38" s="9">
        <v>1.2999999999999999E-2</v>
      </c>
    </row>
    <row r="39" spans="1:37">
      <c r="A39" t="s">
        <v>340</v>
      </c>
      <c r="B39" t="s">
        <v>341</v>
      </c>
      <c r="C39" t="s">
        <v>342</v>
      </c>
      <c r="D39" t="s">
        <v>262</v>
      </c>
      <c r="E39">
        <v>4652.0673829999996</v>
      </c>
      <c r="F39">
        <v>5110.8017579999996</v>
      </c>
      <c r="G39">
        <v>5585.4775390000004</v>
      </c>
      <c r="H39">
        <v>6084.2148440000001</v>
      </c>
      <c r="I39">
        <v>6572.0180659999996</v>
      </c>
      <c r="J39">
        <v>7081.408203</v>
      </c>
      <c r="K39">
        <v>7614.5078119999998</v>
      </c>
      <c r="L39">
        <v>8155.5834960000002</v>
      </c>
      <c r="M39">
        <v>8734.6289059999999</v>
      </c>
      <c r="N39">
        <v>9336.1474610000005</v>
      </c>
      <c r="O39">
        <v>9938.625</v>
      </c>
      <c r="P39">
        <v>10579.500977</v>
      </c>
      <c r="Q39">
        <v>11207.904296999999</v>
      </c>
      <c r="R39">
        <v>11857.197265999999</v>
      </c>
      <c r="S39">
        <v>12538.275390999999</v>
      </c>
      <c r="T39">
        <v>13229.443359000001</v>
      </c>
      <c r="U39">
        <v>13944.713867</v>
      </c>
      <c r="V39">
        <v>14679.620117</v>
      </c>
      <c r="W39">
        <v>15434.238281</v>
      </c>
      <c r="X39">
        <v>16209.955078000001</v>
      </c>
      <c r="Y39">
        <v>16978.597656000002</v>
      </c>
      <c r="Z39">
        <v>17695.486327999999</v>
      </c>
      <c r="AA39">
        <v>18490.849609000001</v>
      </c>
      <c r="AB39">
        <v>19305.634765999999</v>
      </c>
      <c r="AC39">
        <v>20087.107422000001</v>
      </c>
      <c r="AD39">
        <v>20918.185547000001</v>
      </c>
      <c r="AE39">
        <v>21707.814452999999</v>
      </c>
      <c r="AF39">
        <v>22546.333984000001</v>
      </c>
      <c r="AG39">
        <v>23326.337890999999</v>
      </c>
      <c r="AH39">
        <v>24175.458984000001</v>
      </c>
      <c r="AI39">
        <v>24977.853515999999</v>
      </c>
      <c r="AJ39">
        <v>25800.386718999998</v>
      </c>
      <c r="AK39" s="9">
        <v>5.7000000000000002E-2</v>
      </c>
    </row>
    <row r="40" spans="1:37">
      <c r="A40" t="s">
        <v>269</v>
      </c>
      <c r="B40" t="s">
        <v>343</v>
      </c>
      <c r="C40" t="s">
        <v>344</v>
      </c>
      <c r="D40" t="s">
        <v>262</v>
      </c>
      <c r="E40">
        <v>3577.360107</v>
      </c>
      <c r="F40">
        <v>3938.3286130000001</v>
      </c>
      <c r="G40">
        <v>4317.5356449999999</v>
      </c>
      <c r="H40">
        <v>4709.1152339999999</v>
      </c>
      <c r="I40">
        <v>5101.1967770000001</v>
      </c>
      <c r="J40">
        <v>5511.0297849999997</v>
      </c>
      <c r="K40">
        <v>5940.888672</v>
      </c>
      <c r="L40">
        <v>6390.408203</v>
      </c>
      <c r="M40">
        <v>6858.4506840000004</v>
      </c>
      <c r="N40">
        <v>7345.0073240000002</v>
      </c>
      <c r="O40">
        <v>7849.751953</v>
      </c>
      <c r="P40">
        <v>8371.6982420000004</v>
      </c>
      <c r="Q40">
        <v>8896.1210940000001</v>
      </c>
      <c r="R40">
        <v>9437.3867190000001</v>
      </c>
      <c r="S40">
        <v>9995.8525389999995</v>
      </c>
      <c r="T40">
        <v>10570.341796999999</v>
      </c>
      <c r="U40">
        <v>11162.499023</v>
      </c>
      <c r="V40">
        <v>11769.097656</v>
      </c>
      <c r="W40">
        <v>12389.739258</v>
      </c>
      <c r="X40">
        <v>13025.659180000001</v>
      </c>
      <c r="Y40">
        <v>13658.46875</v>
      </c>
      <c r="Z40">
        <v>14258.640625</v>
      </c>
      <c r="AA40">
        <v>14904.350586</v>
      </c>
      <c r="AB40">
        <v>15558.594727</v>
      </c>
      <c r="AC40">
        <v>16217.874023</v>
      </c>
      <c r="AD40">
        <v>16879.830077999999</v>
      </c>
      <c r="AE40">
        <v>17544.878906000002</v>
      </c>
      <c r="AF40">
        <v>18211.613281000002</v>
      </c>
      <c r="AG40">
        <v>18882.671875</v>
      </c>
      <c r="AH40">
        <v>19552.771484000001</v>
      </c>
      <c r="AI40">
        <v>20220.951172000001</v>
      </c>
      <c r="AJ40">
        <v>20888.732422000001</v>
      </c>
      <c r="AK40" s="9">
        <v>5.8999999999999997E-2</v>
      </c>
    </row>
    <row r="41" spans="1:37">
      <c r="A41" t="s">
        <v>272</v>
      </c>
      <c r="B41" t="s">
        <v>345</v>
      </c>
      <c r="C41" t="s">
        <v>346</v>
      </c>
      <c r="D41" t="s">
        <v>262</v>
      </c>
      <c r="E41">
        <v>787.495544</v>
      </c>
      <c r="F41">
        <v>862.22198500000002</v>
      </c>
      <c r="G41">
        <v>933.672729</v>
      </c>
      <c r="H41">
        <v>1015.7366940000001</v>
      </c>
      <c r="I41">
        <v>1085.358643</v>
      </c>
      <c r="J41">
        <v>1157.758789</v>
      </c>
      <c r="K41">
        <v>1232.81897</v>
      </c>
      <c r="L41">
        <v>1295.2563479999999</v>
      </c>
      <c r="M41">
        <v>1376.203857</v>
      </c>
      <c r="N41">
        <v>1460.1513669999999</v>
      </c>
      <c r="O41">
        <v>1525.945923</v>
      </c>
      <c r="P41">
        <v>1612.0898440000001</v>
      </c>
      <c r="Q41">
        <v>1682.4754640000001</v>
      </c>
      <c r="R41">
        <v>1756.1373289999999</v>
      </c>
      <c r="S41">
        <v>1843.5828859999999</v>
      </c>
      <c r="T41">
        <v>1925.306274</v>
      </c>
      <c r="U41">
        <v>2011.699341</v>
      </c>
      <c r="V41">
        <v>2102.524414</v>
      </c>
      <c r="W41">
        <v>2198.2692870000001</v>
      </c>
      <c r="X41">
        <v>2299.0830080000001</v>
      </c>
      <c r="Y41">
        <v>2395.1992190000001</v>
      </c>
      <c r="Z41">
        <v>2471.5520019999999</v>
      </c>
      <c r="AA41">
        <v>2580.1552729999999</v>
      </c>
      <c r="AB41">
        <v>2698.9624020000001</v>
      </c>
      <c r="AC41">
        <v>2778.7185060000002</v>
      </c>
      <c r="AD41">
        <v>2904.6865229999999</v>
      </c>
      <c r="AE41">
        <v>2985.3972170000002</v>
      </c>
      <c r="AF41">
        <v>3112.5820309999999</v>
      </c>
      <c r="AG41">
        <v>3178.2878420000002</v>
      </c>
      <c r="AH41">
        <v>3292.006836</v>
      </c>
      <c r="AI41">
        <v>3347.775635</v>
      </c>
      <c r="AJ41">
        <v>3424.8198240000002</v>
      </c>
      <c r="AK41" s="9">
        <v>4.9000000000000002E-2</v>
      </c>
    </row>
    <row r="42" spans="1:37">
      <c r="A42" t="s">
        <v>275</v>
      </c>
      <c r="B42" t="s">
        <v>347</v>
      </c>
      <c r="C42" t="s">
        <v>348</v>
      </c>
      <c r="D42" t="s">
        <v>262</v>
      </c>
      <c r="E42">
        <v>287.211975</v>
      </c>
      <c r="F42">
        <v>310.25073200000003</v>
      </c>
      <c r="G42">
        <v>334.26925699999998</v>
      </c>
      <c r="H42">
        <v>359.36267099999998</v>
      </c>
      <c r="I42">
        <v>385.46246300000001</v>
      </c>
      <c r="J42">
        <v>412.619507</v>
      </c>
      <c r="K42">
        <v>440.80041499999999</v>
      </c>
      <c r="L42">
        <v>469.91888399999999</v>
      </c>
      <c r="M42">
        <v>499.97442599999999</v>
      </c>
      <c r="N42">
        <v>530.98919699999999</v>
      </c>
      <c r="O42">
        <v>562.92663600000003</v>
      </c>
      <c r="P42">
        <v>595.71289100000001</v>
      </c>
      <c r="Q42">
        <v>629.30780000000004</v>
      </c>
      <c r="R42">
        <v>663.67279099999996</v>
      </c>
      <c r="S42">
        <v>698.840149</v>
      </c>
      <c r="T42">
        <v>733.79528800000003</v>
      </c>
      <c r="U42">
        <v>770.51605199999995</v>
      </c>
      <c r="V42">
        <v>807.99804700000004</v>
      </c>
      <c r="W42">
        <v>846.22900400000003</v>
      </c>
      <c r="X42">
        <v>885.21319600000004</v>
      </c>
      <c r="Y42">
        <v>924.93029799999999</v>
      </c>
      <c r="Z42">
        <v>965.29370100000006</v>
      </c>
      <c r="AA42">
        <v>1006.342957</v>
      </c>
      <c r="AB42">
        <v>1048.078491</v>
      </c>
      <c r="AC42">
        <v>1090.5153809999999</v>
      </c>
      <c r="AD42">
        <v>1133.669922</v>
      </c>
      <c r="AE42">
        <v>1177.5397949999999</v>
      </c>
      <c r="AF42">
        <v>1222.1383060000001</v>
      </c>
      <c r="AG42">
        <v>1265.3795170000001</v>
      </c>
      <c r="AH42">
        <v>1330.6820070000001</v>
      </c>
      <c r="AI42">
        <v>1409.126831</v>
      </c>
      <c r="AJ42">
        <v>1486.8332519999999</v>
      </c>
      <c r="AK42" s="9">
        <v>5.3999999999999999E-2</v>
      </c>
    </row>
    <row r="43" spans="1:37">
      <c r="A43" t="s">
        <v>349</v>
      </c>
      <c r="B43" t="s">
        <v>350</v>
      </c>
      <c r="C43" t="s">
        <v>351</v>
      </c>
      <c r="D43" t="s">
        <v>262</v>
      </c>
      <c r="E43">
        <v>1206.746582</v>
      </c>
      <c r="F43">
        <v>1273.2727050000001</v>
      </c>
      <c r="G43">
        <v>1339.828857</v>
      </c>
      <c r="H43">
        <v>1405.7633060000001</v>
      </c>
      <c r="I43">
        <v>1471.2232670000001</v>
      </c>
      <c r="J43">
        <v>1537.129639</v>
      </c>
      <c r="K43">
        <v>1602.3081050000001</v>
      </c>
      <c r="L43">
        <v>1666.5920410000001</v>
      </c>
      <c r="M43">
        <v>1729.8450929999999</v>
      </c>
      <c r="N43">
        <v>1792.087524</v>
      </c>
      <c r="O43">
        <v>1853.1607670000001</v>
      </c>
      <c r="P43">
        <v>1912.8673100000001</v>
      </c>
      <c r="Q43">
        <v>1970.9219969999999</v>
      </c>
      <c r="R43">
        <v>2027.3603519999999</v>
      </c>
      <c r="S43">
        <v>2081.8984380000002</v>
      </c>
      <c r="T43">
        <v>2134.6098630000001</v>
      </c>
      <c r="U43">
        <v>2185.525635</v>
      </c>
      <c r="V43">
        <v>2234.701904</v>
      </c>
      <c r="W43">
        <v>2282.294922</v>
      </c>
      <c r="X43">
        <v>2328.1831050000001</v>
      </c>
      <c r="Y43">
        <v>2372.1232909999999</v>
      </c>
      <c r="Z43">
        <v>2413.9873050000001</v>
      </c>
      <c r="AA43">
        <v>2454.2172850000002</v>
      </c>
      <c r="AB43">
        <v>2492.7463379999999</v>
      </c>
      <c r="AC43">
        <v>2528.6291500000002</v>
      </c>
      <c r="AD43">
        <v>2563.6809079999998</v>
      </c>
      <c r="AE43">
        <v>2597.017578</v>
      </c>
      <c r="AF43">
        <v>2628.3947750000002</v>
      </c>
      <c r="AG43">
        <v>2657.6899410000001</v>
      </c>
      <c r="AH43">
        <v>2685.1108399999998</v>
      </c>
      <c r="AI43">
        <v>2710.9626459999999</v>
      </c>
      <c r="AJ43">
        <v>2734.8364259999998</v>
      </c>
      <c r="AK43" s="9">
        <v>2.7E-2</v>
      </c>
    </row>
    <row r="44" spans="1:37">
      <c r="A44" t="s">
        <v>269</v>
      </c>
      <c r="B44" t="s">
        <v>352</v>
      </c>
      <c r="C44" t="s">
        <v>353</v>
      </c>
      <c r="D44" t="s">
        <v>262</v>
      </c>
      <c r="E44">
        <v>535.76355000000001</v>
      </c>
      <c r="F44">
        <v>569.21246299999996</v>
      </c>
      <c r="G44">
        <v>602.90325900000005</v>
      </c>
      <c r="H44">
        <v>636.29235800000004</v>
      </c>
      <c r="I44">
        <v>669.60272199999997</v>
      </c>
      <c r="J44">
        <v>703.92553699999996</v>
      </c>
      <c r="K44">
        <v>738.25152600000001</v>
      </c>
      <c r="L44">
        <v>772.50585899999999</v>
      </c>
      <c r="M44">
        <v>806.58007799999996</v>
      </c>
      <c r="N44">
        <v>840.44317599999999</v>
      </c>
      <c r="O44">
        <v>874.03424099999995</v>
      </c>
      <c r="P44">
        <v>907.24713099999997</v>
      </c>
      <c r="Q44">
        <v>939.86187700000005</v>
      </c>
      <c r="R44">
        <v>971.94665499999996</v>
      </c>
      <c r="S44">
        <v>1003.194641</v>
      </c>
      <c r="T44">
        <v>1033.6396480000001</v>
      </c>
      <c r="U44">
        <v>1063.181763</v>
      </c>
      <c r="V44">
        <v>1091.725952</v>
      </c>
      <c r="W44">
        <v>1119.365845</v>
      </c>
      <c r="X44">
        <v>1145.9754640000001</v>
      </c>
      <c r="Y44">
        <v>1171.3955080000001</v>
      </c>
      <c r="Z44">
        <v>1195.48938</v>
      </c>
      <c r="AA44">
        <v>1218.630371</v>
      </c>
      <c r="AB44">
        <v>1240.746948</v>
      </c>
      <c r="AC44">
        <v>1261.88501</v>
      </c>
      <c r="AD44">
        <v>1281.8442379999999</v>
      </c>
      <c r="AE44">
        <v>1300.767578</v>
      </c>
      <c r="AF44">
        <v>1318.436768</v>
      </c>
      <c r="AG44">
        <v>1334.7418210000001</v>
      </c>
      <c r="AH44">
        <v>1349.8826899999999</v>
      </c>
      <c r="AI44">
        <v>1364.0974120000001</v>
      </c>
      <c r="AJ44">
        <v>1376.913452</v>
      </c>
      <c r="AK44" s="9">
        <v>3.1E-2</v>
      </c>
    </row>
    <row r="45" spans="1:37">
      <c r="A45" t="s">
        <v>272</v>
      </c>
      <c r="B45" t="s">
        <v>354</v>
      </c>
      <c r="C45" t="s">
        <v>355</v>
      </c>
      <c r="D45" t="s">
        <v>262</v>
      </c>
      <c r="E45">
        <v>550.05743399999994</v>
      </c>
      <c r="F45">
        <v>577.89855999999997</v>
      </c>
      <c r="G45">
        <v>605.57928500000003</v>
      </c>
      <c r="H45">
        <v>633.01238999999998</v>
      </c>
      <c r="I45">
        <v>660.14031999999997</v>
      </c>
      <c r="J45">
        <v>686.80395499999997</v>
      </c>
      <c r="K45">
        <v>712.85314900000003</v>
      </c>
      <c r="L45">
        <v>738.20996100000002</v>
      </c>
      <c r="M45">
        <v>762.85906999999997</v>
      </c>
      <c r="N45">
        <v>786.86163299999998</v>
      </c>
      <c r="O45">
        <v>810.131531</v>
      </c>
      <c r="P45">
        <v>832.59283400000004</v>
      </c>
      <c r="Q45">
        <v>854.19750999999997</v>
      </c>
      <c r="R45">
        <v>874.91931199999999</v>
      </c>
      <c r="S45">
        <v>894.78045699999996</v>
      </c>
      <c r="T45">
        <v>913.82043499999997</v>
      </c>
      <c r="U45">
        <v>932.168091</v>
      </c>
      <c r="V45">
        <v>949.98010299999999</v>
      </c>
      <c r="W45">
        <v>967.31426999999996</v>
      </c>
      <c r="X45">
        <v>984.16107199999999</v>
      </c>
      <c r="Y45">
        <v>1000.41394</v>
      </c>
      <c r="Z45">
        <v>1016.061462</v>
      </c>
      <c r="AA45">
        <v>1031.1560059999999</v>
      </c>
      <c r="AB45">
        <v>1045.694702</v>
      </c>
      <c r="AC45">
        <v>1059.6751710000001</v>
      </c>
      <c r="AD45">
        <v>1073.094482</v>
      </c>
      <c r="AE45">
        <v>1085.9097899999999</v>
      </c>
      <c r="AF45">
        <v>1098.0706789999999</v>
      </c>
      <c r="AG45">
        <v>1109.5379640000001</v>
      </c>
      <c r="AH45">
        <v>1120.3092039999999</v>
      </c>
      <c r="AI45">
        <v>1130.4525149999999</v>
      </c>
      <c r="AJ45">
        <v>1140.029419</v>
      </c>
      <c r="AK45" s="9">
        <v>2.4E-2</v>
      </c>
    </row>
    <row r="46" spans="1:37">
      <c r="A46" t="s">
        <v>275</v>
      </c>
      <c r="B46" t="s">
        <v>356</v>
      </c>
      <c r="C46" t="s">
        <v>357</v>
      </c>
      <c r="D46" t="s">
        <v>262</v>
      </c>
      <c r="E46">
        <v>120.925545</v>
      </c>
      <c r="F46">
        <v>126.161568</v>
      </c>
      <c r="G46">
        <v>131.34625199999999</v>
      </c>
      <c r="H46">
        <v>136.458664</v>
      </c>
      <c r="I46">
        <v>141.48019400000001</v>
      </c>
      <c r="J46">
        <v>146.400116</v>
      </c>
      <c r="K46">
        <v>151.203384</v>
      </c>
      <c r="L46">
        <v>155.87616</v>
      </c>
      <c r="M46">
        <v>160.405914</v>
      </c>
      <c r="N46">
        <v>164.78270000000001</v>
      </c>
      <c r="O46">
        <v>168.99496500000001</v>
      </c>
      <c r="P46">
        <v>173.02737400000001</v>
      </c>
      <c r="Q46">
        <v>176.86264</v>
      </c>
      <c r="R46">
        <v>180.49444600000001</v>
      </c>
      <c r="S46">
        <v>183.923416</v>
      </c>
      <c r="T46">
        <v>187.14982599999999</v>
      </c>
      <c r="U46">
        <v>190.17567399999999</v>
      </c>
      <c r="V46">
        <v>192.995926</v>
      </c>
      <c r="W46">
        <v>195.614868</v>
      </c>
      <c r="X46">
        <v>198.046539</v>
      </c>
      <c r="Y46">
        <v>200.31366</v>
      </c>
      <c r="Z46">
        <v>202.436508</v>
      </c>
      <c r="AA46">
        <v>204.43083200000001</v>
      </c>
      <c r="AB46">
        <v>206.304779</v>
      </c>
      <c r="AC46">
        <v>207.06918300000001</v>
      </c>
      <c r="AD46">
        <v>208.742233</v>
      </c>
      <c r="AE46">
        <v>210.340363</v>
      </c>
      <c r="AF46">
        <v>211.88751199999999</v>
      </c>
      <c r="AG46">
        <v>213.41017199999999</v>
      </c>
      <c r="AH46">
        <v>214.91892999999999</v>
      </c>
      <c r="AI46">
        <v>216.412903</v>
      </c>
      <c r="AJ46">
        <v>217.89359999999999</v>
      </c>
      <c r="AK46" s="9">
        <v>1.9E-2</v>
      </c>
    </row>
    <row r="47" spans="1:37">
      <c r="A47" t="s">
        <v>358</v>
      </c>
      <c r="B47" t="s">
        <v>359</v>
      </c>
      <c r="C47" t="s">
        <v>360</v>
      </c>
      <c r="D47" t="s">
        <v>262</v>
      </c>
      <c r="E47">
        <v>2907.726807</v>
      </c>
      <c r="F47">
        <v>3147.8520509999998</v>
      </c>
      <c r="G47">
        <v>3397.4064939999998</v>
      </c>
      <c r="H47">
        <v>3657.1701659999999</v>
      </c>
      <c r="I47">
        <v>3927.7646479999999</v>
      </c>
      <c r="J47">
        <v>4209.6123049999997</v>
      </c>
      <c r="K47">
        <v>4502.0869140000004</v>
      </c>
      <c r="L47">
        <v>4804.8491210000002</v>
      </c>
      <c r="M47">
        <v>5118.8378910000001</v>
      </c>
      <c r="N47">
        <v>5445.6098629999997</v>
      </c>
      <c r="O47">
        <v>5784.7734380000002</v>
      </c>
      <c r="P47">
        <v>6137.029297</v>
      </c>
      <c r="Q47">
        <v>6500.0400390000004</v>
      </c>
      <c r="R47">
        <v>6873.9721680000002</v>
      </c>
      <c r="S47">
        <v>7261.7158200000003</v>
      </c>
      <c r="T47">
        <v>7662.2182620000003</v>
      </c>
      <c r="U47">
        <v>8077.1000979999999</v>
      </c>
      <c r="V47">
        <v>8506.0205079999996</v>
      </c>
      <c r="W47">
        <v>8948.1611329999996</v>
      </c>
      <c r="X47">
        <v>9402.7832030000009</v>
      </c>
      <c r="Y47">
        <v>9874.1738280000009</v>
      </c>
      <c r="Z47">
        <v>10358.449219</v>
      </c>
      <c r="AA47">
        <v>10857.279296999999</v>
      </c>
      <c r="AB47">
        <v>11369.658203000001</v>
      </c>
      <c r="AC47">
        <v>11893.966796999999</v>
      </c>
      <c r="AD47">
        <v>12428.986328000001</v>
      </c>
      <c r="AE47">
        <v>12975.392578000001</v>
      </c>
      <c r="AF47">
        <v>13531.023438</v>
      </c>
      <c r="AG47">
        <v>14097.841796999999</v>
      </c>
      <c r="AH47">
        <v>14672.125</v>
      </c>
      <c r="AI47">
        <v>15257.526367</v>
      </c>
      <c r="AJ47">
        <v>15854.038086</v>
      </c>
      <c r="AK47" s="9">
        <v>5.6000000000000001E-2</v>
      </c>
    </row>
    <row r="48" spans="1:37">
      <c r="A48" t="s">
        <v>269</v>
      </c>
      <c r="B48" t="s">
        <v>361</v>
      </c>
      <c r="C48" t="s">
        <v>362</v>
      </c>
      <c r="D48" t="s">
        <v>262</v>
      </c>
      <c r="E48">
        <v>1648.9857179999999</v>
      </c>
      <c r="F48">
        <v>1795.5273440000001</v>
      </c>
      <c r="G48">
        <v>1948.143311</v>
      </c>
      <c r="H48">
        <v>2107.3854980000001</v>
      </c>
      <c r="I48">
        <v>2273.7451169999999</v>
      </c>
      <c r="J48">
        <v>2447.5520019999999</v>
      </c>
      <c r="K48">
        <v>2628.6545409999999</v>
      </c>
      <c r="L48">
        <v>2816.288086</v>
      </c>
      <c r="M48">
        <v>3010.892578</v>
      </c>
      <c r="N48">
        <v>3214.5317380000001</v>
      </c>
      <c r="O48">
        <v>3426.3620609999998</v>
      </c>
      <c r="P48">
        <v>3647.7080080000001</v>
      </c>
      <c r="Q48">
        <v>3876.7856449999999</v>
      </c>
      <c r="R48">
        <v>4113.7329099999997</v>
      </c>
      <c r="S48">
        <v>4359.2773440000001</v>
      </c>
      <c r="T48">
        <v>4611.9746089999999</v>
      </c>
      <c r="U48">
        <v>4875.7880859999996</v>
      </c>
      <c r="V48">
        <v>5148.3583980000003</v>
      </c>
      <c r="W48">
        <v>5430.0834960000002</v>
      </c>
      <c r="X48">
        <v>5721.0595700000003</v>
      </c>
      <c r="Y48">
        <v>6020.9594729999999</v>
      </c>
      <c r="Z48">
        <v>6329.7939450000003</v>
      </c>
      <c r="AA48">
        <v>6647.3676759999998</v>
      </c>
      <c r="AB48">
        <v>6972.8486329999996</v>
      </c>
      <c r="AC48">
        <v>7305.3813479999999</v>
      </c>
      <c r="AD48">
        <v>7644.3662109999996</v>
      </c>
      <c r="AE48">
        <v>7989.6860349999997</v>
      </c>
      <c r="AF48">
        <v>8340.8476559999999</v>
      </c>
      <c r="AG48">
        <v>8697.5888670000004</v>
      </c>
      <c r="AH48">
        <v>9059.6328119999998</v>
      </c>
      <c r="AI48">
        <v>9427.5029300000006</v>
      </c>
      <c r="AJ48">
        <v>9801.1337889999995</v>
      </c>
      <c r="AK48" s="9">
        <v>5.8999999999999997E-2</v>
      </c>
    </row>
    <row r="49" spans="1:37">
      <c r="A49" t="s">
        <v>272</v>
      </c>
      <c r="B49" t="s">
        <v>363</v>
      </c>
      <c r="C49" t="s">
        <v>364</v>
      </c>
      <c r="D49" t="s">
        <v>262</v>
      </c>
      <c r="E49">
        <v>721.82281499999999</v>
      </c>
      <c r="F49">
        <v>777.84899900000005</v>
      </c>
      <c r="G49">
        <v>835.94671600000004</v>
      </c>
      <c r="H49">
        <v>896.24804700000004</v>
      </c>
      <c r="I49">
        <v>958.81378199999995</v>
      </c>
      <c r="J49">
        <v>1023.674927</v>
      </c>
      <c r="K49">
        <v>1090.7364500000001</v>
      </c>
      <c r="L49">
        <v>1159.9880370000001</v>
      </c>
      <c r="M49">
        <v>1231.5039059999999</v>
      </c>
      <c r="N49">
        <v>1305.322388</v>
      </c>
      <c r="O49">
        <v>1381.4105219999999</v>
      </c>
      <c r="P49">
        <v>1459.6557620000001</v>
      </c>
      <c r="Q49">
        <v>1539.9567870000001</v>
      </c>
      <c r="R49">
        <v>1622.1655270000001</v>
      </c>
      <c r="S49">
        <v>1705.3682859999999</v>
      </c>
      <c r="T49">
        <v>1791.7039789999999</v>
      </c>
      <c r="U49">
        <v>1880.285889</v>
      </c>
      <c r="V49">
        <v>1971.286987</v>
      </c>
      <c r="W49">
        <v>2064.9128420000002</v>
      </c>
      <c r="X49">
        <v>2159.3459469999998</v>
      </c>
      <c r="Y49">
        <v>2258.8688959999999</v>
      </c>
      <c r="Z49">
        <v>2360.5209960000002</v>
      </c>
      <c r="AA49">
        <v>2466.3532709999999</v>
      </c>
      <c r="AB49">
        <v>2575.1279300000001</v>
      </c>
      <c r="AC49">
        <v>2686.8686520000001</v>
      </c>
      <c r="AD49">
        <v>2801.5522460000002</v>
      </c>
      <c r="AE49">
        <v>2919.1813959999999</v>
      </c>
      <c r="AF49">
        <v>3038.6953119999998</v>
      </c>
      <c r="AG49">
        <v>3161.976318</v>
      </c>
      <c r="AH49">
        <v>3286.0119629999999</v>
      </c>
      <c r="AI49">
        <v>3413.8413089999999</v>
      </c>
      <c r="AJ49">
        <v>3545.3857419999999</v>
      </c>
      <c r="AK49" s="9">
        <v>5.2999999999999999E-2</v>
      </c>
    </row>
    <row r="50" spans="1:37">
      <c r="A50" t="s">
        <v>275</v>
      </c>
      <c r="B50" t="s">
        <v>365</v>
      </c>
      <c r="C50" t="s">
        <v>366</v>
      </c>
      <c r="D50" t="s">
        <v>262</v>
      </c>
      <c r="E50">
        <v>536.91815199999996</v>
      </c>
      <c r="F50">
        <v>574.47558600000002</v>
      </c>
      <c r="G50">
        <v>613.31634499999996</v>
      </c>
      <c r="H50">
        <v>653.53668200000004</v>
      </c>
      <c r="I50">
        <v>695.20593299999996</v>
      </c>
      <c r="J50">
        <v>738.38531499999999</v>
      </c>
      <c r="K50">
        <v>782.69604500000003</v>
      </c>
      <c r="L50">
        <v>828.57293700000002</v>
      </c>
      <c r="M50">
        <v>876.44134499999996</v>
      </c>
      <c r="N50">
        <v>925.75585899999999</v>
      </c>
      <c r="O50">
        <v>977.00116000000003</v>
      </c>
      <c r="P50">
        <v>1029.665283</v>
      </c>
      <c r="Q50">
        <v>1083.2979740000001</v>
      </c>
      <c r="R50">
        <v>1138.0738530000001</v>
      </c>
      <c r="S50">
        <v>1197.070068</v>
      </c>
      <c r="T50">
        <v>1258.5395510000001</v>
      </c>
      <c r="U50">
        <v>1321.025879</v>
      </c>
      <c r="V50">
        <v>1386.374634</v>
      </c>
      <c r="W50">
        <v>1453.164673</v>
      </c>
      <c r="X50">
        <v>1522.3779300000001</v>
      </c>
      <c r="Y50">
        <v>1594.3460689999999</v>
      </c>
      <c r="Z50">
        <v>1668.135254</v>
      </c>
      <c r="AA50">
        <v>1743.5589600000001</v>
      </c>
      <c r="AB50">
        <v>1821.682129</v>
      </c>
      <c r="AC50">
        <v>1901.716797</v>
      </c>
      <c r="AD50">
        <v>1983.0688479999999</v>
      </c>
      <c r="AE50">
        <v>2066.525635</v>
      </c>
      <c r="AF50">
        <v>2151.4799800000001</v>
      </c>
      <c r="AG50">
        <v>2238.2768550000001</v>
      </c>
      <c r="AH50">
        <v>2326.4804690000001</v>
      </c>
      <c r="AI50">
        <v>2416.1826169999999</v>
      </c>
      <c r="AJ50">
        <v>2507.5185550000001</v>
      </c>
      <c r="AK50" s="9">
        <v>5.0999999999999997E-2</v>
      </c>
    </row>
    <row r="51" spans="1:37">
      <c r="A51" t="s">
        <v>367</v>
      </c>
      <c r="B51" t="s">
        <v>368</v>
      </c>
      <c r="C51" t="s">
        <v>369</v>
      </c>
      <c r="D51" t="s">
        <v>262</v>
      </c>
      <c r="E51">
        <v>917.00402799999995</v>
      </c>
      <c r="F51">
        <v>981.89013699999998</v>
      </c>
      <c r="G51">
        <v>1050.0329589999999</v>
      </c>
      <c r="H51">
        <v>1122.115356</v>
      </c>
      <c r="I51">
        <v>1198.7114260000001</v>
      </c>
      <c r="J51">
        <v>1280.029297</v>
      </c>
      <c r="K51">
        <v>1365.959717</v>
      </c>
      <c r="L51">
        <v>1456.7989500000001</v>
      </c>
      <c r="M51">
        <v>1552.814453</v>
      </c>
      <c r="N51">
        <v>1653.7142329999999</v>
      </c>
      <c r="O51">
        <v>1760.547607</v>
      </c>
      <c r="P51">
        <v>1872.5151370000001</v>
      </c>
      <c r="Q51">
        <v>1990.5124510000001</v>
      </c>
      <c r="R51">
        <v>2114.5415039999998</v>
      </c>
      <c r="S51">
        <v>2247.609375</v>
      </c>
      <c r="T51">
        <v>2388.5078119999998</v>
      </c>
      <c r="U51">
        <v>2536.5180660000001</v>
      </c>
      <c r="V51">
        <v>2690.9926759999998</v>
      </c>
      <c r="W51">
        <v>2853.9213869999999</v>
      </c>
      <c r="X51">
        <v>3022.8603520000001</v>
      </c>
      <c r="Y51">
        <v>3217.1108399999998</v>
      </c>
      <c r="Z51">
        <v>3452.7954100000002</v>
      </c>
      <c r="AA51">
        <v>3673.2133789999998</v>
      </c>
      <c r="AB51">
        <v>3904.1665039999998</v>
      </c>
      <c r="AC51">
        <v>4146.3125</v>
      </c>
      <c r="AD51">
        <v>4400.423828</v>
      </c>
      <c r="AE51">
        <v>4679.1391599999997</v>
      </c>
      <c r="AF51">
        <v>4975.2890619999998</v>
      </c>
      <c r="AG51">
        <v>5283.4731449999999</v>
      </c>
      <c r="AH51">
        <v>5608.0756840000004</v>
      </c>
      <c r="AI51">
        <v>5951.4326170000004</v>
      </c>
      <c r="AJ51">
        <v>6310.6108400000003</v>
      </c>
      <c r="AK51" s="9">
        <v>6.4000000000000001E-2</v>
      </c>
    </row>
    <row r="52" spans="1:37">
      <c r="A52" t="s">
        <v>269</v>
      </c>
      <c r="B52" t="s">
        <v>370</v>
      </c>
      <c r="C52" t="s">
        <v>371</v>
      </c>
      <c r="D52" t="s">
        <v>262</v>
      </c>
      <c r="E52">
        <v>616.62622099999999</v>
      </c>
      <c r="F52">
        <v>661.01641800000004</v>
      </c>
      <c r="G52">
        <v>707.98113999999998</v>
      </c>
      <c r="H52">
        <v>757.71844499999997</v>
      </c>
      <c r="I52">
        <v>810.42889400000001</v>
      </c>
      <c r="J52">
        <v>866.26641800000004</v>
      </c>
      <c r="K52">
        <v>925.46704099999999</v>
      </c>
      <c r="L52">
        <v>988.28979500000003</v>
      </c>
      <c r="M52">
        <v>1054.768433</v>
      </c>
      <c r="N52">
        <v>1125.109009</v>
      </c>
      <c r="O52">
        <v>1199.6850589999999</v>
      </c>
      <c r="P52">
        <v>1278.300659</v>
      </c>
      <c r="Q52">
        <v>1360.9654539999999</v>
      </c>
      <c r="R52">
        <v>1447.672241</v>
      </c>
      <c r="S52">
        <v>1539.087158</v>
      </c>
      <c r="T52">
        <v>1635.510986</v>
      </c>
      <c r="U52">
        <v>1737.0214840000001</v>
      </c>
      <c r="V52">
        <v>1842.717163</v>
      </c>
      <c r="W52">
        <v>1954.559082</v>
      </c>
      <c r="X52">
        <v>2071.3420409999999</v>
      </c>
      <c r="Y52">
        <v>2210.0639649999998</v>
      </c>
      <c r="Z52">
        <v>2385.2473140000002</v>
      </c>
      <c r="AA52">
        <v>2545.344482</v>
      </c>
      <c r="AB52">
        <v>2713.4411620000001</v>
      </c>
      <c r="AC52">
        <v>2890.8405760000001</v>
      </c>
      <c r="AD52">
        <v>3078.0585940000001</v>
      </c>
      <c r="AE52">
        <v>3275.2475589999999</v>
      </c>
      <c r="AF52">
        <v>3483.3413089999999</v>
      </c>
      <c r="AG52">
        <v>3700.0844729999999</v>
      </c>
      <c r="AH52">
        <v>3929.429443</v>
      </c>
      <c r="AI52">
        <v>4172.4956050000001</v>
      </c>
      <c r="AJ52">
        <v>4427.0610349999997</v>
      </c>
      <c r="AK52" s="9">
        <v>6.6000000000000003E-2</v>
      </c>
    </row>
    <row r="53" spans="1:37">
      <c r="A53" t="s">
        <v>272</v>
      </c>
      <c r="B53" t="s">
        <v>372</v>
      </c>
      <c r="C53" t="s">
        <v>373</v>
      </c>
      <c r="D53" t="s">
        <v>262</v>
      </c>
      <c r="E53">
        <v>159.28207399999999</v>
      </c>
      <c r="F53">
        <v>171.92901599999999</v>
      </c>
      <c r="G53">
        <v>184.86087000000001</v>
      </c>
      <c r="H53">
        <v>198.55723599999999</v>
      </c>
      <c r="I53">
        <v>213.36303699999999</v>
      </c>
      <c r="J53">
        <v>229.293396</v>
      </c>
      <c r="K53">
        <v>245.986649</v>
      </c>
      <c r="L53">
        <v>263.47912600000001</v>
      </c>
      <c r="M53">
        <v>281.966339</v>
      </c>
      <c r="N53">
        <v>301.32321200000001</v>
      </c>
      <c r="O53">
        <v>321.37240600000001</v>
      </c>
      <c r="P53">
        <v>341.95935100000003</v>
      </c>
      <c r="Q53">
        <v>363.93994099999998</v>
      </c>
      <c r="R53">
        <v>387.294647</v>
      </c>
      <c r="S53">
        <v>414.329498</v>
      </c>
      <c r="T53">
        <v>443.50192299999998</v>
      </c>
      <c r="U53">
        <v>473.986694</v>
      </c>
      <c r="V53">
        <v>505.99737499999998</v>
      </c>
      <c r="W53">
        <v>539.52777100000003</v>
      </c>
      <c r="X53">
        <v>573.580017</v>
      </c>
      <c r="Y53">
        <v>609.91760299999999</v>
      </c>
      <c r="Z53">
        <v>650.40362500000003</v>
      </c>
      <c r="AA53">
        <v>690.37353499999995</v>
      </c>
      <c r="AB53">
        <v>731.78887899999995</v>
      </c>
      <c r="AC53">
        <v>774.77398700000003</v>
      </c>
      <c r="AD53">
        <v>819.19226100000003</v>
      </c>
      <c r="AE53">
        <v>865.31170699999996</v>
      </c>
      <c r="AF53">
        <v>912.90441899999996</v>
      </c>
      <c r="AG53">
        <v>961.76055899999994</v>
      </c>
      <c r="AH53">
        <v>1012.311096</v>
      </c>
      <c r="AI53">
        <v>1065.0081789999999</v>
      </c>
      <c r="AJ53">
        <v>1119.3969729999999</v>
      </c>
      <c r="AK53" s="9">
        <v>6.5000000000000002E-2</v>
      </c>
    </row>
    <row r="54" spans="1:37">
      <c r="A54" t="s">
        <v>275</v>
      </c>
      <c r="B54" t="s">
        <v>374</v>
      </c>
      <c r="C54" t="s">
        <v>375</v>
      </c>
      <c r="D54" t="s">
        <v>262</v>
      </c>
      <c r="E54">
        <v>141.09570299999999</v>
      </c>
      <c r="F54">
        <v>148.94470200000001</v>
      </c>
      <c r="G54">
        <v>157.19085699999999</v>
      </c>
      <c r="H54">
        <v>165.83969099999999</v>
      </c>
      <c r="I54">
        <v>174.919556</v>
      </c>
      <c r="J54">
        <v>184.469482</v>
      </c>
      <c r="K54">
        <v>194.506012</v>
      </c>
      <c r="L54">
        <v>205.03001399999999</v>
      </c>
      <c r="M54">
        <v>216.07965100000001</v>
      </c>
      <c r="N54">
        <v>227.28201300000001</v>
      </c>
      <c r="O54">
        <v>239.49005099999999</v>
      </c>
      <c r="P54">
        <v>252.25514200000001</v>
      </c>
      <c r="Q54">
        <v>265.60699499999998</v>
      </c>
      <c r="R54">
        <v>279.574524</v>
      </c>
      <c r="S54">
        <v>294.19274899999999</v>
      </c>
      <c r="T54">
        <v>309.49478099999999</v>
      </c>
      <c r="U54">
        <v>325.50973499999998</v>
      </c>
      <c r="V54">
        <v>342.27813700000002</v>
      </c>
      <c r="W54">
        <v>359.834564</v>
      </c>
      <c r="X54">
        <v>377.93810999999999</v>
      </c>
      <c r="Y54">
        <v>397.12939499999999</v>
      </c>
      <c r="Z54">
        <v>417.14453099999997</v>
      </c>
      <c r="AA54">
        <v>437.49529999999999</v>
      </c>
      <c r="AB54">
        <v>458.93652300000002</v>
      </c>
      <c r="AC54">
        <v>480.69824199999999</v>
      </c>
      <c r="AD54">
        <v>503.17275999999998</v>
      </c>
      <c r="AE54">
        <v>538.57995600000004</v>
      </c>
      <c r="AF54">
        <v>579.04370100000006</v>
      </c>
      <c r="AG54">
        <v>621.62792999999999</v>
      </c>
      <c r="AH54">
        <v>666.33477800000003</v>
      </c>
      <c r="AI54">
        <v>713.92852800000003</v>
      </c>
      <c r="AJ54">
        <v>764.15289299999995</v>
      </c>
      <c r="AK54" s="9">
        <v>5.6000000000000001E-2</v>
      </c>
    </row>
    <row r="55" spans="1:37">
      <c r="A55" t="s">
        <v>376</v>
      </c>
      <c r="B55" t="s">
        <v>377</v>
      </c>
      <c r="C55" t="s">
        <v>378</v>
      </c>
      <c r="D55" t="s">
        <v>262</v>
      </c>
      <c r="E55">
        <v>885.99249299999997</v>
      </c>
      <c r="F55">
        <v>908.58471699999996</v>
      </c>
      <c r="G55">
        <v>931.06152299999997</v>
      </c>
      <c r="H55">
        <v>953.98181199999999</v>
      </c>
      <c r="I55">
        <v>977.199341</v>
      </c>
      <c r="J55">
        <v>999.327271</v>
      </c>
      <c r="K55">
        <v>1020.775879</v>
      </c>
      <c r="L55">
        <v>1041.6585689999999</v>
      </c>
      <c r="M55">
        <v>1062.58374</v>
      </c>
      <c r="N55">
        <v>1084.1188959999999</v>
      </c>
      <c r="O55">
        <v>1106.1376949999999</v>
      </c>
      <c r="P55">
        <v>1128.596558</v>
      </c>
      <c r="Q55">
        <v>1160.7426760000001</v>
      </c>
      <c r="R55">
        <v>1193.775879</v>
      </c>
      <c r="S55">
        <v>1229.033203</v>
      </c>
      <c r="T55">
        <v>1265.496948</v>
      </c>
      <c r="U55">
        <v>1302.0279539999999</v>
      </c>
      <c r="V55">
        <v>1338.5607910000001</v>
      </c>
      <c r="W55">
        <v>1377.845337</v>
      </c>
      <c r="X55">
        <v>1418.4638669999999</v>
      </c>
      <c r="Y55">
        <v>1461.9956050000001</v>
      </c>
      <c r="Z55">
        <v>1517.8374020000001</v>
      </c>
      <c r="AA55">
        <v>1564.979126</v>
      </c>
      <c r="AB55">
        <v>1614.2777100000001</v>
      </c>
      <c r="AC55">
        <v>1665.654663</v>
      </c>
      <c r="AD55">
        <v>1718.5539550000001</v>
      </c>
      <c r="AE55">
        <v>1774.953857</v>
      </c>
      <c r="AF55">
        <v>1834.3366699999999</v>
      </c>
      <c r="AG55">
        <v>1894.9360349999999</v>
      </c>
      <c r="AH55">
        <v>1957.264404</v>
      </c>
      <c r="AI55">
        <v>2020.9608149999999</v>
      </c>
      <c r="AJ55">
        <v>2085.5002439999998</v>
      </c>
      <c r="AK55" s="9">
        <v>2.8000000000000001E-2</v>
      </c>
    </row>
    <row r="56" spans="1:37">
      <c r="A56" t="s">
        <v>269</v>
      </c>
      <c r="B56" t="s">
        <v>379</v>
      </c>
      <c r="C56" t="s">
        <v>380</v>
      </c>
      <c r="D56" t="s">
        <v>262</v>
      </c>
      <c r="E56">
        <v>344.029877</v>
      </c>
      <c r="F56">
        <v>360.04617300000001</v>
      </c>
      <c r="G56">
        <v>376.53121900000002</v>
      </c>
      <c r="H56">
        <v>394.05935699999998</v>
      </c>
      <c r="I56">
        <v>412.52212500000002</v>
      </c>
      <c r="J56">
        <v>430.50305200000003</v>
      </c>
      <c r="K56">
        <v>448.325378</v>
      </c>
      <c r="L56">
        <v>466.033997</v>
      </c>
      <c r="M56">
        <v>484.10534699999999</v>
      </c>
      <c r="N56">
        <v>502.929688</v>
      </c>
      <c r="O56">
        <v>522.22869900000001</v>
      </c>
      <c r="P56">
        <v>541.90008499999999</v>
      </c>
      <c r="Q56">
        <v>567.52838099999997</v>
      </c>
      <c r="R56">
        <v>593.66796899999997</v>
      </c>
      <c r="S56">
        <v>621.47137499999997</v>
      </c>
      <c r="T56">
        <v>650.46173099999999</v>
      </c>
      <c r="U56">
        <v>680.16094999999996</v>
      </c>
      <c r="V56">
        <v>710.29162599999995</v>
      </c>
      <c r="W56">
        <v>741.78436299999998</v>
      </c>
      <c r="X56">
        <v>773.82849099999999</v>
      </c>
      <c r="Y56">
        <v>806.635986</v>
      </c>
      <c r="Z56">
        <v>850.75024399999995</v>
      </c>
      <c r="AA56">
        <v>885.35369900000001</v>
      </c>
      <c r="AB56">
        <v>921.43768299999999</v>
      </c>
      <c r="AC56">
        <v>959.098206</v>
      </c>
      <c r="AD56">
        <v>997.82257100000004</v>
      </c>
      <c r="AE56">
        <v>1037.677124</v>
      </c>
      <c r="AF56">
        <v>1078.828491</v>
      </c>
      <c r="AG56">
        <v>1120.594971</v>
      </c>
      <c r="AH56">
        <v>1163.3240969999999</v>
      </c>
      <c r="AI56">
        <v>1206.794189</v>
      </c>
      <c r="AJ56">
        <v>1250.7202150000001</v>
      </c>
      <c r="AK56" s="9">
        <v>4.2999999999999997E-2</v>
      </c>
    </row>
    <row r="57" spans="1:37">
      <c r="A57" t="s">
        <v>272</v>
      </c>
      <c r="B57" t="s">
        <v>381</v>
      </c>
      <c r="C57" t="s">
        <v>382</v>
      </c>
      <c r="D57" t="s">
        <v>262</v>
      </c>
      <c r="E57">
        <v>137.36389199999999</v>
      </c>
      <c r="F57">
        <v>144.325897</v>
      </c>
      <c r="G57">
        <v>151.392426</v>
      </c>
      <c r="H57">
        <v>158.57566800000001</v>
      </c>
      <c r="I57">
        <v>165.85990899999999</v>
      </c>
      <c r="J57">
        <v>173.242615</v>
      </c>
      <c r="K57">
        <v>180.715408</v>
      </c>
      <c r="L57">
        <v>188.24485799999999</v>
      </c>
      <c r="M57">
        <v>195.82515000000001</v>
      </c>
      <c r="N57">
        <v>203.453812</v>
      </c>
      <c r="O57">
        <v>211.07591199999999</v>
      </c>
      <c r="P57">
        <v>218.657364</v>
      </c>
      <c r="Q57">
        <v>226.18211400000001</v>
      </c>
      <c r="R57">
        <v>233.63755800000001</v>
      </c>
      <c r="S57">
        <v>241.02954099999999</v>
      </c>
      <c r="T57">
        <v>248.36729399999999</v>
      </c>
      <c r="U57">
        <v>255.591431</v>
      </c>
      <c r="V57">
        <v>262.69879200000003</v>
      </c>
      <c r="W57">
        <v>269.690155</v>
      </c>
      <c r="X57">
        <v>276.53539999999998</v>
      </c>
      <c r="Y57">
        <v>283.25784299999998</v>
      </c>
      <c r="Z57">
        <v>289.88720699999999</v>
      </c>
      <c r="AA57">
        <v>296.44689899999997</v>
      </c>
      <c r="AB57">
        <v>302.97976699999998</v>
      </c>
      <c r="AC57">
        <v>309.50820900000002</v>
      </c>
      <c r="AD57">
        <v>316.15054300000003</v>
      </c>
      <c r="AE57">
        <v>324.88961799999998</v>
      </c>
      <c r="AF57">
        <v>335.07226600000001</v>
      </c>
      <c r="AG57">
        <v>345.62081899999998</v>
      </c>
      <c r="AH57">
        <v>356.69064300000002</v>
      </c>
      <c r="AI57">
        <v>368.11416600000001</v>
      </c>
      <c r="AJ57">
        <v>379.64382899999998</v>
      </c>
      <c r="AK57" s="9">
        <v>3.3000000000000002E-2</v>
      </c>
    </row>
    <row r="58" spans="1:37">
      <c r="A58" t="s">
        <v>275</v>
      </c>
      <c r="B58" t="s">
        <v>383</v>
      </c>
      <c r="C58" t="s">
        <v>384</v>
      </c>
      <c r="D58" t="s">
        <v>262</v>
      </c>
      <c r="E58">
        <v>404.598724</v>
      </c>
      <c r="F58">
        <v>404.21261600000003</v>
      </c>
      <c r="G58">
        <v>403.137878</v>
      </c>
      <c r="H58">
        <v>401.34677099999999</v>
      </c>
      <c r="I58">
        <v>398.81735200000003</v>
      </c>
      <c r="J58">
        <v>395.58157299999999</v>
      </c>
      <c r="K58">
        <v>391.73510700000003</v>
      </c>
      <c r="L58">
        <v>387.37966899999998</v>
      </c>
      <c r="M58">
        <v>382.65322900000001</v>
      </c>
      <c r="N58">
        <v>377.73535199999998</v>
      </c>
      <c r="O58">
        <v>372.833099</v>
      </c>
      <c r="P58">
        <v>368.03909299999998</v>
      </c>
      <c r="Q58">
        <v>367.03213499999998</v>
      </c>
      <c r="R58">
        <v>366.47030599999999</v>
      </c>
      <c r="S58">
        <v>366.53228799999999</v>
      </c>
      <c r="T58">
        <v>366.66787699999998</v>
      </c>
      <c r="U58">
        <v>366.27560399999999</v>
      </c>
      <c r="V58">
        <v>365.570312</v>
      </c>
      <c r="W58">
        <v>366.37088</v>
      </c>
      <c r="X58">
        <v>368.10003699999999</v>
      </c>
      <c r="Y58">
        <v>372.10183699999999</v>
      </c>
      <c r="Z58">
        <v>377.199951</v>
      </c>
      <c r="AA58">
        <v>383.17861900000003</v>
      </c>
      <c r="AB58">
        <v>389.860229</v>
      </c>
      <c r="AC58">
        <v>397.048248</v>
      </c>
      <c r="AD58">
        <v>404.580872</v>
      </c>
      <c r="AE58">
        <v>412.38714599999997</v>
      </c>
      <c r="AF58">
        <v>420.43597399999999</v>
      </c>
      <c r="AG58">
        <v>428.72024499999998</v>
      </c>
      <c r="AH58">
        <v>437.249573</v>
      </c>
      <c r="AI58">
        <v>446.05248999999998</v>
      </c>
      <c r="AJ58">
        <v>455.136169</v>
      </c>
      <c r="AK58" s="9">
        <v>4.0000000000000001E-3</v>
      </c>
    </row>
    <row r="59" spans="1:37">
      <c r="A59" t="s">
        <v>385</v>
      </c>
      <c r="B59" t="s">
        <v>386</v>
      </c>
      <c r="C59" t="s">
        <v>387</v>
      </c>
      <c r="D59" t="s">
        <v>262</v>
      </c>
      <c r="E59">
        <v>35165.867187999997</v>
      </c>
      <c r="F59">
        <v>36760.769530999998</v>
      </c>
      <c r="G59">
        <v>38390.847655999998</v>
      </c>
      <c r="H59">
        <v>40039.78125</v>
      </c>
      <c r="I59">
        <v>41714.566405999998</v>
      </c>
      <c r="J59">
        <v>43409.695312000003</v>
      </c>
      <c r="K59">
        <v>45142.746094000002</v>
      </c>
      <c r="L59">
        <v>46901.296875</v>
      </c>
      <c r="M59">
        <v>48678.175780999998</v>
      </c>
      <c r="N59">
        <v>50463.972655999998</v>
      </c>
      <c r="O59">
        <v>52288.796875</v>
      </c>
      <c r="P59">
        <v>54141.761719000002</v>
      </c>
      <c r="Q59">
        <v>56018.589844000002</v>
      </c>
      <c r="R59">
        <v>57926.460937999997</v>
      </c>
      <c r="S59">
        <v>59883.339844000002</v>
      </c>
      <c r="T59">
        <v>61879.378905999998</v>
      </c>
      <c r="U59">
        <v>63924.835937999997</v>
      </c>
      <c r="V59">
        <v>66002.171875</v>
      </c>
      <c r="W59">
        <v>68128.203125</v>
      </c>
      <c r="X59">
        <v>70270.53125</v>
      </c>
      <c r="Y59">
        <v>72454.460938000004</v>
      </c>
      <c r="Z59">
        <v>74676.390625</v>
      </c>
      <c r="AA59">
        <v>76956.101561999996</v>
      </c>
      <c r="AB59">
        <v>79299.164061999996</v>
      </c>
      <c r="AC59">
        <v>81691.84375</v>
      </c>
      <c r="AD59">
        <v>84119.320311999996</v>
      </c>
      <c r="AE59">
        <v>86592.617188000004</v>
      </c>
      <c r="AF59">
        <v>89108.351561999996</v>
      </c>
      <c r="AG59">
        <v>91650.382811999996</v>
      </c>
      <c r="AH59">
        <v>94204.367188000004</v>
      </c>
      <c r="AI59">
        <v>96807.4375</v>
      </c>
      <c r="AJ59">
        <v>99451.21875</v>
      </c>
      <c r="AK59" s="9">
        <v>3.4000000000000002E-2</v>
      </c>
    </row>
    <row r="60" spans="1:37">
      <c r="A60" s="1" t="s">
        <v>388</v>
      </c>
      <c r="C60" t="s">
        <v>389</v>
      </c>
    </row>
    <row r="61" spans="1:37">
      <c r="A61" t="s">
        <v>266</v>
      </c>
      <c r="B61" t="s">
        <v>390</v>
      </c>
      <c r="C61" t="s">
        <v>391</v>
      </c>
      <c r="D61" t="s">
        <v>262</v>
      </c>
      <c r="E61">
        <v>7149.0898440000001</v>
      </c>
      <c r="F61">
        <v>7430.1474609999996</v>
      </c>
      <c r="G61">
        <v>7709.6508789999998</v>
      </c>
      <c r="H61">
        <v>7979.9873049999997</v>
      </c>
      <c r="I61">
        <v>8243.9091800000006</v>
      </c>
      <c r="J61">
        <v>8503.4287110000005</v>
      </c>
      <c r="K61">
        <v>8756.078125</v>
      </c>
      <c r="L61">
        <v>8999.0488280000009</v>
      </c>
      <c r="M61">
        <v>9237.9707030000009</v>
      </c>
      <c r="N61">
        <v>9475.3574219999991</v>
      </c>
      <c r="O61">
        <v>9704.4248050000006</v>
      </c>
      <c r="P61">
        <v>9927.0664059999999</v>
      </c>
      <c r="Q61">
        <v>10113.441406</v>
      </c>
      <c r="R61">
        <v>10277.547852</v>
      </c>
      <c r="S61">
        <v>10439.054688</v>
      </c>
      <c r="T61">
        <v>10591.732421999999</v>
      </c>
      <c r="U61">
        <v>10734.713867</v>
      </c>
      <c r="V61">
        <v>10880.235352</v>
      </c>
      <c r="W61">
        <v>11022.016602</v>
      </c>
      <c r="X61">
        <v>11157.21875</v>
      </c>
      <c r="Y61">
        <v>11286.831055000001</v>
      </c>
      <c r="Z61">
        <v>11416.875</v>
      </c>
      <c r="AA61">
        <v>11551.203125</v>
      </c>
      <c r="AB61">
        <v>11693.677734000001</v>
      </c>
      <c r="AC61">
        <v>11847.463867</v>
      </c>
      <c r="AD61">
        <v>12013.581055000001</v>
      </c>
      <c r="AE61">
        <v>12180.447265999999</v>
      </c>
      <c r="AF61">
        <v>12354.279296999999</v>
      </c>
      <c r="AG61">
        <v>12529.626953000001</v>
      </c>
      <c r="AH61">
        <v>12680.561523</v>
      </c>
      <c r="AI61">
        <v>12823.140625</v>
      </c>
      <c r="AJ61">
        <v>12963.539062</v>
      </c>
      <c r="AK61" s="9">
        <v>1.9E-2</v>
      </c>
    </row>
    <row r="62" spans="1:37">
      <c r="A62" t="s">
        <v>269</v>
      </c>
      <c r="B62" t="s">
        <v>392</v>
      </c>
      <c r="C62" t="s">
        <v>393</v>
      </c>
      <c r="D62" t="s">
        <v>262</v>
      </c>
      <c r="E62">
        <v>4129.2944340000004</v>
      </c>
      <c r="F62">
        <v>4330.513672</v>
      </c>
      <c r="G62">
        <v>4530.4936520000001</v>
      </c>
      <c r="H62">
        <v>4727.3789059999999</v>
      </c>
      <c r="I62">
        <v>4914.4936520000001</v>
      </c>
      <c r="J62">
        <v>5094.9301759999998</v>
      </c>
      <c r="K62">
        <v>5270.5688479999999</v>
      </c>
      <c r="L62">
        <v>5440.3579099999997</v>
      </c>
      <c r="M62">
        <v>5609.1777339999999</v>
      </c>
      <c r="N62">
        <v>5779.1899409999996</v>
      </c>
      <c r="O62">
        <v>5943.5883789999998</v>
      </c>
      <c r="P62">
        <v>6104.2802730000003</v>
      </c>
      <c r="Q62">
        <v>6240.7226559999999</v>
      </c>
      <c r="R62">
        <v>6357.9365230000003</v>
      </c>
      <c r="S62">
        <v>6473.5253910000001</v>
      </c>
      <c r="T62">
        <v>6581.6621089999999</v>
      </c>
      <c r="U62">
        <v>6681.4521480000003</v>
      </c>
      <c r="V62">
        <v>6784.3813479999999</v>
      </c>
      <c r="W62">
        <v>6884.9604490000002</v>
      </c>
      <c r="X62">
        <v>6980.0820309999999</v>
      </c>
      <c r="Y62">
        <v>7070.8339839999999</v>
      </c>
      <c r="Z62">
        <v>7162.2456050000001</v>
      </c>
      <c r="AA62">
        <v>7258.9277339999999</v>
      </c>
      <c r="AB62">
        <v>7362.1088870000003</v>
      </c>
      <c r="AC62">
        <v>7473.7807620000003</v>
      </c>
      <c r="AD62">
        <v>7594.4682620000003</v>
      </c>
      <c r="AE62">
        <v>7721.6635740000002</v>
      </c>
      <c r="AF62">
        <v>7855.0346680000002</v>
      </c>
      <c r="AG62">
        <v>7986.783203</v>
      </c>
      <c r="AH62">
        <v>8120.1821289999998</v>
      </c>
      <c r="AI62">
        <v>8252.4638670000004</v>
      </c>
      <c r="AJ62">
        <v>8380.3710940000001</v>
      </c>
      <c r="AK62" s="9">
        <v>2.3E-2</v>
      </c>
    </row>
    <row r="63" spans="1:37">
      <c r="A63" t="s">
        <v>272</v>
      </c>
      <c r="B63" t="s">
        <v>394</v>
      </c>
      <c r="C63" t="s">
        <v>395</v>
      </c>
      <c r="D63" t="s">
        <v>262</v>
      </c>
      <c r="E63">
        <v>589.604919</v>
      </c>
      <c r="F63">
        <v>603.96301300000005</v>
      </c>
      <c r="G63">
        <v>620.01348900000005</v>
      </c>
      <c r="H63">
        <v>633.53955099999996</v>
      </c>
      <c r="I63">
        <v>645.88330099999996</v>
      </c>
      <c r="J63">
        <v>660.711365</v>
      </c>
      <c r="K63">
        <v>677.00244099999998</v>
      </c>
      <c r="L63">
        <v>693.30505400000004</v>
      </c>
      <c r="M63">
        <v>710.28826900000001</v>
      </c>
      <c r="N63">
        <v>728.20361300000002</v>
      </c>
      <c r="O63">
        <v>747.20678699999996</v>
      </c>
      <c r="P63">
        <v>766.65765399999998</v>
      </c>
      <c r="Q63">
        <v>787.51507600000002</v>
      </c>
      <c r="R63">
        <v>809.15270999999996</v>
      </c>
      <c r="S63">
        <v>830.98510699999997</v>
      </c>
      <c r="T63">
        <v>852.682861</v>
      </c>
      <c r="U63">
        <v>874.34954800000003</v>
      </c>
      <c r="V63">
        <v>896.40393100000006</v>
      </c>
      <c r="W63">
        <v>918.75140399999998</v>
      </c>
      <c r="X63">
        <v>941.44543499999997</v>
      </c>
      <c r="Y63">
        <v>964.78704800000003</v>
      </c>
      <c r="Z63">
        <v>989.17016599999999</v>
      </c>
      <c r="AA63">
        <v>1012.676392</v>
      </c>
      <c r="AB63">
        <v>1036.929443</v>
      </c>
      <c r="AC63">
        <v>1062.1868899999999</v>
      </c>
      <c r="AD63">
        <v>1087.996216</v>
      </c>
      <c r="AE63">
        <v>1114.9882809999999</v>
      </c>
      <c r="AF63">
        <v>1143.0112300000001</v>
      </c>
      <c r="AG63">
        <v>1171.653687</v>
      </c>
      <c r="AH63">
        <v>1200.9104</v>
      </c>
      <c r="AI63">
        <v>1230.637573</v>
      </c>
      <c r="AJ63">
        <v>1260.9532469999999</v>
      </c>
      <c r="AK63" s="9">
        <v>2.5000000000000001E-2</v>
      </c>
    </row>
    <row r="64" spans="1:37">
      <c r="A64" t="s">
        <v>275</v>
      </c>
      <c r="B64" t="s">
        <v>396</v>
      </c>
      <c r="C64" t="s">
        <v>397</v>
      </c>
      <c r="D64" t="s">
        <v>262</v>
      </c>
      <c r="E64">
        <v>2430.1906739999999</v>
      </c>
      <c r="F64">
        <v>2495.670654</v>
      </c>
      <c r="G64">
        <v>2559.1435550000001</v>
      </c>
      <c r="H64">
        <v>2619.0690920000002</v>
      </c>
      <c r="I64">
        <v>2683.532471</v>
      </c>
      <c r="J64">
        <v>2747.7873540000001</v>
      </c>
      <c r="K64">
        <v>2808.5073240000002</v>
      </c>
      <c r="L64">
        <v>2865.3857419999999</v>
      </c>
      <c r="M64">
        <v>2918.5046390000002</v>
      </c>
      <c r="N64">
        <v>2967.9641109999998</v>
      </c>
      <c r="O64">
        <v>3013.6301269999999</v>
      </c>
      <c r="P64">
        <v>3056.1286620000001</v>
      </c>
      <c r="Q64">
        <v>3085.2041020000001</v>
      </c>
      <c r="R64">
        <v>3110.4582519999999</v>
      </c>
      <c r="S64">
        <v>3134.5444339999999</v>
      </c>
      <c r="T64">
        <v>3157.3879390000002</v>
      </c>
      <c r="U64">
        <v>3178.9123540000001</v>
      </c>
      <c r="V64">
        <v>3199.4501949999999</v>
      </c>
      <c r="W64">
        <v>3218.304443</v>
      </c>
      <c r="X64">
        <v>3235.6918949999999</v>
      </c>
      <c r="Y64">
        <v>3251.209961</v>
      </c>
      <c r="Z64">
        <v>3265.4592290000001</v>
      </c>
      <c r="AA64">
        <v>3279.5986330000001</v>
      </c>
      <c r="AB64">
        <v>3294.6391600000002</v>
      </c>
      <c r="AC64">
        <v>3311.4960940000001</v>
      </c>
      <c r="AD64">
        <v>3331.1164549999999</v>
      </c>
      <c r="AE64">
        <v>3343.7954100000002</v>
      </c>
      <c r="AF64">
        <v>3356.2329100000002</v>
      </c>
      <c r="AG64">
        <v>3371.1901859999998</v>
      </c>
      <c r="AH64">
        <v>3359.4685060000002</v>
      </c>
      <c r="AI64">
        <v>3340.0385740000002</v>
      </c>
      <c r="AJ64">
        <v>3322.2150879999999</v>
      </c>
      <c r="AK64" s="9">
        <v>0.01</v>
      </c>
    </row>
    <row r="65" spans="1:37">
      <c r="A65" s="1" t="s">
        <v>51</v>
      </c>
      <c r="B65" s="1" t="s">
        <v>398</v>
      </c>
      <c r="C65" t="s">
        <v>399</v>
      </c>
      <c r="D65" t="s">
        <v>262</v>
      </c>
      <c r="E65" s="70">
        <v>856.37652600000001</v>
      </c>
      <c r="F65">
        <v>867.89764400000001</v>
      </c>
      <c r="G65">
        <v>878.31689500000005</v>
      </c>
      <c r="H65">
        <v>888.19970699999999</v>
      </c>
      <c r="I65">
        <v>897.91412400000002</v>
      </c>
      <c r="J65">
        <v>908.04010000000005</v>
      </c>
      <c r="K65">
        <v>917.65155000000004</v>
      </c>
      <c r="L65">
        <v>926.95294200000001</v>
      </c>
      <c r="M65">
        <v>937.07482900000002</v>
      </c>
      <c r="N65">
        <v>947.53344700000002</v>
      </c>
      <c r="O65">
        <v>958.44433600000002</v>
      </c>
      <c r="P65">
        <v>970.098206</v>
      </c>
      <c r="Q65">
        <v>985.87939500000005</v>
      </c>
      <c r="R65">
        <v>1003.090332</v>
      </c>
      <c r="S65">
        <v>1022.111816</v>
      </c>
      <c r="T65">
        <v>1042.4332280000001</v>
      </c>
      <c r="U65">
        <v>1063.669067</v>
      </c>
      <c r="V65">
        <v>1085.194092</v>
      </c>
      <c r="W65">
        <v>1107.2771</v>
      </c>
      <c r="X65">
        <v>1129.9720460000001</v>
      </c>
      <c r="Y65">
        <v>1152.22876</v>
      </c>
      <c r="Z65">
        <v>1174.4995120000001</v>
      </c>
      <c r="AA65">
        <v>1197.0626219999999</v>
      </c>
      <c r="AB65">
        <v>1220.31665</v>
      </c>
      <c r="AC65">
        <v>1244.272461</v>
      </c>
      <c r="AD65">
        <v>1269.1728519999999</v>
      </c>
      <c r="AE65">
        <v>1295.0936280000001</v>
      </c>
      <c r="AF65">
        <v>1321.619385</v>
      </c>
      <c r="AG65">
        <v>1348.3125</v>
      </c>
      <c r="AH65">
        <v>1375.677612</v>
      </c>
      <c r="AI65">
        <v>1403.971802</v>
      </c>
      <c r="AJ65">
        <v>1432.8023679999999</v>
      </c>
      <c r="AK65" s="9">
        <v>1.7000000000000001E-2</v>
      </c>
    </row>
    <row r="66" spans="1:37">
      <c r="A66" t="s">
        <v>269</v>
      </c>
      <c r="B66" t="s">
        <v>400</v>
      </c>
      <c r="C66" t="s">
        <v>401</v>
      </c>
      <c r="D66" t="s">
        <v>262</v>
      </c>
      <c r="E66">
        <v>328.062164</v>
      </c>
      <c r="F66">
        <v>332.85101300000002</v>
      </c>
      <c r="G66">
        <v>337.16980000000001</v>
      </c>
      <c r="H66">
        <v>341.45642099999998</v>
      </c>
      <c r="I66">
        <v>345.91107199999999</v>
      </c>
      <c r="J66">
        <v>350.89123499999999</v>
      </c>
      <c r="K66">
        <v>355.61740099999997</v>
      </c>
      <c r="L66">
        <v>360.14102200000002</v>
      </c>
      <c r="M66">
        <v>365.11380000000003</v>
      </c>
      <c r="N66">
        <v>370.25466899999998</v>
      </c>
      <c r="O66">
        <v>375.45196499999997</v>
      </c>
      <c r="P66">
        <v>380.79632600000002</v>
      </c>
      <c r="Q66">
        <v>389.32781999999997</v>
      </c>
      <c r="R66">
        <v>398.22564699999998</v>
      </c>
      <c r="S66">
        <v>407.69940200000002</v>
      </c>
      <c r="T66">
        <v>417.57931500000001</v>
      </c>
      <c r="U66">
        <v>427.62094100000002</v>
      </c>
      <c r="V66">
        <v>437.70669600000002</v>
      </c>
      <c r="W66">
        <v>448.11807299999998</v>
      </c>
      <c r="X66">
        <v>458.939301</v>
      </c>
      <c r="Y66">
        <v>469.68804899999998</v>
      </c>
      <c r="Z66">
        <v>480.32775900000001</v>
      </c>
      <c r="AA66">
        <v>491.16882299999997</v>
      </c>
      <c r="AB66">
        <v>502.21933000000001</v>
      </c>
      <c r="AC66">
        <v>513.44293200000004</v>
      </c>
      <c r="AD66">
        <v>524.74414100000001</v>
      </c>
      <c r="AE66">
        <v>536.32482900000002</v>
      </c>
      <c r="AF66">
        <v>548.13476600000001</v>
      </c>
      <c r="AG66">
        <v>560.02844200000004</v>
      </c>
      <c r="AH66">
        <v>572.13201900000001</v>
      </c>
      <c r="AI66">
        <v>584.57080099999996</v>
      </c>
      <c r="AJ66">
        <v>597.13214100000005</v>
      </c>
      <c r="AK66" s="9">
        <v>0.02</v>
      </c>
    </row>
    <row r="67" spans="1:37">
      <c r="A67" t="s">
        <v>272</v>
      </c>
      <c r="B67" t="s">
        <v>402</v>
      </c>
      <c r="C67" t="s">
        <v>403</v>
      </c>
      <c r="D67" t="s">
        <v>262</v>
      </c>
      <c r="E67">
        <v>128.29904199999999</v>
      </c>
      <c r="F67">
        <v>131.94300799999999</v>
      </c>
      <c r="G67">
        <v>135.56373600000001</v>
      </c>
      <c r="H67">
        <v>139.248413</v>
      </c>
      <c r="I67">
        <v>143.090225</v>
      </c>
      <c r="J67">
        <v>147.172684</v>
      </c>
      <c r="K67">
        <v>151.22442599999999</v>
      </c>
      <c r="L67">
        <v>155.26715100000001</v>
      </c>
      <c r="M67">
        <v>159.637665</v>
      </c>
      <c r="N67">
        <v>164.199997</v>
      </c>
      <c r="O67">
        <v>168.90034499999999</v>
      </c>
      <c r="P67">
        <v>173.79200700000001</v>
      </c>
      <c r="Q67">
        <v>179.225662</v>
      </c>
      <c r="R67">
        <v>184.94044500000001</v>
      </c>
      <c r="S67">
        <v>191.06141700000001</v>
      </c>
      <c r="T67">
        <v>197.50245699999999</v>
      </c>
      <c r="U67">
        <v>204.130875</v>
      </c>
      <c r="V67">
        <v>210.88200399999999</v>
      </c>
      <c r="W67">
        <v>217.92248499999999</v>
      </c>
      <c r="X67">
        <v>225.308426</v>
      </c>
      <c r="Y67">
        <v>232.75947600000001</v>
      </c>
      <c r="Z67">
        <v>240.474716</v>
      </c>
      <c r="AA67">
        <v>248.20082099999999</v>
      </c>
      <c r="AB67">
        <v>256.17166099999997</v>
      </c>
      <c r="AC67">
        <v>264.36798099999999</v>
      </c>
      <c r="AD67">
        <v>272.73266599999999</v>
      </c>
      <c r="AE67">
        <v>281.39382899999998</v>
      </c>
      <c r="AF67">
        <v>290.323578</v>
      </c>
      <c r="AG67">
        <v>299.43194599999998</v>
      </c>
      <c r="AH67">
        <v>308.800995</v>
      </c>
      <c r="AI67">
        <v>318.51483200000001</v>
      </c>
      <c r="AJ67">
        <v>328.43481400000002</v>
      </c>
      <c r="AK67" s="9">
        <v>3.1E-2</v>
      </c>
    </row>
    <row r="68" spans="1:37">
      <c r="A68" t="s">
        <v>275</v>
      </c>
      <c r="B68" t="s">
        <v>404</v>
      </c>
      <c r="C68" t="s">
        <v>405</v>
      </c>
      <c r="D68" t="s">
        <v>262</v>
      </c>
      <c r="E68">
        <v>400.01531999999997</v>
      </c>
      <c r="F68">
        <v>403.10363799999999</v>
      </c>
      <c r="G68">
        <v>405.58334400000001</v>
      </c>
      <c r="H68">
        <v>407.494843</v>
      </c>
      <c r="I68">
        <v>408.91284200000001</v>
      </c>
      <c r="J68">
        <v>409.97619600000002</v>
      </c>
      <c r="K68">
        <v>410.80972300000002</v>
      </c>
      <c r="L68">
        <v>411.54473899999999</v>
      </c>
      <c r="M68">
        <v>412.323395</v>
      </c>
      <c r="N68">
        <v>413.07879600000001</v>
      </c>
      <c r="O68">
        <v>414.09207199999997</v>
      </c>
      <c r="P68">
        <v>415.50988799999999</v>
      </c>
      <c r="Q68">
        <v>417.32592799999998</v>
      </c>
      <c r="R68">
        <v>419.924286</v>
      </c>
      <c r="S68">
        <v>423.35098299999999</v>
      </c>
      <c r="T68">
        <v>427.35144000000003</v>
      </c>
      <c r="U68">
        <v>431.91720600000002</v>
      </c>
      <c r="V68">
        <v>436.60537699999998</v>
      </c>
      <c r="W68">
        <v>441.23654199999999</v>
      </c>
      <c r="X68">
        <v>445.724335</v>
      </c>
      <c r="Y68">
        <v>449.78125</v>
      </c>
      <c r="Z68">
        <v>453.69702100000001</v>
      </c>
      <c r="AA68">
        <v>457.69296300000002</v>
      </c>
      <c r="AB68">
        <v>461.92572000000001</v>
      </c>
      <c r="AC68">
        <v>466.46151700000001</v>
      </c>
      <c r="AD68">
        <v>471.69598400000001</v>
      </c>
      <c r="AE68">
        <v>477.375</v>
      </c>
      <c r="AF68">
        <v>483.16101099999997</v>
      </c>
      <c r="AG68">
        <v>488.85211199999998</v>
      </c>
      <c r="AH68">
        <v>494.744598</v>
      </c>
      <c r="AI68">
        <v>500.88613900000001</v>
      </c>
      <c r="AJ68">
        <v>507.23538200000002</v>
      </c>
      <c r="AK68" s="9">
        <v>8.0000000000000002E-3</v>
      </c>
    </row>
    <row r="69" spans="1:37">
      <c r="A69" t="s">
        <v>286</v>
      </c>
      <c r="B69" t="s">
        <v>406</v>
      </c>
      <c r="C69" t="s">
        <v>407</v>
      </c>
      <c r="D69" t="s">
        <v>262</v>
      </c>
      <c r="E69">
        <v>794.45788600000003</v>
      </c>
      <c r="F69">
        <v>842.16772500000002</v>
      </c>
      <c r="G69">
        <v>890.77868699999999</v>
      </c>
      <c r="H69">
        <v>940.500854</v>
      </c>
      <c r="I69">
        <v>991.15661599999999</v>
      </c>
      <c r="J69">
        <v>1042.9216309999999</v>
      </c>
      <c r="K69">
        <v>1095.237061</v>
      </c>
      <c r="L69">
        <v>1148.195068</v>
      </c>
      <c r="M69">
        <v>1202.155518</v>
      </c>
      <c r="N69">
        <v>1257.215698</v>
      </c>
      <c r="O69">
        <v>1312.9758300000001</v>
      </c>
      <c r="P69">
        <v>1370.0897219999999</v>
      </c>
      <c r="Q69">
        <v>1428.0952150000001</v>
      </c>
      <c r="R69">
        <v>1487.206177</v>
      </c>
      <c r="S69">
        <v>1546.9842530000001</v>
      </c>
      <c r="T69">
        <v>1607.5775149999999</v>
      </c>
      <c r="U69">
        <v>1669.341553</v>
      </c>
      <c r="V69">
        <v>1731.924683</v>
      </c>
      <c r="W69">
        <v>1795.2633060000001</v>
      </c>
      <c r="X69">
        <v>1858.9270019999999</v>
      </c>
      <c r="Y69">
        <v>1922.598389</v>
      </c>
      <c r="Z69">
        <v>1992.17688</v>
      </c>
      <c r="AA69">
        <v>2058.6616210000002</v>
      </c>
      <c r="AB69">
        <v>2124.4025879999999</v>
      </c>
      <c r="AC69">
        <v>2190.1062010000001</v>
      </c>
      <c r="AD69">
        <v>2255.4506839999999</v>
      </c>
      <c r="AE69">
        <v>2320.0786130000001</v>
      </c>
      <c r="AF69">
        <v>2384.3642580000001</v>
      </c>
      <c r="AG69">
        <v>2448.5471189999998</v>
      </c>
      <c r="AH69">
        <v>2513.0866700000001</v>
      </c>
      <c r="AI69">
        <v>2578.1125489999999</v>
      </c>
      <c r="AJ69">
        <v>2643.1206050000001</v>
      </c>
      <c r="AK69" s="9">
        <v>0.04</v>
      </c>
    </row>
    <row r="70" spans="1:37">
      <c r="A70" t="s">
        <v>269</v>
      </c>
      <c r="B70" t="s">
        <v>408</v>
      </c>
      <c r="C70" t="s">
        <v>409</v>
      </c>
      <c r="D70" t="s">
        <v>262</v>
      </c>
      <c r="E70">
        <v>471.28247099999999</v>
      </c>
      <c r="F70">
        <v>501.94793700000002</v>
      </c>
      <c r="G70">
        <v>533.37548800000002</v>
      </c>
      <c r="H70">
        <v>565.57226600000001</v>
      </c>
      <c r="I70">
        <v>598.51281700000004</v>
      </c>
      <c r="J70">
        <v>632.26635699999997</v>
      </c>
      <c r="K70">
        <v>666.689392</v>
      </c>
      <c r="L70">
        <v>701.737976</v>
      </c>
      <c r="M70">
        <v>737.45513900000003</v>
      </c>
      <c r="N70">
        <v>773.84130900000002</v>
      </c>
      <c r="O70">
        <v>810.65454099999999</v>
      </c>
      <c r="P70">
        <v>848.40124500000002</v>
      </c>
      <c r="Q70">
        <v>886.18499799999995</v>
      </c>
      <c r="R70">
        <v>924.849243</v>
      </c>
      <c r="S70">
        <v>963.47723399999995</v>
      </c>
      <c r="T70">
        <v>1002.484009</v>
      </c>
      <c r="U70">
        <v>1042.3359379999999</v>
      </c>
      <c r="V70">
        <v>1082.764038</v>
      </c>
      <c r="W70">
        <v>1123.422241</v>
      </c>
      <c r="X70">
        <v>1163.9812010000001</v>
      </c>
      <c r="Y70">
        <v>1204.618164</v>
      </c>
      <c r="Z70">
        <v>1245.534058</v>
      </c>
      <c r="AA70">
        <v>1286.9023440000001</v>
      </c>
      <c r="AB70">
        <v>1327.2152100000001</v>
      </c>
      <c r="AC70">
        <v>1367.377686</v>
      </c>
      <c r="AD70">
        <v>1407.2303469999999</v>
      </c>
      <c r="AE70">
        <v>1446.332764</v>
      </c>
      <c r="AF70">
        <v>1484.8211670000001</v>
      </c>
      <c r="AG70">
        <v>1523.2646480000001</v>
      </c>
      <c r="AH70">
        <v>1561.770264</v>
      </c>
      <c r="AI70">
        <v>1600.2126459999999</v>
      </c>
      <c r="AJ70">
        <v>1638.309814</v>
      </c>
      <c r="AK70" s="9">
        <v>4.1000000000000002E-2</v>
      </c>
    </row>
    <row r="71" spans="1:37">
      <c r="A71" t="s">
        <v>272</v>
      </c>
      <c r="B71" t="s">
        <v>410</v>
      </c>
      <c r="C71" t="s">
        <v>411</v>
      </c>
      <c r="D71" t="s">
        <v>262</v>
      </c>
      <c r="E71">
        <v>43.849991000000003</v>
      </c>
      <c r="F71">
        <v>49.503132000000001</v>
      </c>
      <c r="G71">
        <v>55.333781999999999</v>
      </c>
      <c r="H71">
        <v>61.443390000000001</v>
      </c>
      <c r="I71">
        <v>67.609375</v>
      </c>
      <c r="J71">
        <v>73.935149999999993</v>
      </c>
      <c r="K71">
        <v>80.018837000000005</v>
      </c>
      <c r="L71">
        <v>86.014281999999994</v>
      </c>
      <c r="M71">
        <v>92.215941999999998</v>
      </c>
      <c r="N71">
        <v>98.689919000000003</v>
      </c>
      <c r="O71">
        <v>105.431862</v>
      </c>
      <c r="P71">
        <v>112.338463</v>
      </c>
      <c r="Q71">
        <v>119.95475</v>
      </c>
      <c r="R71">
        <v>127.7089</v>
      </c>
      <c r="S71">
        <v>135.93806499999999</v>
      </c>
      <c r="T71">
        <v>144.54946899999999</v>
      </c>
      <c r="U71">
        <v>153.24667400000001</v>
      </c>
      <c r="V71">
        <v>162.04762299999999</v>
      </c>
      <c r="W71">
        <v>171.01968400000001</v>
      </c>
      <c r="X71">
        <v>180.30888400000001</v>
      </c>
      <c r="Y71">
        <v>189.47290000000001</v>
      </c>
      <c r="Z71">
        <v>204.12454199999999</v>
      </c>
      <c r="AA71">
        <v>214.88287399999999</v>
      </c>
      <c r="AB71">
        <v>225.798126</v>
      </c>
      <c r="AC71">
        <v>236.933121</v>
      </c>
      <c r="AD71">
        <v>248.12051400000001</v>
      </c>
      <c r="AE71">
        <v>259.55221599999999</v>
      </c>
      <c r="AF71">
        <v>271.17114299999997</v>
      </c>
      <c r="AG71">
        <v>282.72256499999997</v>
      </c>
      <c r="AH71">
        <v>294.54879799999998</v>
      </c>
      <c r="AI71">
        <v>306.85400399999997</v>
      </c>
      <c r="AJ71">
        <v>319.39779700000003</v>
      </c>
      <c r="AK71" s="9">
        <v>6.6000000000000003E-2</v>
      </c>
    </row>
    <row r="72" spans="1:37">
      <c r="A72" t="s">
        <v>275</v>
      </c>
      <c r="B72" t="s">
        <v>412</v>
      </c>
      <c r="C72" t="s">
        <v>413</v>
      </c>
      <c r="D72" t="s">
        <v>262</v>
      </c>
      <c r="E72">
        <v>279.32540899999998</v>
      </c>
      <c r="F72">
        <v>290.71670499999999</v>
      </c>
      <c r="G72">
        <v>302.06942700000002</v>
      </c>
      <c r="H72">
        <v>313.48519900000002</v>
      </c>
      <c r="I72">
        <v>325.03439300000002</v>
      </c>
      <c r="J72">
        <v>336.72009300000002</v>
      </c>
      <c r="K72">
        <v>348.52880900000002</v>
      </c>
      <c r="L72">
        <v>360.44278000000003</v>
      </c>
      <c r="M72">
        <v>372.484467</v>
      </c>
      <c r="N72">
        <v>384.68441799999999</v>
      </c>
      <c r="O72">
        <v>396.889343</v>
      </c>
      <c r="P72">
        <v>409.35006700000002</v>
      </c>
      <c r="Q72">
        <v>421.95538299999998</v>
      </c>
      <c r="R72">
        <v>434.64804099999998</v>
      </c>
      <c r="S72">
        <v>447.56896999999998</v>
      </c>
      <c r="T72">
        <v>460.54406699999998</v>
      </c>
      <c r="U72">
        <v>473.75897200000003</v>
      </c>
      <c r="V72">
        <v>487.113068</v>
      </c>
      <c r="W72">
        <v>500.82141100000001</v>
      </c>
      <c r="X72">
        <v>514.63696300000004</v>
      </c>
      <c r="Y72">
        <v>528.507385</v>
      </c>
      <c r="Z72">
        <v>542.51831100000004</v>
      </c>
      <c r="AA72">
        <v>556.87634300000002</v>
      </c>
      <c r="AB72">
        <v>571.38928199999998</v>
      </c>
      <c r="AC72">
        <v>585.79547100000002</v>
      </c>
      <c r="AD72">
        <v>600.09973100000002</v>
      </c>
      <c r="AE72">
        <v>614.19348100000002</v>
      </c>
      <c r="AF72">
        <v>628.37207000000001</v>
      </c>
      <c r="AG72">
        <v>642.55987500000003</v>
      </c>
      <c r="AH72">
        <v>656.76763900000003</v>
      </c>
      <c r="AI72">
        <v>671.04595900000004</v>
      </c>
      <c r="AJ72">
        <v>685.41284199999996</v>
      </c>
      <c r="AK72" s="9">
        <v>2.9000000000000001E-2</v>
      </c>
    </row>
    <row r="73" spans="1:37">
      <c r="A73" t="s">
        <v>295</v>
      </c>
      <c r="B73" t="s">
        <v>414</v>
      </c>
      <c r="C73" t="s">
        <v>415</v>
      </c>
      <c r="D73" t="s">
        <v>262</v>
      </c>
      <c r="E73">
        <v>1397.778564</v>
      </c>
      <c r="F73">
        <v>1467.3206789999999</v>
      </c>
      <c r="G73">
        <v>1538.759033</v>
      </c>
      <c r="H73">
        <v>1612.034668</v>
      </c>
      <c r="I73">
        <v>1689.234009</v>
      </c>
      <c r="J73">
        <v>1767.1823730000001</v>
      </c>
      <c r="K73">
        <v>1847.184082</v>
      </c>
      <c r="L73">
        <v>1927.7182620000001</v>
      </c>
      <c r="M73">
        <v>2010.533203</v>
      </c>
      <c r="N73">
        <v>2095.1437989999999</v>
      </c>
      <c r="O73">
        <v>2180.6313479999999</v>
      </c>
      <c r="P73">
        <v>2267.9448240000002</v>
      </c>
      <c r="Q73">
        <v>2356.6479490000002</v>
      </c>
      <c r="R73">
        <v>2446.156982</v>
      </c>
      <c r="S73">
        <v>2536.6845699999999</v>
      </c>
      <c r="T73">
        <v>2629.4968260000001</v>
      </c>
      <c r="U73">
        <v>2722.0395509999998</v>
      </c>
      <c r="V73">
        <v>2815.110107</v>
      </c>
      <c r="W73">
        <v>2908.342529</v>
      </c>
      <c r="X73">
        <v>3001.4167480000001</v>
      </c>
      <c r="Y73">
        <v>3093.6088869999999</v>
      </c>
      <c r="Z73">
        <v>3185.7861330000001</v>
      </c>
      <c r="AA73">
        <v>3276.783203</v>
      </c>
      <c r="AB73">
        <v>3368.9089359999998</v>
      </c>
      <c r="AC73">
        <v>3457.4533689999998</v>
      </c>
      <c r="AD73">
        <v>3545.4907229999999</v>
      </c>
      <c r="AE73">
        <v>3628.576904</v>
      </c>
      <c r="AF73">
        <v>3710.0310060000002</v>
      </c>
      <c r="AG73">
        <v>3789.8967290000001</v>
      </c>
      <c r="AH73">
        <v>3868.4384770000001</v>
      </c>
      <c r="AI73">
        <v>3947.0190429999998</v>
      </c>
      <c r="AJ73">
        <v>4025.7651369999999</v>
      </c>
      <c r="AK73" s="9">
        <v>3.5000000000000003E-2</v>
      </c>
    </row>
    <row r="74" spans="1:37">
      <c r="A74" t="s">
        <v>269</v>
      </c>
      <c r="B74" t="s">
        <v>416</v>
      </c>
      <c r="C74" t="s">
        <v>417</v>
      </c>
      <c r="D74" t="s">
        <v>262</v>
      </c>
      <c r="E74">
        <v>832.27911400000005</v>
      </c>
      <c r="F74">
        <v>867.51068099999998</v>
      </c>
      <c r="G74">
        <v>903.95800799999995</v>
      </c>
      <c r="H74">
        <v>941.48480199999995</v>
      </c>
      <c r="I74">
        <v>982.36883499999999</v>
      </c>
      <c r="J74">
        <v>1023.501953</v>
      </c>
      <c r="K74">
        <v>1065.9235839999999</v>
      </c>
      <c r="L74">
        <v>1108.430298</v>
      </c>
      <c r="M74">
        <v>1152.7148440000001</v>
      </c>
      <c r="N74">
        <v>1198.5772710000001</v>
      </c>
      <c r="O74">
        <v>1244.9300539999999</v>
      </c>
      <c r="P74">
        <v>1292.545654</v>
      </c>
      <c r="Q74">
        <v>1340.696533</v>
      </c>
      <c r="R74">
        <v>1388.813721</v>
      </c>
      <c r="S74">
        <v>1437.9860839999999</v>
      </c>
      <c r="T74">
        <v>1489.2312010000001</v>
      </c>
      <c r="U74">
        <v>1540.1057129999999</v>
      </c>
      <c r="V74">
        <v>1591.2768550000001</v>
      </c>
      <c r="W74">
        <v>1642.474976</v>
      </c>
      <c r="X74">
        <v>1693.4726559999999</v>
      </c>
      <c r="Y74">
        <v>1743.622803</v>
      </c>
      <c r="Z74">
        <v>1793.429932</v>
      </c>
      <c r="AA74">
        <v>1841.8488769999999</v>
      </c>
      <c r="AB74">
        <v>1891.7348629999999</v>
      </c>
      <c r="AC74">
        <v>1939.6024170000001</v>
      </c>
      <c r="AD74">
        <v>1988.8551030000001</v>
      </c>
      <c r="AE74">
        <v>2034.0500489999999</v>
      </c>
      <c r="AF74">
        <v>2078.4514159999999</v>
      </c>
      <c r="AG74">
        <v>2122.0920409999999</v>
      </c>
      <c r="AH74">
        <v>2165.1645509999998</v>
      </c>
      <c r="AI74">
        <v>2208.9296880000002</v>
      </c>
      <c r="AJ74">
        <v>2253.4169919999999</v>
      </c>
      <c r="AK74" s="9">
        <v>3.3000000000000002E-2</v>
      </c>
    </row>
    <row r="75" spans="1:37">
      <c r="A75" t="s">
        <v>272</v>
      </c>
      <c r="B75" t="s">
        <v>418</v>
      </c>
      <c r="C75" t="s">
        <v>419</v>
      </c>
      <c r="D75" t="s">
        <v>262</v>
      </c>
      <c r="E75">
        <v>168.342209</v>
      </c>
      <c r="F75">
        <v>181.86196899999999</v>
      </c>
      <c r="G75">
        <v>195.737549</v>
      </c>
      <c r="H75">
        <v>210.06068400000001</v>
      </c>
      <c r="I75">
        <v>224.712906</v>
      </c>
      <c r="J75">
        <v>239.633713</v>
      </c>
      <c r="K75">
        <v>254.988373</v>
      </c>
      <c r="L75">
        <v>270.45413200000002</v>
      </c>
      <c r="M75">
        <v>286.10501099999999</v>
      </c>
      <c r="N75">
        <v>301.63900799999999</v>
      </c>
      <c r="O75">
        <v>317.19519000000003</v>
      </c>
      <c r="P75">
        <v>332.93984999999998</v>
      </c>
      <c r="Q75">
        <v>349.18682899999999</v>
      </c>
      <c r="R75">
        <v>365.93933099999998</v>
      </c>
      <c r="S75">
        <v>382.29846199999997</v>
      </c>
      <c r="T75">
        <v>398.44940200000002</v>
      </c>
      <c r="U75">
        <v>414.35647599999999</v>
      </c>
      <c r="V75">
        <v>430.24121100000002</v>
      </c>
      <c r="W75">
        <v>446.14245599999998</v>
      </c>
      <c r="X75">
        <v>462.09558099999998</v>
      </c>
      <c r="Y75">
        <v>478.14501999999999</v>
      </c>
      <c r="Z75">
        <v>494.76498400000003</v>
      </c>
      <c r="AA75">
        <v>511.92507899999998</v>
      </c>
      <c r="AB75">
        <v>529.19000200000005</v>
      </c>
      <c r="AC75">
        <v>545.42614700000001</v>
      </c>
      <c r="AD75">
        <v>560.36377000000005</v>
      </c>
      <c r="AE75">
        <v>575.00860599999999</v>
      </c>
      <c r="AF75">
        <v>589.36859100000004</v>
      </c>
      <c r="AG75">
        <v>603.40716599999996</v>
      </c>
      <c r="AH75">
        <v>617.09985400000005</v>
      </c>
      <c r="AI75">
        <v>630.43719499999997</v>
      </c>
      <c r="AJ75">
        <v>643.44171100000005</v>
      </c>
      <c r="AK75" s="9">
        <v>4.3999999999999997E-2</v>
      </c>
    </row>
    <row r="76" spans="1:37">
      <c r="A76" t="s">
        <v>275</v>
      </c>
      <c r="B76" t="s">
        <v>420</v>
      </c>
      <c r="C76" t="s">
        <v>421</v>
      </c>
      <c r="D76" t="s">
        <v>262</v>
      </c>
      <c r="E76">
        <v>397.15728799999999</v>
      </c>
      <c r="F76">
        <v>417.94802900000002</v>
      </c>
      <c r="G76">
        <v>439.06350700000002</v>
      </c>
      <c r="H76">
        <v>460.489105</v>
      </c>
      <c r="I76">
        <v>482.15219100000002</v>
      </c>
      <c r="J76">
        <v>504.04675300000002</v>
      </c>
      <c r="K76">
        <v>526.272156</v>
      </c>
      <c r="L76">
        <v>548.83392300000003</v>
      </c>
      <c r="M76">
        <v>571.71343999999999</v>
      </c>
      <c r="N76">
        <v>594.92755099999999</v>
      </c>
      <c r="O76">
        <v>618.50610400000005</v>
      </c>
      <c r="P76">
        <v>642.45922900000005</v>
      </c>
      <c r="Q76">
        <v>666.76470900000004</v>
      </c>
      <c r="R76">
        <v>691.40386999999998</v>
      </c>
      <c r="S76">
        <v>716.40008499999999</v>
      </c>
      <c r="T76">
        <v>741.81622300000004</v>
      </c>
      <c r="U76">
        <v>767.57745399999999</v>
      </c>
      <c r="V76">
        <v>793.59198000000004</v>
      </c>
      <c r="W76">
        <v>819.725098</v>
      </c>
      <c r="X76">
        <v>845.84832800000004</v>
      </c>
      <c r="Y76">
        <v>871.84118699999999</v>
      </c>
      <c r="Z76">
        <v>897.59136999999998</v>
      </c>
      <c r="AA76">
        <v>923.00939900000003</v>
      </c>
      <c r="AB76">
        <v>947.98419200000001</v>
      </c>
      <c r="AC76">
        <v>972.42474400000003</v>
      </c>
      <c r="AD76">
        <v>996.27203399999996</v>
      </c>
      <c r="AE76">
        <v>1019.51825</v>
      </c>
      <c r="AF76">
        <v>1042.2109379999999</v>
      </c>
      <c r="AG76">
        <v>1064.397461</v>
      </c>
      <c r="AH76">
        <v>1086.1741939999999</v>
      </c>
      <c r="AI76">
        <v>1107.6521</v>
      </c>
      <c r="AJ76">
        <v>1128.9063719999999</v>
      </c>
      <c r="AK76" s="9">
        <v>3.4000000000000002E-2</v>
      </c>
    </row>
    <row r="77" spans="1:37">
      <c r="A77" t="s">
        <v>304</v>
      </c>
      <c r="B77" t="s">
        <v>422</v>
      </c>
      <c r="C77" t="s">
        <v>423</v>
      </c>
      <c r="D77" t="s">
        <v>262</v>
      </c>
      <c r="E77">
        <v>6162.7353519999997</v>
      </c>
      <c r="F77">
        <v>6408.0532229999999</v>
      </c>
      <c r="G77">
        <v>6652.3369140000004</v>
      </c>
      <c r="H77">
        <v>6895.9702150000003</v>
      </c>
      <c r="I77">
        <v>7136.8823240000002</v>
      </c>
      <c r="J77">
        <v>7371.9350590000004</v>
      </c>
      <c r="K77">
        <v>7601.294922</v>
      </c>
      <c r="L77">
        <v>7828.2304690000001</v>
      </c>
      <c r="M77">
        <v>8051.4829099999997</v>
      </c>
      <c r="N77">
        <v>8268.7011719999991</v>
      </c>
      <c r="O77">
        <v>8482.6748050000006</v>
      </c>
      <c r="P77">
        <v>8687.8964840000008</v>
      </c>
      <c r="Q77">
        <v>8883.8886719999991</v>
      </c>
      <c r="R77">
        <v>9084.9355469999991</v>
      </c>
      <c r="S77">
        <v>9279.7255860000005</v>
      </c>
      <c r="T77">
        <v>9466.9423829999996</v>
      </c>
      <c r="U77">
        <v>9645.9912110000005</v>
      </c>
      <c r="V77">
        <v>9821.6308590000008</v>
      </c>
      <c r="W77">
        <v>9986.7841800000006</v>
      </c>
      <c r="X77">
        <v>10141.414062</v>
      </c>
      <c r="Y77">
        <v>10287.935546999999</v>
      </c>
      <c r="Z77">
        <v>10426.463867</v>
      </c>
      <c r="AA77">
        <v>10566.03125</v>
      </c>
      <c r="AB77">
        <v>10706.112305000001</v>
      </c>
      <c r="AC77">
        <v>10844.841796999999</v>
      </c>
      <c r="AD77">
        <v>10978.222656</v>
      </c>
      <c r="AE77">
        <v>11108.488281</v>
      </c>
      <c r="AF77">
        <v>11241.760742</v>
      </c>
      <c r="AG77">
        <v>11398.318359000001</v>
      </c>
      <c r="AH77">
        <v>11554.322265999999</v>
      </c>
      <c r="AI77">
        <v>11716.213867</v>
      </c>
      <c r="AJ77">
        <v>11886.504883</v>
      </c>
      <c r="AK77" s="9">
        <v>2.1000000000000001E-2</v>
      </c>
    </row>
    <row r="78" spans="1:37">
      <c r="A78" t="s">
        <v>269</v>
      </c>
      <c r="B78" t="s">
        <v>424</v>
      </c>
      <c r="C78" t="s">
        <v>425</v>
      </c>
      <c r="D78" t="s">
        <v>262</v>
      </c>
      <c r="E78">
        <v>3799.8933109999998</v>
      </c>
      <c r="F78">
        <v>3976.5515140000002</v>
      </c>
      <c r="G78">
        <v>4153.5610349999997</v>
      </c>
      <c r="H78">
        <v>4330.9458009999998</v>
      </c>
      <c r="I78">
        <v>4506.3955079999996</v>
      </c>
      <c r="J78">
        <v>4678.3520509999998</v>
      </c>
      <c r="K78">
        <v>4850.3969729999999</v>
      </c>
      <c r="L78">
        <v>5024.8984380000002</v>
      </c>
      <c r="M78">
        <v>5196.591797</v>
      </c>
      <c r="N78">
        <v>5365.8471680000002</v>
      </c>
      <c r="O78">
        <v>5534.2451170000004</v>
      </c>
      <c r="P78">
        <v>5694.5898440000001</v>
      </c>
      <c r="Q78">
        <v>5847.9653319999998</v>
      </c>
      <c r="R78">
        <v>6001.9301759999998</v>
      </c>
      <c r="S78">
        <v>6148.7275390000004</v>
      </c>
      <c r="T78">
        <v>6290.8608400000003</v>
      </c>
      <c r="U78">
        <v>6428.9023440000001</v>
      </c>
      <c r="V78">
        <v>6562.1132809999999</v>
      </c>
      <c r="W78">
        <v>6694.1601559999999</v>
      </c>
      <c r="X78">
        <v>6812.9746089999999</v>
      </c>
      <c r="Y78">
        <v>6927.1254879999997</v>
      </c>
      <c r="Z78">
        <v>7036.1884769999997</v>
      </c>
      <c r="AA78">
        <v>7144.3818359999996</v>
      </c>
      <c r="AB78">
        <v>7252.3271480000003</v>
      </c>
      <c r="AC78">
        <v>7357.7880859999996</v>
      </c>
      <c r="AD78">
        <v>7458.1044920000004</v>
      </c>
      <c r="AE78">
        <v>7554.9140619999998</v>
      </c>
      <c r="AF78">
        <v>7653.3798829999996</v>
      </c>
      <c r="AG78">
        <v>7751.0297849999997</v>
      </c>
      <c r="AH78">
        <v>7843.578125</v>
      </c>
      <c r="AI78">
        <v>7936.5444340000004</v>
      </c>
      <c r="AJ78">
        <v>8033.2172849999997</v>
      </c>
      <c r="AK78" s="9">
        <v>2.4E-2</v>
      </c>
    </row>
    <row r="79" spans="1:37">
      <c r="A79" t="s">
        <v>272</v>
      </c>
      <c r="B79" t="s">
        <v>426</v>
      </c>
      <c r="C79" t="s">
        <v>427</v>
      </c>
      <c r="D79" t="s">
        <v>262</v>
      </c>
      <c r="E79">
        <v>1028.027466</v>
      </c>
      <c r="F79">
        <v>1075.401001</v>
      </c>
      <c r="G79">
        <v>1122.7749020000001</v>
      </c>
      <c r="H79">
        <v>1170.8873289999999</v>
      </c>
      <c r="I79">
        <v>1219.5792240000001</v>
      </c>
      <c r="J79">
        <v>1268.1807859999999</v>
      </c>
      <c r="K79">
        <v>1313.461182</v>
      </c>
      <c r="L79">
        <v>1355.0289310000001</v>
      </c>
      <c r="M79">
        <v>1396.700928</v>
      </c>
      <c r="N79">
        <v>1435.6623540000001</v>
      </c>
      <c r="O79">
        <v>1473.7375489999999</v>
      </c>
      <c r="P79">
        <v>1510.874268</v>
      </c>
      <c r="Q79">
        <v>1544.9423830000001</v>
      </c>
      <c r="R79">
        <v>1583.038818</v>
      </c>
      <c r="S79">
        <v>1623.3950199999999</v>
      </c>
      <c r="T79">
        <v>1661.457275</v>
      </c>
      <c r="U79">
        <v>1696.4654539999999</v>
      </c>
      <c r="V79">
        <v>1732.428101</v>
      </c>
      <c r="W79">
        <v>1758.9167480000001</v>
      </c>
      <c r="X79">
        <v>1789.4476320000001</v>
      </c>
      <c r="Y79">
        <v>1818.4746090000001</v>
      </c>
      <c r="Z79">
        <v>1844.9761960000001</v>
      </c>
      <c r="AA79">
        <v>1871.9291989999999</v>
      </c>
      <c r="AB79">
        <v>1899.3863530000001</v>
      </c>
      <c r="AC79">
        <v>1927.1816409999999</v>
      </c>
      <c r="AD79">
        <v>1955.2745359999999</v>
      </c>
      <c r="AE79">
        <v>1983.518677</v>
      </c>
      <c r="AF79">
        <v>2011.7879640000001</v>
      </c>
      <c r="AG79">
        <v>2062.2583009999998</v>
      </c>
      <c r="AH79">
        <v>2115.342529</v>
      </c>
      <c r="AI79">
        <v>2171.9528810000002</v>
      </c>
      <c r="AJ79">
        <v>2231.3715820000002</v>
      </c>
      <c r="AK79" s="9">
        <v>2.5000000000000001E-2</v>
      </c>
    </row>
    <row r="80" spans="1:37">
      <c r="A80" t="s">
        <v>275</v>
      </c>
      <c r="B80" t="s">
        <v>428</v>
      </c>
      <c r="C80" t="s">
        <v>429</v>
      </c>
      <c r="D80" t="s">
        <v>262</v>
      </c>
      <c r="E80">
        <v>1334.814453</v>
      </c>
      <c r="F80">
        <v>1356.1004640000001</v>
      </c>
      <c r="G80">
        <v>1376.000732</v>
      </c>
      <c r="H80">
        <v>1394.1373289999999</v>
      </c>
      <c r="I80">
        <v>1410.9075929999999</v>
      </c>
      <c r="J80">
        <v>1425.4023440000001</v>
      </c>
      <c r="K80">
        <v>1437.4366460000001</v>
      </c>
      <c r="L80">
        <v>1448.3032229999999</v>
      </c>
      <c r="M80">
        <v>1458.1898189999999</v>
      </c>
      <c r="N80">
        <v>1467.1918949999999</v>
      </c>
      <c r="O80">
        <v>1474.692749</v>
      </c>
      <c r="P80">
        <v>1482.4326169999999</v>
      </c>
      <c r="Q80">
        <v>1490.9814449999999</v>
      </c>
      <c r="R80">
        <v>1499.966919</v>
      </c>
      <c r="S80">
        <v>1507.6026609999999</v>
      </c>
      <c r="T80">
        <v>1514.6241460000001</v>
      </c>
      <c r="U80">
        <v>1520.6239009999999</v>
      </c>
      <c r="V80">
        <v>1527.0898440000001</v>
      </c>
      <c r="W80">
        <v>1533.7071530000001</v>
      </c>
      <c r="X80">
        <v>1538.991943</v>
      </c>
      <c r="Y80">
        <v>1542.3358149999999</v>
      </c>
      <c r="Z80">
        <v>1545.2985839999999</v>
      </c>
      <c r="AA80">
        <v>1549.7202150000001</v>
      </c>
      <c r="AB80">
        <v>1554.3983149999999</v>
      </c>
      <c r="AC80">
        <v>1559.871582</v>
      </c>
      <c r="AD80">
        <v>1564.8438719999999</v>
      </c>
      <c r="AE80">
        <v>1570.055298</v>
      </c>
      <c r="AF80">
        <v>1576.5924070000001</v>
      </c>
      <c r="AG80">
        <v>1585.030029</v>
      </c>
      <c r="AH80">
        <v>1595.4013669999999</v>
      </c>
      <c r="AI80">
        <v>1607.716919</v>
      </c>
      <c r="AJ80">
        <v>1621.9157709999999</v>
      </c>
      <c r="AK80" s="9">
        <v>6.0000000000000001E-3</v>
      </c>
    </row>
    <row r="81" spans="1:37">
      <c r="A81" t="s">
        <v>313</v>
      </c>
      <c r="B81" t="s">
        <v>430</v>
      </c>
      <c r="C81" t="s">
        <v>431</v>
      </c>
      <c r="D81" t="s">
        <v>262</v>
      </c>
      <c r="E81">
        <v>1174.7423100000001</v>
      </c>
      <c r="F81">
        <v>1207.686768</v>
      </c>
      <c r="G81">
        <v>1242.205688</v>
      </c>
      <c r="H81">
        <v>1278.2299800000001</v>
      </c>
      <c r="I81">
        <v>1316.0905760000001</v>
      </c>
      <c r="J81">
        <v>1355.295288</v>
      </c>
      <c r="K81">
        <v>1395.733154</v>
      </c>
      <c r="L81">
        <v>1437.0047609999999</v>
      </c>
      <c r="M81">
        <v>1478.6892089999999</v>
      </c>
      <c r="N81">
        <v>1522.385254</v>
      </c>
      <c r="O81">
        <v>1568.0135499999999</v>
      </c>
      <c r="P81">
        <v>1614.72522</v>
      </c>
      <c r="Q81">
        <v>1669.972168</v>
      </c>
      <c r="R81">
        <v>1726.668091</v>
      </c>
      <c r="S81">
        <v>1785.729736</v>
      </c>
      <c r="T81">
        <v>1847.3587649999999</v>
      </c>
      <c r="U81">
        <v>1911.7426760000001</v>
      </c>
      <c r="V81">
        <v>1979.413818</v>
      </c>
      <c r="W81">
        <v>2049.8413089999999</v>
      </c>
      <c r="X81">
        <v>2122.5446780000002</v>
      </c>
      <c r="Y81">
        <v>2200.0437010000001</v>
      </c>
      <c r="Z81">
        <v>2286.1420899999998</v>
      </c>
      <c r="AA81">
        <v>2374.9365229999999</v>
      </c>
      <c r="AB81">
        <v>2468.6303710000002</v>
      </c>
      <c r="AC81">
        <v>2568.148682</v>
      </c>
      <c r="AD81">
        <v>2673.8312989999999</v>
      </c>
      <c r="AE81">
        <v>2784.969482</v>
      </c>
      <c r="AF81">
        <v>2900.1547850000002</v>
      </c>
      <c r="AG81">
        <v>3019.9145509999998</v>
      </c>
      <c r="AH81">
        <v>3145.334961</v>
      </c>
      <c r="AI81">
        <v>3276.735596</v>
      </c>
      <c r="AJ81">
        <v>3414.1586910000001</v>
      </c>
      <c r="AK81" s="9">
        <v>3.5000000000000003E-2</v>
      </c>
    </row>
    <row r="82" spans="1:37">
      <c r="A82" t="s">
        <v>269</v>
      </c>
      <c r="B82" t="s">
        <v>432</v>
      </c>
      <c r="C82" t="s">
        <v>433</v>
      </c>
      <c r="D82" t="s">
        <v>262</v>
      </c>
      <c r="E82">
        <v>516.48785399999997</v>
      </c>
      <c r="F82">
        <v>534.23168899999996</v>
      </c>
      <c r="G82">
        <v>552.87341300000003</v>
      </c>
      <c r="H82">
        <v>572.52624500000002</v>
      </c>
      <c r="I82">
        <v>593.22576900000001</v>
      </c>
      <c r="J82">
        <v>614.72534199999996</v>
      </c>
      <c r="K82">
        <v>636.77417000000003</v>
      </c>
      <c r="L82">
        <v>659.28881799999999</v>
      </c>
      <c r="M82">
        <v>682.38378899999998</v>
      </c>
      <c r="N82">
        <v>706.19921899999997</v>
      </c>
      <c r="O82">
        <v>730.95165999999995</v>
      </c>
      <c r="P82">
        <v>756.40801999999996</v>
      </c>
      <c r="Q82">
        <v>788.51525900000001</v>
      </c>
      <c r="R82">
        <v>821.66216999999995</v>
      </c>
      <c r="S82">
        <v>856.59454300000004</v>
      </c>
      <c r="T82">
        <v>893.50970500000005</v>
      </c>
      <c r="U82">
        <v>932.27294900000004</v>
      </c>
      <c r="V82">
        <v>972.92138699999998</v>
      </c>
      <c r="W82">
        <v>1015.387207</v>
      </c>
      <c r="X82">
        <v>1059.741943</v>
      </c>
      <c r="Y82">
        <v>1106.2196039999999</v>
      </c>
      <c r="Z82">
        <v>1158.114014</v>
      </c>
      <c r="AA82">
        <v>1209.739746</v>
      </c>
      <c r="AB82">
        <v>1263.4270019999999</v>
      </c>
      <c r="AC82">
        <v>1319.581543</v>
      </c>
      <c r="AD82">
        <v>1378.3916019999999</v>
      </c>
      <c r="AE82">
        <v>1440.023193</v>
      </c>
      <c r="AF82">
        <v>1504.4844969999999</v>
      </c>
      <c r="AG82">
        <v>1571.1389160000001</v>
      </c>
      <c r="AH82">
        <v>1641.1098629999999</v>
      </c>
      <c r="AI82">
        <v>1714.712769</v>
      </c>
      <c r="AJ82">
        <v>1791.9243160000001</v>
      </c>
      <c r="AK82" s="9">
        <v>4.1000000000000002E-2</v>
      </c>
    </row>
    <row r="83" spans="1:37">
      <c r="A83" t="s">
        <v>272</v>
      </c>
      <c r="B83" t="s">
        <v>434</v>
      </c>
      <c r="C83" t="s">
        <v>435</v>
      </c>
      <c r="D83" t="s">
        <v>262</v>
      </c>
      <c r="E83">
        <v>198.976776</v>
      </c>
      <c r="F83">
        <v>212.781586</v>
      </c>
      <c r="G83">
        <v>227.20426900000001</v>
      </c>
      <c r="H83">
        <v>242.04608200000001</v>
      </c>
      <c r="I83">
        <v>257.60806300000002</v>
      </c>
      <c r="J83">
        <v>273.72692899999998</v>
      </c>
      <c r="K83">
        <v>290.61676</v>
      </c>
      <c r="L83">
        <v>307.98501599999997</v>
      </c>
      <c r="M83">
        <v>325.27066000000002</v>
      </c>
      <c r="N83">
        <v>343.90231299999999</v>
      </c>
      <c r="O83">
        <v>363.54013099999997</v>
      </c>
      <c r="P83">
        <v>383.63079800000003</v>
      </c>
      <c r="Q83">
        <v>404.35668900000002</v>
      </c>
      <c r="R83">
        <v>425.580536</v>
      </c>
      <c r="S83">
        <v>447.32775900000001</v>
      </c>
      <c r="T83">
        <v>469.5849</v>
      </c>
      <c r="U83">
        <v>492.723724</v>
      </c>
      <c r="V83">
        <v>517.25219700000002</v>
      </c>
      <c r="W83">
        <v>542.73968500000001</v>
      </c>
      <c r="X83">
        <v>568.63946499999997</v>
      </c>
      <c r="Y83">
        <v>595.78094499999997</v>
      </c>
      <c r="Z83">
        <v>624.02783199999999</v>
      </c>
      <c r="AA83">
        <v>653.11889599999995</v>
      </c>
      <c r="AB83">
        <v>682.95355199999995</v>
      </c>
      <c r="AC83">
        <v>714.08129899999994</v>
      </c>
      <c r="AD83">
        <v>746.79150400000003</v>
      </c>
      <c r="AE83">
        <v>780.337402</v>
      </c>
      <c r="AF83">
        <v>813.52288799999997</v>
      </c>
      <c r="AG83">
        <v>847.66766399999995</v>
      </c>
      <c r="AH83">
        <v>882.80542000000003</v>
      </c>
      <c r="AI83">
        <v>918.98364300000003</v>
      </c>
      <c r="AJ83">
        <v>956.24603300000001</v>
      </c>
      <c r="AK83" s="9">
        <v>5.1999999999999998E-2</v>
      </c>
    </row>
    <row r="84" spans="1:37">
      <c r="A84" t="s">
        <v>275</v>
      </c>
      <c r="B84" t="s">
        <v>436</v>
      </c>
      <c r="C84" t="s">
        <v>437</v>
      </c>
      <c r="D84" t="s">
        <v>262</v>
      </c>
      <c r="E84">
        <v>459.27773999999999</v>
      </c>
      <c r="F84">
        <v>460.67340100000001</v>
      </c>
      <c r="G84">
        <v>462.12795999999997</v>
      </c>
      <c r="H84">
        <v>463.657715</v>
      </c>
      <c r="I84">
        <v>465.25668300000001</v>
      </c>
      <c r="J84">
        <v>466.84304800000001</v>
      </c>
      <c r="K84">
        <v>468.34216300000003</v>
      </c>
      <c r="L84">
        <v>469.73092700000001</v>
      </c>
      <c r="M84">
        <v>471.03472900000003</v>
      </c>
      <c r="N84">
        <v>472.283661</v>
      </c>
      <c r="O84">
        <v>473.52175899999997</v>
      </c>
      <c r="P84">
        <v>474.68643200000002</v>
      </c>
      <c r="Q84">
        <v>477.100281</v>
      </c>
      <c r="R84">
        <v>479.42544600000002</v>
      </c>
      <c r="S84">
        <v>481.807343</v>
      </c>
      <c r="T84">
        <v>484.26413000000002</v>
      </c>
      <c r="U84">
        <v>486.74600199999998</v>
      </c>
      <c r="V84">
        <v>489.240295</v>
      </c>
      <c r="W84">
        <v>491.71432499999997</v>
      </c>
      <c r="X84">
        <v>494.16332999999997</v>
      </c>
      <c r="Y84">
        <v>498.04312099999999</v>
      </c>
      <c r="Z84">
        <v>504.00030500000003</v>
      </c>
      <c r="AA84">
        <v>512.07794200000001</v>
      </c>
      <c r="AB84">
        <v>522.24981700000001</v>
      </c>
      <c r="AC84">
        <v>534.48584000000005</v>
      </c>
      <c r="AD84">
        <v>548.64819299999999</v>
      </c>
      <c r="AE84">
        <v>564.60894800000005</v>
      </c>
      <c r="AF84">
        <v>582.14733899999999</v>
      </c>
      <c r="AG84">
        <v>601.10790999999995</v>
      </c>
      <c r="AH84">
        <v>621.41980000000001</v>
      </c>
      <c r="AI84">
        <v>643.03924600000005</v>
      </c>
      <c r="AJ84">
        <v>665.98828100000003</v>
      </c>
      <c r="AK84" s="9">
        <v>1.2E-2</v>
      </c>
    </row>
    <row r="85" spans="1:37">
      <c r="A85" t="s">
        <v>322</v>
      </c>
      <c r="B85" t="s">
        <v>438</v>
      </c>
      <c r="C85" t="s">
        <v>439</v>
      </c>
      <c r="D85" t="s">
        <v>262</v>
      </c>
      <c r="E85">
        <v>1905.7021480000001</v>
      </c>
      <c r="F85">
        <v>2008.248047</v>
      </c>
      <c r="G85">
        <v>2118.6145019999999</v>
      </c>
      <c r="H85">
        <v>2226.3388669999999</v>
      </c>
      <c r="I85">
        <v>2336.4968260000001</v>
      </c>
      <c r="J85">
        <v>2445.48999</v>
      </c>
      <c r="K85">
        <v>2554.952393</v>
      </c>
      <c r="L85">
        <v>2676.0034179999998</v>
      </c>
      <c r="M85">
        <v>2779.6435550000001</v>
      </c>
      <c r="N85">
        <v>2883.9182129999999</v>
      </c>
      <c r="O85">
        <v>3011.5253910000001</v>
      </c>
      <c r="P85">
        <v>3117.2614749999998</v>
      </c>
      <c r="Q85">
        <v>3239.3249510000001</v>
      </c>
      <c r="R85">
        <v>3363.2365719999998</v>
      </c>
      <c r="S85">
        <v>3476.7844239999999</v>
      </c>
      <c r="T85">
        <v>3603.6040039999998</v>
      </c>
      <c r="U85">
        <v>3733.3488769999999</v>
      </c>
      <c r="V85">
        <v>3866.5559079999998</v>
      </c>
      <c r="W85">
        <v>4001.3579100000002</v>
      </c>
      <c r="X85">
        <v>4137.5483400000003</v>
      </c>
      <c r="Y85">
        <v>4283.361328</v>
      </c>
      <c r="Z85">
        <v>4447.9248049999997</v>
      </c>
      <c r="AA85">
        <v>4589.7744140000004</v>
      </c>
      <c r="AB85">
        <v>4725.3461909999996</v>
      </c>
      <c r="AC85">
        <v>4902.4594729999999</v>
      </c>
      <c r="AD85">
        <v>5036.5678710000002</v>
      </c>
      <c r="AE85">
        <v>5213.0395509999998</v>
      </c>
      <c r="AF85">
        <v>5342.0683589999999</v>
      </c>
      <c r="AG85">
        <v>5509.4877930000002</v>
      </c>
      <c r="AH85">
        <v>5622.7128910000001</v>
      </c>
      <c r="AI85">
        <v>5785.9814450000003</v>
      </c>
      <c r="AJ85">
        <v>5922.0078119999998</v>
      </c>
      <c r="AK85" s="9">
        <v>3.6999999999999998E-2</v>
      </c>
    </row>
    <row r="86" spans="1:37">
      <c r="A86" t="s">
        <v>269</v>
      </c>
      <c r="B86" t="s">
        <v>440</v>
      </c>
      <c r="C86" t="s">
        <v>441</v>
      </c>
      <c r="D86" t="s">
        <v>262</v>
      </c>
      <c r="E86">
        <v>803.206909</v>
      </c>
      <c r="F86">
        <v>846.17730700000004</v>
      </c>
      <c r="G86">
        <v>890.54467799999998</v>
      </c>
      <c r="H86">
        <v>936.72729500000003</v>
      </c>
      <c r="I86">
        <v>984.87744099999998</v>
      </c>
      <c r="J86">
        <v>1034.576294</v>
      </c>
      <c r="K86">
        <v>1085.53772</v>
      </c>
      <c r="L86">
        <v>1137.731567</v>
      </c>
      <c r="M86">
        <v>1190.590698</v>
      </c>
      <c r="N86">
        <v>1244.6053469999999</v>
      </c>
      <c r="O86">
        <v>1299.276245</v>
      </c>
      <c r="P86">
        <v>1354.1982419999999</v>
      </c>
      <c r="Q86">
        <v>1409.739014</v>
      </c>
      <c r="R86">
        <v>1465.9288329999999</v>
      </c>
      <c r="S86">
        <v>1524.1206050000001</v>
      </c>
      <c r="T86">
        <v>1584.145264</v>
      </c>
      <c r="U86">
        <v>1645.1707759999999</v>
      </c>
      <c r="V86">
        <v>1708.1236570000001</v>
      </c>
      <c r="W86">
        <v>1771.4959719999999</v>
      </c>
      <c r="X86">
        <v>1835.5126949999999</v>
      </c>
      <c r="Y86">
        <v>1898.6911620000001</v>
      </c>
      <c r="Z86">
        <v>1962.195068</v>
      </c>
      <c r="AA86">
        <v>2026.384033</v>
      </c>
      <c r="AB86">
        <v>2091.6411130000001</v>
      </c>
      <c r="AC86">
        <v>2157.8161620000001</v>
      </c>
      <c r="AD86">
        <v>2225.419922</v>
      </c>
      <c r="AE86">
        <v>2291.9978030000002</v>
      </c>
      <c r="AF86">
        <v>2358.7409670000002</v>
      </c>
      <c r="AG86">
        <v>2424.6508789999998</v>
      </c>
      <c r="AH86">
        <v>2489.0864259999998</v>
      </c>
      <c r="AI86">
        <v>2552.3059079999998</v>
      </c>
      <c r="AJ86">
        <v>2615.039307</v>
      </c>
      <c r="AK86" s="9">
        <v>3.9E-2</v>
      </c>
    </row>
    <row r="87" spans="1:37">
      <c r="A87" t="s">
        <v>272</v>
      </c>
      <c r="B87" t="s">
        <v>442</v>
      </c>
      <c r="C87" t="s">
        <v>443</v>
      </c>
      <c r="D87" t="s">
        <v>262</v>
      </c>
      <c r="E87">
        <v>899.12304700000004</v>
      </c>
      <c r="F87">
        <v>957.90020800000002</v>
      </c>
      <c r="G87">
        <v>1023.319092</v>
      </c>
      <c r="H87">
        <v>1084.5397949999999</v>
      </c>
      <c r="I87">
        <v>1146.512817</v>
      </c>
      <c r="J87">
        <v>1206.086548</v>
      </c>
      <c r="K87">
        <v>1265.1816409999999</v>
      </c>
      <c r="L87">
        <v>1334.915405</v>
      </c>
      <c r="M87">
        <v>1386.7667240000001</v>
      </c>
      <c r="N87">
        <v>1438.2154539999999</v>
      </c>
      <c r="O87">
        <v>1512.3544919999999</v>
      </c>
      <c r="P87">
        <v>1564.291626</v>
      </c>
      <c r="Q87">
        <v>1631.772217</v>
      </c>
      <c r="R87">
        <v>1700.330078</v>
      </c>
      <c r="S87">
        <v>1756.295044</v>
      </c>
      <c r="T87">
        <v>1823.2238769999999</v>
      </c>
      <c r="U87">
        <v>1891.5896</v>
      </c>
      <c r="V87">
        <v>1961.094971</v>
      </c>
      <c r="W87">
        <v>2031.2734379999999</v>
      </c>
      <c r="X87">
        <v>2101.8686520000001</v>
      </c>
      <c r="Y87">
        <v>2182.6689449999999</v>
      </c>
      <c r="Z87">
        <v>2281.648193</v>
      </c>
      <c r="AA87">
        <v>2357.0590820000002</v>
      </c>
      <c r="AB87">
        <v>2424.9738769999999</v>
      </c>
      <c r="AC87">
        <v>2533.3549800000001</v>
      </c>
      <c r="AD87">
        <v>2597.157471</v>
      </c>
      <c r="AE87">
        <v>2704.1721189999998</v>
      </c>
      <c r="AF87">
        <v>2763.2768550000001</v>
      </c>
      <c r="AG87">
        <v>2861.3078609999998</v>
      </c>
      <c r="AH87">
        <v>2906.3229980000001</v>
      </c>
      <c r="AI87">
        <v>3002.3183589999999</v>
      </c>
      <c r="AJ87">
        <v>3071.1843260000001</v>
      </c>
      <c r="AK87" s="9">
        <v>0.04</v>
      </c>
    </row>
    <row r="88" spans="1:37">
      <c r="A88" t="s">
        <v>275</v>
      </c>
      <c r="B88" t="s">
        <v>444</v>
      </c>
      <c r="C88" t="s">
        <v>445</v>
      </c>
      <c r="D88" t="s">
        <v>262</v>
      </c>
      <c r="E88">
        <v>203.372162</v>
      </c>
      <c r="F88">
        <v>204.170502</v>
      </c>
      <c r="G88">
        <v>204.75079299999999</v>
      </c>
      <c r="H88">
        <v>205.071686</v>
      </c>
      <c r="I88">
        <v>205.10661300000001</v>
      </c>
      <c r="J88">
        <v>204.82725500000001</v>
      </c>
      <c r="K88">
        <v>204.23323099999999</v>
      </c>
      <c r="L88">
        <v>203.356461</v>
      </c>
      <c r="M88">
        <v>202.28623999999999</v>
      </c>
      <c r="N88">
        <v>201.09741199999999</v>
      </c>
      <c r="O88">
        <v>199.894409</v>
      </c>
      <c r="P88">
        <v>198.77166700000001</v>
      </c>
      <c r="Q88">
        <v>197.81376599999999</v>
      </c>
      <c r="R88">
        <v>196.97787500000001</v>
      </c>
      <c r="S88">
        <v>196.36892700000001</v>
      </c>
      <c r="T88">
        <v>196.23478700000001</v>
      </c>
      <c r="U88">
        <v>196.58871500000001</v>
      </c>
      <c r="V88">
        <v>197.337219</v>
      </c>
      <c r="W88">
        <v>198.58847</v>
      </c>
      <c r="X88">
        <v>200.167068</v>
      </c>
      <c r="Y88">
        <v>202.00108299999999</v>
      </c>
      <c r="Z88">
        <v>204.08163500000001</v>
      </c>
      <c r="AA88">
        <v>206.33120700000001</v>
      </c>
      <c r="AB88">
        <v>208.731155</v>
      </c>
      <c r="AC88">
        <v>211.28865099999999</v>
      </c>
      <c r="AD88">
        <v>213.99078399999999</v>
      </c>
      <c r="AE88">
        <v>216.869553</v>
      </c>
      <c r="AF88">
        <v>220.050659</v>
      </c>
      <c r="AG88">
        <v>223.52899199999999</v>
      </c>
      <c r="AH88">
        <v>227.30358899999999</v>
      </c>
      <c r="AI88">
        <v>231.35742200000001</v>
      </c>
      <c r="AJ88">
        <v>235.78431699999999</v>
      </c>
      <c r="AK88" s="9">
        <v>5.0000000000000001E-3</v>
      </c>
    </row>
    <row r="89" spans="1:37">
      <c r="A89" t="s">
        <v>331</v>
      </c>
      <c r="B89" t="s">
        <v>446</v>
      </c>
      <c r="C89" t="s">
        <v>447</v>
      </c>
      <c r="D89" t="s">
        <v>262</v>
      </c>
      <c r="E89">
        <v>1263.356689</v>
      </c>
      <c r="F89">
        <v>1299.899658</v>
      </c>
      <c r="G89">
        <v>1336.9399410000001</v>
      </c>
      <c r="H89">
        <v>1374.1805420000001</v>
      </c>
      <c r="I89">
        <v>1411.0592039999999</v>
      </c>
      <c r="J89">
        <v>1446.802612</v>
      </c>
      <c r="K89">
        <v>1482.7739260000001</v>
      </c>
      <c r="L89">
        <v>1518.5344239999999</v>
      </c>
      <c r="M89">
        <v>1554.2373050000001</v>
      </c>
      <c r="N89">
        <v>1589.786621</v>
      </c>
      <c r="O89">
        <v>1624.9470209999999</v>
      </c>
      <c r="P89">
        <v>1659.442871</v>
      </c>
      <c r="Q89">
        <v>1694.0112300000001</v>
      </c>
      <c r="R89">
        <v>1728.426514</v>
      </c>
      <c r="S89">
        <v>1763.0048830000001</v>
      </c>
      <c r="T89">
        <v>1797.9501949999999</v>
      </c>
      <c r="U89">
        <v>1832.869629</v>
      </c>
      <c r="V89">
        <v>1867.669678</v>
      </c>
      <c r="W89">
        <v>1902.453125</v>
      </c>
      <c r="X89">
        <v>1937.114624</v>
      </c>
      <c r="Y89">
        <v>1972.089111</v>
      </c>
      <c r="Z89">
        <v>2004.744263</v>
      </c>
      <c r="AA89">
        <v>2040.699707</v>
      </c>
      <c r="AB89">
        <v>2077.361328</v>
      </c>
      <c r="AC89">
        <v>2114.5322270000001</v>
      </c>
      <c r="AD89">
        <v>2152.4160160000001</v>
      </c>
      <c r="AE89">
        <v>2191.0124510000001</v>
      </c>
      <c r="AF89">
        <v>2230.0969239999999</v>
      </c>
      <c r="AG89">
        <v>2269.2382809999999</v>
      </c>
      <c r="AH89">
        <v>2308.955078</v>
      </c>
      <c r="AI89">
        <v>2349.3740229999999</v>
      </c>
      <c r="AJ89">
        <v>2390.4760740000002</v>
      </c>
      <c r="AK89" s="9">
        <v>2.1000000000000001E-2</v>
      </c>
    </row>
    <row r="90" spans="1:37">
      <c r="A90" t="s">
        <v>269</v>
      </c>
      <c r="B90" t="s">
        <v>448</v>
      </c>
      <c r="C90" t="s">
        <v>449</v>
      </c>
      <c r="D90" t="s">
        <v>262</v>
      </c>
      <c r="E90">
        <v>774.025757</v>
      </c>
      <c r="F90">
        <v>795.88177499999995</v>
      </c>
      <c r="G90">
        <v>818.63525400000003</v>
      </c>
      <c r="H90">
        <v>841.62030000000004</v>
      </c>
      <c r="I90">
        <v>864.479736</v>
      </c>
      <c r="J90">
        <v>887.02960199999995</v>
      </c>
      <c r="K90">
        <v>909.25018299999999</v>
      </c>
      <c r="L90">
        <v>931.15362500000003</v>
      </c>
      <c r="M90">
        <v>952.67095900000004</v>
      </c>
      <c r="N90">
        <v>973.68823199999997</v>
      </c>
      <c r="O90">
        <v>994.011169</v>
      </c>
      <c r="P90">
        <v>1013.146362</v>
      </c>
      <c r="Q90">
        <v>1031.1970209999999</v>
      </c>
      <c r="R90">
        <v>1048.324341</v>
      </c>
      <c r="S90">
        <v>1065.055908</v>
      </c>
      <c r="T90">
        <v>1081.7426760000001</v>
      </c>
      <c r="U90">
        <v>1098.2138669999999</v>
      </c>
      <c r="V90">
        <v>1114.4121090000001</v>
      </c>
      <c r="W90">
        <v>1130.2285159999999</v>
      </c>
      <c r="X90">
        <v>1145.755005</v>
      </c>
      <c r="Y90">
        <v>1161.330688</v>
      </c>
      <c r="Z90">
        <v>1177.0898440000001</v>
      </c>
      <c r="AA90">
        <v>1193.1831050000001</v>
      </c>
      <c r="AB90">
        <v>1209.7677000000001</v>
      </c>
      <c r="AC90">
        <v>1226.6801760000001</v>
      </c>
      <c r="AD90">
        <v>1244.0329589999999</v>
      </c>
      <c r="AE90">
        <v>1261.890259</v>
      </c>
      <c r="AF90">
        <v>1280.059082</v>
      </c>
      <c r="AG90">
        <v>1298.2380370000001</v>
      </c>
      <c r="AH90">
        <v>1316.7514650000001</v>
      </c>
      <c r="AI90">
        <v>1335.5397949999999</v>
      </c>
      <c r="AJ90">
        <v>1354.37915</v>
      </c>
      <c r="AK90" s="9">
        <v>1.7999999999999999E-2</v>
      </c>
    </row>
    <row r="91" spans="1:37">
      <c r="A91" t="s">
        <v>272</v>
      </c>
      <c r="B91" t="s">
        <v>450</v>
      </c>
      <c r="C91" t="s">
        <v>451</v>
      </c>
      <c r="D91" t="s">
        <v>262</v>
      </c>
      <c r="E91">
        <v>145.63334699999999</v>
      </c>
      <c r="F91">
        <v>151.16677899999999</v>
      </c>
      <c r="G91">
        <v>156.45130900000001</v>
      </c>
      <c r="H91">
        <v>161.88081399999999</v>
      </c>
      <c r="I91">
        <v>167.23361199999999</v>
      </c>
      <c r="J91">
        <v>171.89117400000001</v>
      </c>
      <c r="K91">
        <v>177.20509300000001</v>
      </c>
      <c r="L91">
        <v>182.69113200000001</v>
      </c>
      <c r="M91">
        <v>188.55007900000001</v>
      </c>
      <c r="N91">
        <v>194.75839199999999</v>
      </c>
      <c r="O91">
        <v>201.26684599999999</v>
      </c>
      <c r="P91">
        <v>208.26857000000001</v>
      </c>
      <c r="Q91">
        <v>216.348129</v>
      </c>
      <c r="R91">
        <v>225.05259699999999</v>
      </c>
      <c r="S91">
        <v>234.13665800000001</v>
      </c>
      <c r="T91">
        <v>243.43911700000001</v>
      </c>
      <c r="U91">
        <v>252.732574</v>
      </c>
      <c r="V91">
        <v>262.030823</v>
      </c>
      <c r="W91">
        <v>271.56683299999997</v>
      </c>
      <c r="X91">
        <v>281.18255599999998</v>
      </c>
      <c r="Y91">
        <v>291.03222699999998</v>
      </c>
      <c r="Z91">
        <v>298.390717</v>
      </c>
      <c r="AA91">
        <v>308.73748799999998</v>
      </c>
      <c r="AB91">
        <v>319.33560199999999</v>
      </c>
      <c r="AC91">
        <v>330.16247600000003</v>
      </c>
      <c r="AD91">
        <v>341.316284</v>
      </c>
      <c r="AE91">
        <v>352.75372299999998</v>
      </c>
      <c r="AF91">
        <v>364.47079500000001</v>
      </c>
      <c r="AG91">
        <v>376.37344400000001</v>
      </c>
      <c r="AH91">
        <v>388.66867100000002</v>
      </c>
      <c r="AI91">
        <v>401.514771</v>
      </c>
      <c r="AJ91">
        <v>415.09945699999997</v>
      </c>
      <c r="AK91" s="9">
        <v>3.4000000000000002E-2</v>
      </c>
    </row>
    <row r="92" spans="1:37">
      <c r="A92" t="s">
        <v>275</v>
      </c>
      <c r="B92" t="s">
        <v>452</v>
      </c>
      <c r="C92" t="s">
        <v>453</v>
      </c>
      <c r="D92" t="s">
        <v>262</v>
      </c>
      <c r="E92">
        <v>343.69754</v>
      </c>
      <c r="F92">
        <v>352.85110500000002</v>
      </c>
      <c r="G92">
        <v>361.853455</v>
      </c>
      <c r="H92">
        <v>370.67944299999999</v>
      </c>
      <c r="I92">
        <v>379.34579500000001</v>
      </c>
      <c r="J92">
        <v>387.88180499999999</v>
      </c>
      <c r="K92">
        <v>396.31863399999997</v>
      </c>
      <c r="L92">
        <v>404.68963600000001</v>
      </c>
      <c r="M92">
        <v>413.01626599999997</v>
      </c>
      <c r="N92">
        <v>421.33990499999999</v>
      </c>
      <c r="O92">
        <v>429.66897599999999</v>
      </c>
      <c r="P92">
        <v>438.027985</v>
      </c>
      <c r="Q92">
        <v>446.46606400000002</v>
      </c>
      <c r="R92">
        <v>455.04959100000002</v>
      </c>
      <c r="S92">
        <v>463.81222500000001</v>
      </c>
      <c r="T92">
        <v>472.768372</v>
      </c>
      <c r="U92">
        <v>481.92321800000002</v>
      </c>
      <c r="V92">
        <v>491.22686800000002</v>
      </c>
      <c r="W92">
        <v>500.65768400000002</v>
      </c>
      <c r="X92">
        <v>510.17715500000003</v>
      </c>
      <c r="Y92">
        <v>519.72625700000003</v>
      </c>
      <c r="Z92">
        <v>529.26367200000004</v>
      </c>
      <c r="AA92">
        <v>538.77911400000005</v>
      </c>
      <c r="AB92">
        <v>548.25811799999997</v>
      </c>
      <c r="AC92">
        <v>557.68945299999996</v>
      </c>
      <c r="AD92">
        <v>567.06664999999998</v>
      </c>
      <c r="AE92">
        <v>576.36840800000004</v>
      </c>
      <c r="AF92">
        <v>585.56707800000004</v>
      </c>
      <c r="AG92">
        <v>594.62676999999996</v>
      </c>
      <c r="AH92">
        <v>603.534851</v>
      </c>
      <c r="AI92">
        <v>612.31945800000005</v>
      </c>
      <c r="AJ92">
        <v>620.99749799999995</v>
      </c>
      <c r="AK92" s="9">
        <v>1.9E-2</v>
      </c>
    </row>
    <row r="93" spans="1:37">
      <c r="A93" t="s">
        <v>340</v>
      </c>
      <c r="B93" t="s">
        <v>454</v>
      </c>
      <c r="C93" t="s">
        <v>455</v>
      </c>
      <c r="D93" t="s">
        <v>262</v>
      </c>
      <c r="E93">
        <v>4422.9941410000001</v>
      </c>
      <c r="F93">
        <v>4884.7607420000004</v>
      </c>
      <c r="G93">
        <v>5359.7285160000001</v>
      </c>
      <c r="H93">
        <v>5860.3315430000002</v>
      </c>
      <c r="I93">
        <v>6350.8598629999997</v>
      </c>
      <c r="J93">
        <v>6860.2700199999999</v>
      </c>
      <c r="K93">
        <v>7392.9326170000004</v>
      </c>
      <c r="L93">
        <v>7935.3320309999999</v>
      </c>
      <c r="M93">
        <v>8513.4667969999991</v>
      </c>
      <c r="N93">
        <v>9113.8476559999999</v>
      </c>
      <c r="O93">
        <v>9714.9707030000009</v>
      </c>
      <c r="P93">
        <v>10354.292969</v>
      </c>
      <c r="Q93">
        <v>10983.057617</v>
      </c>
      <c r="R93">
        <v>11628.414062</v>
      </c>
      <c r="S93">
        <v>12305.232421999999</v>
      </c>
      <c r="T93">
        <v>12994.988281</v>
      </c>
      <c r="U93">
        <v>13705.773438</v>
      </c>
      <c r="V93">
        <v>14437.082031</v>
      </c>
      <c r="W93">
        <v>15188.026367</v>
      </c>
      <c r="X93">
        <v>15958.956055000001</v>
      </c>
      <c r="Y93">
        <v>16722.707031000002</v>
      </c>
      <c r="Z93">
        <v>17434.71875</v>
      </c>
      <c r="AA93">
        <v>18225.933593999998</v>
      </c>
      <c r="AB93">
        <v>19035.435547000001</v>
      </c>
      <c r="AC93">
        <v>19811.544922000001</v>
      </c>
      <c r="AD93">
        <v>20638.294922000001</v>
      </c>
      <c r="AE93">
        <v>21422.673827999999</v>
      </c>
      <c r="AF93">
        <v>22256.927734000001</v>
      </c>
      <c r="AG93">
        <v>23033.798827999999</v>
      </c>
      <c r="AH93">
        <v>23885.296875</v>
      </c>
      <c r="AI93">
        <v>24682.544922000001</v>
      </c>
      <c r="AJ93">
        <v>25500.136718999998</v>
      </c>
      <c r="AK93" s="9">
        <v>5.8000000000000003E-2</v>
      </c>
    </row>
    <row r="94" spans="1:37">
      <c r="A94" t="s">
        <v>269</v>
      </c>
      <c r="B94" t="s">
        <v>456</v>
      </c>
      <c r="C94" t="s">
        <v>457</v>
      </c>
      <c r="D94" t="s">
        <v>262</v>
      </c>
      <c r="E94">
        <v>3469.8801269999999</v>
      </c>
      <c r="F94">
        <v>3831.3286130000001</v>
      </c>
      <c r="G94">
        <v>4210.6313479999999</v>
      </c>
      <c r="H94">
        <v>4602.9248049999997</v>
      </c>
      <c r="I94">
        <v>4997.3642579999996</v>
      </c>
      <c r="J94">
        <v>5408.6352539999998</v>
      </c>
      <c r="K94">
        <v>5839.7709960000002</v>
      </c>
      <c r="L94">
        <v>6292.4072269999997</v>
      </c>
      <c r="M94">
        <v>6761.4121089999999</v>
      </c>
      <c r="N94">
        <v>7248.7856449999999</v>
      </c>
      <c r="O94">
        <v>7754.2138670000004</v>
      </c>
      <c r="P94">
        <v>8276.7236329999996</v>
      </c>
      <c r="Q94">
        <v>8801.6044920000004</v>
      </c>
      <c r="R94">
        <v>9343.2363280000009</v>
      </c>
      <c r="S94">
        <v>9901.9921880000002</v>
      </c>
      <c r="T94">
        <v>10478.706055000001</v>
      </c>
      <c r="U94">
        <v>11071.036133</v>
      </c>
      <c r="V94">
        <v>11678.764648</v>
      </c>
      <c r="W94">
        <v>12300.502930000001</v>
      </c>
      <c r="X94">
        <v>12936.494140999999</v>
      </c>
      <c r="Y94">
        <v>13569.354492</v>
      </c>
      <c r="Z94">
        <v>14169.570312</v>
      </c>
      <c r="AA94">
        <v>14816.330078000001</v>
      </c>
      <c r="AB94">
        <v>15470.614258</v>
      </c>
      <c r="AC94">
        <v>16129.895508</v>
      </c>
      <c r="AD94">
        <v>16792.859375</v>
      </c>
      <c r="AE94">
        <v>17457.908202999999</v>
      </c>
      <c r="AF94">
        <v>18125.642577999999</v>
      </c>
      <c r="AG94">
        <v>18796.701172000001</v>
      </c>
      <c r="AH94">
        <v>19466.800781000002</v>
      </c>
      <c r="AI94">
        <v>20134.980468999998</v>
      </c>
      <c r="AJ94">
        <v>20802.761718999998</v>
      </c>
      <c r="AK94" s="9">
        <v>5.8999999999999997E-2</v>
      </c>
    </row>
    <row r="95" spans="1:37">
      <c r="A95" t="s">
        <v>272</v>
      </c>
      <c r="B95" t="s">
        <v>458</v>
      </c>
      <c r="C95" t="s">
        <v>459</v>
      </c>
      <c r="D95" t="s">
        <v>262</v>
      </c>
      <c r="E95">
        <v>680.442139</v>
      </c>
      <c r="F95">
        <v>754.73040800000001</v>
      </c>
      <c r="G95">
        <v>826.01428199999998</v>
      </c>
      <c r="H95">
        <v>908.64752199999998</v>
      </c>
      <c r="I95">
        <v>978.63665800000001</v>
      </c>
      <c r="J95">
        <v>1049.61853</v>
      </c>
      <c r="K95">
        <v>1122.9646</v>
      </c>
      <c r="L95">
        <v>1183.6094969999999</v>
      </c>
      <c r="M95">
        <v>1262.6835940000001</v>
      </c>
      <c r="N95">
        <v>1344.676025</v>
      </c>
      <c r="O95">
        <v>1408.4338379999999</v>
      </c>
      <c r="P95">
        <v>1492.4600829999999</v>
      </c>
      <c r="Q95">
        <v>1562.7485349999999</v>
      </c>
      <c r="R95">
        <v>1632.1083980000001</v>
      </c>
      <c r="S95">
        <v>1715.0042719999999</v>
      </c>
      <c r="T95">
        <v>1792.091064</v>
      </c>
      <c r="U95">
        <v>1873.8238530000001</v>
      </c>
      <c r="V95">
        <v>1959.9227289999999</v>
      </c>
      <c r="W95">
        <v>2050.897461</v>
      </c>
      <c r="X95">
        <v>2146.8522950000001</v>
      </c>
      <c r="Y95">
        <v>2238.0251459999999</v>
      </c>
      <c r="Z95">
        <v>2309.4594729999999</v>
      </c>
      <c r="AA95">
        <v>2412.8635250000002</v>
      </c>
      <c r="AB95">
        <v>2526.3464359999998</v>
      </c>
      <c r="AC95">
        <v>2600.7382809999999</v>
      </c>
      <c r="AD95">
        <v>2721.3684079999998</v>
      </c>
      <c r="AE95">
        <v>2796.829346</v>
      </c>
      <c r="AF95">
        <v>2918.7502439999998</v>
      </c>
      <c r="AG95">
        <v>2979.321289</v>
      </c>
      <c r="AH95">
        <v>3087.8149410000001</v>
      </c>
      <c r="AI95">
        <v>3138.4375</v>
      </c>
      <c r="AJ95">
        <v>3210.54126</v>
      </c>
      <c r="AK95" s="9">
        <v>5.0999999999999997E-2</v>
      </c>
    </row>
    <row r="96" spans="1:37">
      <c r="A96" t="s">
        <v>275</v>
      </c>
      <c r="B96" t="s">
        <v>460</v>
      </c>
      <c r="C96" t="s">
        <v>461</v>
      </c>
      <c r="D96" t="s">
        <v>262</v>
      </c>
      <c r="E96">
        <v>272.671875</v>
      </c>
      <c r="F96">
        <v>298.70190400000001</v>
      </c>
      <c r="G96">
        <v>323.082855</v>
      </c>
      <c r="H96">
        <v>348.759277</v>
      </c>
      <c r="I96">
        <v>374.85906999999997</v>
      </c>
      <c r="J96">
        <v>402.01611300000002</v>
      </c>
      <c r="K96">
        <v>430.19702100000001</v>
      </c>
      <c r="L96">
        <v>459.31549100000001</v>
      </c>
      <c r="M96">
        <v>489.37103300000001</v>
      </c>
      <c r="N96">
        <v>520.38580300000001</v>
      </c>
      <c r="O96">
        <v>552.32324200000005</v>
      </c>
      <c r="P96">
        <v>585.10949700000003</v>
      </c>
      <c r="Q96">
        <v>618.70440699999995</v>
      </c>
      <c r="R96">
        <v>653.06939699999998</v>
      </c>
      <c r="S96">
        <v>688.23675500000002</v>
      </c>
      <c r="T96">
        <v>724.19189500000005</v>
      </c>
      <c r="U96">
        <v>760.91265899999996</v>
      </c>
      <c r="V96">
        <v>798.39465299999995</v>
      </c>
      <c r="W96">
        <v>836.62561000000005</v>
      </c>
      <c r="X96">
        <v>875.60980199999995</v>
      </c>
      <c r="Y96">
        <v>915.32690400000001</v>
      </c>
      <c r="Z96">
        <v>955.69030799999996</v>
      </c>
      <c r="AA96">
        <v>996.73956299999998</v>
      </c>
      <c r="AB96">
        <v>1038.4750979999999</v>
      </c>
      <c r="AC96">
        <v>1080.911987</v>
      </c>
      <c r="AD96">
        <v>1124.0665280000001</v>
      </c>
      <c r="AE96">
        <v>1167.9364009999999</v>
      </c>
      <c r="AF96">
        <v>1212.5349120000001</v>
      </c>
      <c r="AG96">
        <v>1257.7761230000001</v>
      </c>
      <c r="AH96">
        <v>1330.6820070000001</v>
      </c>
      <c r="AI96">
        <v>1409.126831</v>
      </c>
      <c r="AJ96">
        <v>1486.8332519999999</v>
      </c>
      <c r="AK96" s="9">
        <v>5.6000000000000001E-2</v>
      </c>
    </row>
    <row r="97" spans="1:37">
      <c r="A97" t="s">
        <v>349</v>
      </c>
      <c r="B97" t="s">
        <v>462</v>
      </c>
      <c r="C97" t="s">
        <v>463</v>
      </c>
      <c r="D97" t="s">
        <v>262</v>
      </c>
      <c r="E97">
        <v>1123.5104980000001</v>
      </c>
      <c r="F97">
        <v>1189.5642089999999</v>
      </c>
      <c r="G97">
        <v>1255.248047</v>
      </c>
      <c r="H97">
        <v>1320.5692140000001</v>
      </c>
      <c r="I97">
        <v>1385.600952</v>
      </c>
      <c r="J97">
        <v>1450.095581</v>
      </c>
      <c r="K97">
        <v>1513.9951169999999</v>
      </c>
      <c r="L97">
        <v>1577.082764</v>
      </c>
      <c r="M97">
        <v>1639.0758060000001</v>
      </c>
      <c r="N97">
        <v>1699.919312</v>
      </c>
      <c r="O97">
        <v>1760.0079350000001</v>
      </c>
      <c r="P97">
        <v>1818.6049800000001</v>
      </c>
      <c r="Q97">
        <v>1875.0732419999999</v>
      </c>
      <c r="R97">
        <v>1929.7543949999999</v>
      </c>
      <c r="S97">
        <v>1982.5848390000001</v>
      </c>
      <c r="T97">
        <v>2033.434937</v>
      </c>
      <c r="U97">
        <v>2082.4875489999999</v>
      </c>
      <c r="V97">
        <v>2129.7563479999999</v>
      </c>
      <c r="W97">
        <v>2175.4067380000001</v>
      </c>
      <c r="X97">
        <v>2219.6247560000002</v>
      </c>
      <c r="Y97">
        <v>2262.2094729999999</v>
      </c>
      <c r="Z97">
        <v>2302.0415039999998</v>
      </c>
      <c r="AA97">
        <v>2340.1691890000002</v>
      </c>
      <c r="AB97">
        <v>2376.5520019999999</v>
      </c>
      <c r="AC97">
        <v>2411.2451169999999</v>
      </c>
      <c r="AD97">
        <v>2444.0639649999998</v>
      </c>
      <c r="AE97">
        <v>2475.123779</v>
      </c>
      <c r="AF97">
        <v>2504.1789549999999</v>
      </c>
      <c r="AG97">
        <v>2531.1057129999999</v>
      </c>
      <c r="AH97">
        <v>2556.1108399999998</v>
      </c>
      <c r="AI97">
        <v>2579.85376</v>
      </c>
      <c r="AJ97">
        <v>2601.8544919999999</v>
      </c>
      <c r="AK97" s="9">
        <v>2.7E-2</v>
      </c>
    </row>
    <row r="98" spans="1:37">
      <c r="A98" t="s">
        <v>269</v>
      </c>
      <c r="B98" t="s">
        <v>464</v>
      </c>
      <c r="C98" t="s">
        <v>465</v>
      </c>
      <c r="D98" t="s">
        <v>262</v>
      </c>
      <c r="E98">
        <v>525.91564900000003</v>
      </c>
      <c r="F98">
        <v>559.51788299999998</v>
      </c>
      <c r="G98">
        <v>593.45837400000005</v>
      </c>
      <c r="H98">
        <v>627.59149200000002</v>
      </c>
      <c r="I98">
        <v>661.87323000000004</v>
      </c>
      <c r="J98">
        <v>696.22515899999996</v>
      </c>
      <c r="K98">
        <v>730.75329599999998</v>
      </c>
      <c r="L98">
        <v>765.33154300000001</v>
      </c>
      <c r="M98">
        <v>799.70428500000003</v>
      </c>
      <c r="N98">
        <v>833.76483199999996</v>
      </c>
      <c r="O98">
        <v>867.48358199999996</v>
      </c>
      <c r="P98">
        <v>900.778503</v>
      </c>
      <c r="Q98">
        <v>933.51385500000004</v>
      </c>
      <c r="R98">
        <v>965.58496100000002</v>
      </c>
      <c r="S98">
        <v>996.90563999999995</v>
      </c>
      <c r="T98">
        <v>1027.306885</v>
      </c>
      <c r="U98">
        <v>1056.833374</v>
      </c>
      <c r="V98">
        <v>1085.3638920000001</v>
      </c>
      <c r="W98">
        <v>1112.992798</v>
      </c>
      <c r="X98">
        <v>1139.9027100000001</v>
      </c>
      <c r="Y98">
        <v>1165.9770510000001</v>
      </c>
      <c r="Z98">
        <v>1190.0886230000001</v>
      </c>
      <c r="AA98">
        <v>1213.2181399999999</v>
      </c>
      <c r="AB98">
        <v>1235.3214109999999</v>
      </c>
      <c r="AC98">
        <v>1256.445068</v>
      </c>
      <c r="AD98">
        <v>1276.3901370000001</v>
      </c>
      <c r="AE98">
        <v>1295.299927</v>
      </c>
      <c r="AF98">
        <v>1312.9554439999999</v>
      </c>
      <c r="AG98">
        <v>1329.2470699999999</v>
      </c>
      <c r="AH98">
        <v>1344.3739009999999</v>
      </c>
      <c r="AI98">
        <v>1358.9293210000001</v>
      </c>
      <c r="AJ98">
        <v>1372.3714600000001</v>
      </c>
      <c r="AK98" s="9">
        <v>3.1E-2</v>
      </c>
    </row>
    <row r="99" spans="1:37">
      <c r="A99" t="s">
        <v>272</v>
      </c>
      <c r="B99" t="s">
        <v>466</v>
      </c>
      <c r="C99" t="s">
        <v>467</v>
      </c>
      <c r="D99" t="s">
        <v>262</v>
      </c>
      <c r="E99">
        <v>478.66931199999999</v>
      </c>
      <c r="F99">
        <v>505.88464399999998</v>
      </c>
      <c r="G99">
        <v>532.44354199999998</v>
      </c>
      <c r="H99">
        <v>558.51916500000004</v>
      </c>
      <c r="I99">
        <v>584.24749799999995</v>
      </c>
      <c r="J99">
        <v>609.47027600000001</v>
      </c>
      <c r="K99">
        <v>634.03851299999997</v>
      </c>
      <c r="L99">
        <v>657.87512200000003</v>
      </c>
      <c r="M99">
        <v>680.96557600000006</v>
      </c>
      <c r="N99">
        <v>703.37176499999998</v>
      </c>
      <c r="O99">
        <v>725.52929700000004</v>
      </c>
      <c r="P99">
        <v>746.79907200000002</v>
      </c>
      <c r="Q99">
        <v>766.69671600000004</v>
      </c>
      <c r="R99">
        <v>785.67492700000003</v>
      </c>
      <c r="S99">
        <v>803.75567599999999</v>
      </c>
      <c r="T99">
        <v>820.97833300000002</v>
      </c>
      <c r="U99">
        <v>837.47839399999998</v>
      </c>
      <c r="V99">
        <v>853.39660600000002</v>
      </c>
      <c r="W99">
        <v>868.79907200000002</v>
      </c>
      <c r="X99">
        <v>883.67553699999996</v>
      </c>
      <c r="Y99">
        <v>897.91876200000002</v>
      </c>
      <c r="Z99">
        <v>911.51635699999997</v>
      </c>
      <c r="AA99">
        <v>924.52002000000005</v>
      </c>
      <c r="AB99">
        <v>936.92596400000002</v>
      </c>
      <c r="AC99">
        <v>948.73101799999995</v>
      </c>
      <c r="AD99">
        <v>959.93151899999998</v>
      </c>
      <c r="AE99">
        <v>970.483521</v>
      </c>
      <c r="AF99">
        <v>980.33593800000006</v>
      </c>
      <c r="AG99">
        <v>989.448486</v>
      </c>
      <c r="AH99">
        <v>997.817993</v>
      </c>
      <c r="AI99">
        <v>1005.511475</v>
      </c>
      <c r="AJ99">
        <v>1012.589478</v>
      </c>
      <c r="AK99" s="9">
        <v>2.4E-2</v>
      </c>
    </row>
    <row r="100" spans="1:37">
      <c r="A100" t="s">
        <v>275</v>
      </c>
      <c r="B100" t="s">
        <v>468</v>
      </c>
      <c r="C100" t="s">
        <v>469</v>
      </c>
      <c r="D100" t="s">
        <v>262</v>
      </c>
      <c r="E100">
        <v>118.925545</v>
      </c>
      <c r="F100">
        <v>124.161568</v>
      </c>
      <c r="G100">
        <v>129.34625199999999</v>
      </c>
      <c r="H100">
        <v>134.458664</v>
      </c>
      <c r="I100">
        <v>139.48019400000001</v>
      </c>
      <c r="J100">
        <v>144.400116</v>
      </c>
      <c r="K100">
        <v>149.203384</v>
      </c>
      <c r="L100">
        <v>153.87616</v>
      </c>
      <c r="M100">
        <v>158.405914</v>
      </c>
      <c r="N100">
        <v>162.78270000000001</v>
      </c>
      <c r="O100">
        <v>166.99496500000001</v>
      </c>
      <c r="P100">
        <v>171.02737400000001</v>
      </c>
      <c r="Q100">
        <v>174.86264</v>
      </c>
      <c r="R100">
        <v>178.49444600000001</v>
      </c>
      <c r="S100">
        <v>181.923416</v>
      </c>
      <c r="T100">
        <v>185.14982599999999</v>
      </c>
      <c r="U100">
        <v>188.17567399999999</v>
      </c>
      <c r="V100">
        <v>190.995926</v>
      </c>
      <c r="W100">
        <v>193.614868</v>
      </c>
      <c r="X100">
        <v>196.046539</v>
      </c>
      <c r="Y100">
        <v>198.31366</v>
      </c>
      <c r="Z100">
        <v>200.436508</v>
      </c>
      <c r="AA100">
        <v>202.43083200000001</v>
      </c>
      <c r="AB100">
        <v>204.304779</v>
      </c>
      <c r="AC100">
        <v>206.06918300000001</v>
      </c>
      <c r="AD100">
        <v>207.742233</v>
      </c>
      <c r="AE100">
        <v>209.340363</v>
      </c>
      <c r="AF100">
        <v>210.88751199999999</v>
      </c>
      <c r="AG100">
        <v>212.41017199999999</v>
      </c>
      <c r="AH100">
        <v>213.91892999999999</v>
      </c>
      <c r="AI100">
        <v>215.412903</v>
      </c>
      <c r="AJ100">
        <v>216.89359999999999</v>
      </c>
      <c r="AK100" s="9">
        <v>0.02</v>
      </c>
    </row>
    <row r="101" spans="1:37">
      <c r="A101" t="s">
        <v>358</v>
      </c>
      <c r="B101" t="s">
        <v>470</v>
      </c>
      <c r="C101" t="s">
        <v>471</v>
      </c>
      <c r="D101" t="s">
        <v>262</v>
      </c>
      <c r="E101">
        <v>2613.5104980000001</v>
      </c>
      <c r="F101">
        <v>2858.9804690000001</v>
      </c>
      <c r="G101">
        <v>3114.2534179999998</v>
      </c>
      <c r="H101">
        <v>3380.665039</v>
      </c>
      <c r="I101">
        <v>3658.6032709999999</v>
      </c>
      <c r="J101">
        <v>3948.5805660000001</v>
      </c>
      <c r="K101">
        <v>4250.4653319999998</v>
      </c>
      <c r="L101">
        <v>4564.1313479999999</v>
      </c>
      <c r="M101">
        <v>4888.6962890000004</v>
      </c>
      <c r="N101">
        <v>5224.6416019999997</v>
      </c>
      <c r="O101">
        <v>5573.5634769999997</v>
      </c>
      <c r="P101">
        <v>5936.2602539999998</v>
      </c>
      <c r="Q101">
        <v>6311.8481449999999</v>
      </c>
      <c r="R101">
        <v>6695.9287109999996</v>
      </c>
      <c r="S101">
        <v>7094.4877930000002</v>
      </c>
      <c r="T101">
        <v>7507.2880859999996</v>
      </c>
      <c r="U101">
        <v>7931.6704099999997</v>
      </c>
      <c r="V101">
        <v>8366.1337889999995</v>
      </c>
      <c r="W101">
        <v>8813.6152340000008</v>
      </c>
      <c r="X101">
        <v>9272.3564449999994</v>
      </c>
      <c r="Y101">
        <v>9743.5712889999995</v>
      </c>
      <c r="Z101">
        <v>10228.949219</v>
      </c>
      <c r="AA101">
        <v>10729.089844</v>
      </c>
      <c r="AB101">
        <v>11241.818359000001</v>
      </c>
      <c r="AC101">
        <v>11765.632812</v>
      </c>
      <c r="AD101">
        <v>12300.565430000001</v>
      </c>
      <c r="AE101">
        <v>12848.630859000001</v>
      </c>
      <c r="AF101">
        <v>13405.821289</v>
      </c>
      <c r="AG101">
        <v>13971.935546999999</v>
      </c>
      <c r="AH101">
        <v>14549.634765999999</v>
      </c>
      <c r="AI101">
        <v>15134.383789</v>
      </c>
      <c r="AJ101">
        <v>15730.121094</v>
      </c>
      <c r="AK101" s="9">
        <v>0.06</v>
      </c>
    </row>
    <row r="102" spans="1:37">
      <c r="A102" t="s">
        <v>269</v>
      </c>
      <c r="B102" t="s">
        <v>472</v>
      </c>
      <c r="C102" t="s">
        <v>473</v>
      </c>
      <c r="D102" t="s">
        <v>262</v>
      </c>
      <c r="E102">
        <v>1520.4195560000001</v>
      </c>
      <c r="F102">
        <v>1670.9555660000001</v>
      </c>
      <c r="G102">
        <v>1827.833496</v>
      </c>
      <c r="H102">
        <v>1991.9536129999999</v>
      </c>
      <c r="I102">
        <v>2163.638672</v>
      </c>
      <c r="J102">
        <v>2343.0395509999998</v>
      </c>
      <c r="K102">
        <v>2530.1240229999999</v>
      </c>
      <c r="L102">
        <v>2724.9572750000002</v>
      </c>
      <c r="M102">
        <v>2927.1098630000001</v>
      </c>
      <c r="N102">
        <v>3136.454346</v>
      </c>
      <c r="O102">
        <v>3354.0024410000001</v>
      </c>
      <c r="P102">
        <v>3580.6040039999998</v>
      </c>
      <c r="Q102">
        <v>3815.4001459999999</v>
      </c>
      <c r="R102">
        <v>4055.642578</v>
      </c>
      <c r="S102">
        <v>4306.0351559999999</v>
      </c>
      <c r="T102">
        <v>4566.6660160000001</v>
      </c>
      <c r="U102">
        <v>4835.2939450000003</v>
      </c>
      <c r="V102">
        <v>5109.1401370000003</v>
      </c>
      <c r="W102">
        <v>5392.2465819999998</v>
      </c>
      <c r="X102">
        <v>5683.7045900000003</v>
      </c>
      <c r="Y102">
        <v>5983.6298829999996</v>
      </c>
      <c r="Z102">
        <v>6292.46875</v>
      </c>
      <c r="AA102">
        <v>6610.0561520000001</v>
      </c>
      <c r="AB102">
        <v>6935.5371089999999</v>
      </c>
      <c r="AC102">
        <v>7268.0698240000002</v>
      </c>
      <c r="AD102">
        <v>7607.0546880000002</v>
      </c>
      <c r="AE102">
        <v>7954.4868159999996</v>
      </c>
      <c r="AF102">
        <v>8306.5361329999996</v>
      </c>
      <c r="AG102">
        <v>8663.2773440000001</v>
      </c>
      <c r="AH102">
        <v>9026.3212889999995</v>
      </c>
      <c r="AI102">
        <v>9394.1914059999999</v>
      </c>
      <c r="AJ102">
        <v>9768.8222659999992</v>
      </c>
      <c r="AK102" s="9">
        <v>6.2E-2</v>
      </c>
    </row>
    <row r="103" spans="1:37">
      <c r="A103" t="s">
        <v>272</v>
      </c>
      <c r="B103" t="s">
        <v>474</v>
      </c>
      <c r="C103" t="s">
        <v>475</v>
      </c>
      <c r="D103" t="s">
        <v>262</v>
      </c>
      <c r="E103">
        <v>615.46002199999998</v>
      </c>
      <c r="F103">
        <v>672.41674799999998</v>
      </c>
      <c r="G103">
        <v>731.434753</v>
      </c>
      <c r="H103">
        <v>792.84844999999996</v>
      </c>
      <c r="I103">
        <v>856.63445999999999</v>
      </c>
      <c r="J103">
        <v>923.08758499999999</v>
      </c>
      <c r="K103">
        <v>992.09204099999999</v>
      </c>
      <c r="L103">
        <v>1063.540894</v>
      </c>
      <c r="M103">
        <v>1136.7852780000001</v>
      </c>
      <c r="N103">
        <v>1212.3638920000001</v>
      </c>
      <c r="O103">
        <v>1290.8469239999999</v>
      </c>
      <c r="P103">
        <v>1372.1407469999999</v>
      </c>
      <c r="Q103">
        <v>1456.184937</v>
      </c>
      <c r="R103">
        <v>1541.3110349999999</v>
      </c>
      <c r="S103">
        <v>1628.7246090000001</v>
      </c>
      <c r="T103">
        <v>1718.040283</v>
      </c>
      <c r="U103">
        <v>1808.8292240000001</v>
      </c>
      <c r="V103">
        <v>1902.373413</v>
      </c>
      <c r="W103">
        <v>1997.7691649999999</v>
      </c>
      <c r="X103">
        <v>2094.1208499999998</v>
      </c>
      <c r="Y103">
        <v>2192.5217290000001</v>
      </c>
      <c r="Z103">
        <v>2294.0405270000001</v>
      </c>
      <c r="AA103">
        <v>2399.6831050000001</v>
      </c>
      <c r="AB103">
        <v>2508.1704100000002</v>
      </c>
      <c r="AC103">
        <v>2618.7473140000002</v>
      </c>
      <c r="AD103">
        <v>2732.1684570000002</v>
      </c>
      <c r="AE103">
        <v>2848.51001</v>
      </c>
      <c r="AF103">
        <v>2967.7104490000002</v>
      </c>
      <c r="AG103">
        <v>3089.6518550000001</v>
      </c>
      <c r="AH103">
        <v>3215.391846</v>
      </c>
      <c r="AI103">
        <v>3341.9848630000001</v>
      </c>
      <c r="AJ103">
        <v>3471.2446289999998</v>
      </c>
      <c r="AK103" s="9">
        <v>5.7000000000000002E-2</v>
      </c>
    </row>
    <row r="104" spans="1:37">
      <c r="A104" t="s">
        <v>275</v>
      </c>
      <c r="B104" t="s">
        <v>476</v>
      </c>
      <c r="C104" t="s">
        <v>477</v>
      </c>
      <c r="D104" t="s">
        <v>262</v>
      </c>
      <c r="E104">
        <v>477.63085899999999</v>
      </c>
      <c r="F104">
        <v>515.60821499999997</v>
      </c>
      <c r="G104">
        <v>554.98510699999997</v>
      </c>
      <c r="H104">
        <v>595.862976</v>
      </c>
      <c r="I104">
        <v>638.33007799999996</v>
      </c>
      <c r="J104">
        <v>682.45343000000003</v>
      </c>
      <c r="K104">
        <v>728.24920699999996</v>
      </c>
      <c r="L104">
        <v>775.63317900000004</v>
      </c>
      <c r="M104">
        <v>824.80145300000004</v>
      </c>
      <c r="N104">
        <v>875.82324200000005</v>
      </c>
      <c r="O104">
        <v>928.71392800000001</v>
      </c>
      <c r="P104">
        <v>983.51550299999997</v>
      </c>
      <c r="Q104">
        <v>1040.263062</v>
      </c>
      <c r="R104">
        <v>1098.974976</v>
      </c>
      <c r="S104">
        <v>1159.728149</v>
      </c>
      <c r="T104">
        <v>1222.581909</v>
      </c>
      <c r="U104">
        <v>1287.5473629999999</v>
      </c>
      <c r="V104">
        <v>1354.620361</v>
      </c>
      <c r="W104">
        <v>1423.599121</v>
      </c>
      <c r="X104">
        <v>1494.531616</v>
      </c>
      <c r="Y104">
        <v>1567.4197999999999</v>
      </c>
      <c r="Z104">
        <v>1642.4399410000001</v>
      </c>
      <c r="AA104">
        <v>1719.3500979999999</v>
      </c>
      <c r="AB104">
        <v>1798.1118160000001</v>
      </c>
      <c r="AC104">
        <v>1878.8157960000001</v>
      </c>
      <c r="AD104">
        <v>1961.3431399999999</v>
      </c>
      <c r="AE104">
        <v>2045.633423</v>
      </c>
      <c r="AF104">
        <v>2131.5749510000001</v>
      </c>
      <c r="AG104">
        <v>2219.005615</v>
      </c>
      <c r="AH104">
        <v>2307.9213869999999</v>
      </c>
      <c r="AI104">
        <v>2398.2080080000001</v>
      </c>
      <c r="AJ104">
        <v>2490.0546880000002</v>
      </c>
      <c r="AK104" s="9">
        <v>5.5E-2</v>
      </c>
    </row>
    <row r="105" spans="1:37">
      <c r="A105" t="s">
        <v>367</v>
      </c>
      <c r="B105" t="s">
        <v>478</v>
      </c>
      <c r="C105" t="s">
        <v>479</v>
      </c>
      <c r="D105" t="s">
        <v>262</v>
      </c>
      <c r="E105">
        <v>854.683899</v>
      </c>
      <c r="F105">
        <v>920.845642</v>
      </c>
      <c r="G105">
        <v>990.37237500000003</v>
      </c>
      <c r="H105">
        <v>1063.853638</v>
      </c>
      <c r="I105">
        <v>1142.144043</v>
      </c>
      <c r="J105">
        <v>1225.1748050000001</v>
      </c>
      <c r="K105">
        <v>1312.6530760000001</v>
      </c>
      <c r="L105">
        <v>1405.5371090000001</v>
      </c>
      <c r="M105">
        <v>1503.1251219999999</v>
      </c>
      <c r="N105">
        <v>1606.1877440000001</v>
      </c>
      <c r="O105">
        <v>1715.1445309999999</v>
      </c>
      <c r="P105">
        <v>1829.916626</v>
      </c>
      <c r="Q105">
        <v>1950.6514890000001</v>
      </c>
      <c r="R105">
        <v>2075.0283199999999</v>
      </c>
      <c r="S105">
        <v>2206.180664</v>
      </c>
      <c r="T105">
        <v>2345.0966800000001</v>
      </c>
      <c r="U105">
        <v>2490.4350589999999</v>
      </c>
      <c r="V105">
        <v>2642.2788089999999</v>
      </c>
      <c r="W105">
        <v>2801.3232419999999</v>
      </c>
      <c r="X105">
        <v>2967.444336</v>
      </c>
      <c r="Y105">
        <v>3157.2456050000001</v>
      </c>
      <c r="Z105">
        <v>3388.2526859999998</v>
      </c>
      <c r="AA105">
        <v>3604.2514649999998</v>
      </c>
      <c r="AB105">
        <v>3830.8178710000002</v>
      </c>
      <c r="AC105">
        <v>4068.8803710000002</v>
      </c>
      <c r="AD105">
        <v>4318.2617190000001</v>
      </c>
      <c r="AE105">
        <v>4591.8793949999999</v>
      </c>
      <c r="AF105">
        <v>4880.9399409999996</v>
      </c>
      <c r="AG105">
        <v>5182.7431640000004</v>
      </c>
      <c r="AH105">
        <v>5500.0166019999997</v>
      </c>
      <c r="AI105">
        <v>5835.7060549999997</v>
      </c>
      <c r="AJ105">
        <v>6187.9848629999997</v>
      </c>
      <c r="AK105" s="9">
        <v>6.6000000000000003E-2</v>
      </c>
    </row>
    <row r="106" spans="1:37">
      <c r="A106" t="s">
        <v>269</v>
      </c>
      <c r="B106" t="s">
        <v>480</v>
      </c>
      <c r="C106" t="s">
        <v>481</v>
      </c>
      <c r="D106" t="s">
        <v>262</v>
      </c>
      <c r="E106">
        <v>576.50146500000005</v>
      </c>
      <c r="F106">
        <v>621.96618699999999</v>
      </c>
      <c r="G106">
        <v>670.154358</v>
      </c>
      <c r="H106">
        <v>721.21319600000004</v>
      </c>
      <c r="I106">
        <v>775.53961200000003</v>
      </c>
      <c r="J106">
        <v>832.99316399999998</v>
      </c>
      <c r="K106">
        <v>893.61932400000001</v>
      </c>
      <c r="L106">
        <v>958.332764</v>
      </c>
      <c r="M106">
        <v>1026.2164310000001</v>
      </c>
      <c r="N106">
        <v>1098.150513</v>
      </c>
      <c r="O106">
        <v>1174.7181399999999</v>
      </c>
      <c r="P106">
        <v>1255.7823490000001</v>
      </c>
      <c r="Q106">
        <v>1340.685303</v>
      </c>
      <c r="R106">
        <v>1427.5249020000001</v>
      </c>
      <c r="S106">
        <v>1519.212158</v>
      </c>
      <c r="T106">
        <v>1616.8161620000001</v>
      </c>
      <c r="U106">
        <v>1719.0985109999999</v>
      </c>
      <c r="V106">
        <v>1825.8316649999999</v>
      </c>
      <c r="W106">
        <v>1937.6998289999999</v>
      </c>
      <c r="X106">
        <v>2054.5622560000002</v>
      </c>
      <c r="Y106">
        <v>2193.2841800000001</v>
      </c>
      <c r="Z106">
        <v>2368.467529</v>
      </c>
      <c r="AA106">
        <v>2528.5646969999998</v>
      </c>
      <c r="AB106">
        <v>2697.1770019999999</v>
      </c>
      <c r="AC106">
        <v>2875.0607909999999</v>
      </c>
      <c r="AD106">
        <v>3062.0878910000001</v>
      </c>
      <c r="AE106">
        <v>3259.561279</v>
      </c>
      <c r="AF106">
        <v>3467.0554200000001</v>
      </c>
      <c r="AG106">
        <v>3684.1877439999998</v>
      </c>
      <c r="AH106">
        <v>3912.9047850000002</v>
      </c>
      <c r="AI106">
        <v>4155.3198240000002</v>
      </c>
      <c r="AJ106">
        <v>4410.216797</v>
      </c>
      <c r="AK106" s="9">
        <v>6.8000000000000005E-2</v>
      </c>
    </row>
    <row r="107" spans="1:37">
      <c r="A107" t="s">
        <v>272</v>
      </c>
      <c r="B107" t="s">
        <v>482</v>
      </c>
      <c r="C107" t="s">
        <v>483</v>
      </c>
      <c r="D107" t="s">
        <v>262</v>
      </c>
      <c r="E107">
        <v>154.50418099999999</v>
      </c>
      <c r="F107">
        <v>167.30943300000001</v>
      </c>
      <c r="G107">
        <v>180.345947</v>
      </c>
      <c r="H107">
        <v>194.04527300000001</v>
      </c>
      <c r="I107">
        <v>208.85107400000001</v>
      </c>
      <c r="J107">
        <v>224.78143299999999</v>
      </c>
      <c r="K107">
        <v>241.47468599999999</v>
      </c>
      <c r="L107">
        <v>258.96716300000003</v>
      </c>
      <c r="M107">
        <v>277.45437600000002</v>
      </c>
      <c r="N107">
        <v>296.81124899999998</v>
      </c>
      <c r="O107">
        <v>316.86044299999998</v>
      </c>
      <c r="P107">
        <v>337.645081</v>
      </c>
      <c r="Q107">
        <v>359.93994099999998</v>
      </c>
      <c r="R107">
        <v>383.294647</v>
      </c>
      <c r="S107">
        <v>407.890961</v>
      </c>
      <c r="T107">
        <v>433.61376999999999</v>
      </c>
      <c r="U107">
        <v>460.36834700000003</v>
      </c>
      <c r="V107">
        <v>488.35116599999998</v>
      </c>
      <c r="W107">
        <v>517.55487100000005</v>
      </c>
      <c r="X107">
        <v>547.98217799999998</v>
      </c>
      <c r="Y107">
        <v>579.41863999999998</v>
      </c>
      <c r="Z107">
        <v>614.70550500000002</v>
      </c>
      <c r="AA107">
        <v>649.17834500000004</v>
      </c>
      <c r="AB107">
        <v>684.83673099999999</v>
      </c>
      <c r="AC107">
        <v>721.80633499999999</v>
      </c>
      <c r="AD107">
        <v>759.97595200000001</v>
      </c>
      <c r="AE107">
        <v>799.60247800000002</v>
      </c>
      <c r="AF107">
        <v>840.49352999999996</v>
      </c>
      <c r="AG107">
        <v>882.475098</v>
      </c>
      <c r="AH107">
        <v>925.95013400000005</v>
      </c>
      <c r="AI107">
        <v>971.33727999999996</v>
      </c>
      <c r="AJ107">
        <v>1018.240112</v>
      </c>
      <c r="AK107" s="9">
        <v>6.3E-2</v>
      </c>
    </row>
    <row r="108" spans="1:37">
      <c r="A108" t="s">
        <v>275</v>
      </c>
      <c r="B108" t="s">
        <v>484</v>
      </c>
      <c r="C108" t="s">
        <v>485</v>
      </c>
      <c r="D108" t="s">
        <v>262</v>
      </c>
      <c r="E108">
        <v>123.678284</v>
      </c>
      <c r="F108">
        <v>131.56999200000001</v>
      </c>
      <c r="G108">
        <v>139.87207000000001</v>
      </c>
      <c r="H108">
        <v>148.595169</v>
      </c>
      <c r="I108">
        <v>157.753387</v>
      </c>
      <c r="J108">
        <v>167.40016199999999</v>
      </c>
      <c r="K108">
        <v>177.55903599999999</v>
      </c>
      <c r="L108">
        <v>188.23722799999999</v>
      </c>
      <c r="M108">
        <v>199.45439099999999</v>
      </c>
      <c r="N108">
        <v>211.22598300000001</v>
      </c>
      <c r="O108">
        <v>223.565887</v>
      </c>
      <c r="P108">
        <v>236.489182</v>
      </c>
      <c r="Q108">
        <v>250.02619899999999</v>
      </c>
      <c r="R108">
        <v>264.20880099999999</v>
      </c>
      <c r="S108">
        <v>279.07739299999997</v>
      </c>
      <c r="T108">
        <v>294.66687000000002</v>
      </c>
      <c r="U108">
        <v>310.96816999999999</v>
      </c>
      <c r="V108">
        <v>328.096069</v>
      </c>
      <c r="W108">
        <v>346.06866500000001</v>
      </c>
      <c r="X108">
        <v>364.89978000000002</v>
      </c>
      <c r="Y108">
        <v>384.54260299999999</v>
      </c>
      <c r="Z108">
        <v>405.07952899999998</v>
      </c>
      <c r="AA108">
        <v>426.50830100000002</v>
      </c>
      <c r="AB108">
        <v>448.80407700000001</v>
      </c>
      <c r="AC108">
        <v>472.01315299999999</v>
      </c>
      <c r="AD108">
        <v>496.19754</v>
      </c>
      <c r="AE108">
        <v>532.71569799999997</v>
      </c>
      <c r="AF108">
        <v>573.39129600000001</v>
      </c>
      <c r="AG108">
        <v>616.08026099999995</v>
      </c>
      <c r="AH108">
        <v>661.16143799999998</v>
      </c>
      <c r="AI108">
        <v>709.04882799999996</v>
      </c>
      <c r="AJ108">
        <v>759.52795400000002</v>
      </c>
      <c r="AK108" s="9">
        <v>0.06</v>
      </c>
    </row>
    <row r="109" spans="1:37">
      <c r="A109" t="s">
        <v>376</v>
      </c>
      <c r="B109" t="s">
        <v>486</v>
      </c>
      <c r="C109" t="s">
        <v>487</v>
      </c>
      <c r="D109" t="s">
        <v>262</v>
      </c>
      <c r="E109">
        <v>824.51208499999996</v>
      </c>
      <c r="F109">
        <v>848.24487299999998</v>
      </c>
      <c r="G109">
        <v>871.97851600000001</v>
      </c>
      <c r="H109">
        <v>896.24121100000002</v>
      </c>
      <c r="I109">
        <v>920.93249500000002</v>
      </c>
      <c r="J109">
        <v>944.68542500000001</v>
      </c>
      <c r="K109">
        <v>967.66613800000005</v>
      </c>
      <c r="L109">
        <v>992.03845200000001</v>
      </c>
      <c r="M109">
        <v>1016.760193</v>
      </c>
      <c r="N109">
        <v>1042.3271480000001</v>
      </c>
      <c r="O109">
        <v>1068.325439</v>
      </c>
      <c r="P109">
        <v>1094.591797</v>
      </c>
      <c r="Q109">
        <v>1128.0974120000001</v>
      </c>
      <c r="R109">
        <v>1161.932251</v>
      </c>
      <c r="S109">
        <v>1197.4663089999999</v>
      </c>
      <c r="T109">
        <v>1234.238159</v>
      </c>
      <c r="U109">
        <v>1271.486328</v>
      </c>
      <c r="V109">
        <v>1309.1811520000001</v>
      </c>
      <c r="W109">
        <v>1348.8955080000001</v>
      </c>
      <c r="X109">
        <v>1390.8256839999999</v>
      </c>
      <c r="Y109">
        <v>1434.772217</v>
      </c>
      <c r="Z109">
        <v>1490.448975</v>
      </c>
      <c r="AA109">
        <v>1537.98999</v>
      </c>
      <c r="AB109">
        <v>1587.5211179999999</v>
      </c>
      <c r="AC109">
        <v>1638.756226</v>
      </c>
      <c r="AD109">
        <v>1691.5485839999999</v>
      </c>
      <c r="AE109">
        <v>1748.3320309999999</v>
      </c>
      <c r="AF109">
        <v>1808.171143</v>
      </c>
      <c r="AG109">
        <v>1869.014404</v>
      </c>
      <c r="AH109">
        <v>1931.311768</v>
      </c>
      <c r="AI109">
        <v>1994.810669</v>
      </c>
      <c r="AJ109">
        <v>2059.157471</v>
      </c>
      <c r="AK109" s="9">
        <v>0.03</v>
      </c>
    </row>
    <row r="110" spans="1:37">
      <c r="A110" t="s">
        <v>269</v>
      </c>
      <c r="B110" t="s">
        <v>488</v>
      </c>
      <c r="C110" t="s">
        <v>489</v>
      </c>
      <c r="D110" t="s">
        <v>262</v>
      </c>
      <c r="E110">
        <v>325.288971</v>
      </c>
      <c r="F110">
        <v>341.76504499999999</v>
      </c>
      <c r="G110">
        <v>358.67407200000002</v>
      </c>
      <c r="H110">
        <v>376.55542000000003</v>
      </c>
      <c r="I110">
        <v>395.33776899999998</v>
      </c>
      <c r="J110">
        <v>413.80139200000002</v>
      </c>
      <c r="K110">
        <v>431.76129200000003</v>
      </c>
      <c r="L110">
        <v>449.54046599999998</v>
      </c>
      <c r="M110">
        <v>467.66729700000002</v>
      </c>
      <c r="N110">
        <v>486.53460699999999</v>
      </c>
      <c r="O110">
        <v>505.86639400000001</v>
      </c>
      <c r="P110">
        <v>525.56243900000004</v>
      </c>
      <c r="Q110">
        <v>551.20898399999999</v>
      </c>
      <c r="R110">
        <v>577.36187700000005</v>
      </c>
      <c r="S110">
        <v>605.17486599999995</v>
      </c>
      <c r="T110">
        <v>634.17199700000003</v>
      </c>
      <c r="U110">
        <v>663.88293499999997</v>
      </c>
      <c r="V110">
        <v>694.29724099999999</v>
      </c>
      <c r="W110">
        <v>725.78997800000002</v>
      </c>
      <c r="X110">
        <v>758.27136199999995</v>
      </c>
      <c r="Y110">
        <v>791.64160200000003</v>
      </c>
      <c r="Z110">
        <v>835.75585899999999</v>
      </c>
      <c r="AA110">
        <v>870.93756099999996</v>
      </c>
      <c r="AB110">
        <v>907.44329800000003</v>
      </c>
      <c r="AC110">
        <v>945.10382100000004</v>
      </c>
      <c r="AD110">
        <v>983.82818599999996</v>
      </c>
      <c r="AE110">
        <v>1023.6828</v>
      </c>
      <c r="AF110">
        <v>1064.834106</v>
      </c>
      <c r="AG110">
        <v>1106.600586</v>
      </c>
      <c r="AH110">
        <v>1149.329712</v>
      </c>
      <c r="AI110">
        <v>1192.7998050000001</v>
      </c>
      <c r="AJ110">
        <v>1236.7258300000001</v>
      </c>
      <c r="AK110" s="9">
        <v>4.3999999999999997E-2</v>
      </c>
    </row>
    <row r="111" spans="1:37">
      <c r="A111" t="s">
        <v>272</v>
      </c>
      <c r="B111" t="s">
        <v>490</v>
      </c>
      <c r="C111" t="s">
        <v>491</v>
      </c>
      <c r="D111" t="s">
        <v>262</v>
      </c>
      <c r="E111">
        <v>133.36389199999999</v>
      </c>
      <c r="F111">
        <v>140.325897</v>
      </c>
      <c r="G111">
        <v>147.392426</v>
      </c>
      <c r="H111">
        <v>154.57566800000001</v>
      </c>
      <c r="I111">
        <v>161.85990899999999</v>
      </c>
      <c r="J111">
        <v>169.242615</v>
      </c>
      <c r="K111">
        <v>176.715408</v>
      </c>
      <c r="L111">
        <v>184.24485799999999</v>
      </c>
      <c r="M111">
        <v>191.82515000000001</v>
      </c>
      <c r="N111">
        <v>199.453812</v>
      </c>
      <c r="O111">
        <v>207.07591199999999</v>
      </c>
      <c r="P111">
        <v>214.657364</v>
      </c>
      <c r="Q111">
        <v>222.18211400000001</v>
      </c>
      <c r="R111">
        <v>229.63755800000001</v>
      </c>
      <c r="S111">
        <v>236.972916</v>
      </c>
      <c r="T111">
        <v>244.33438100000001</v>
      </c>
      <c r="U111">
        <v>251.54676799999999</v>
      </c>
      <c r="V111">
        <v>258.59628300000003</v>
      </c>
      <c r="W111">
        <v>265.49148600000001</v>
      </c>
      <c r="X111">
        <v>272.21099900000002</v>
      </c>
      <c r="Y111">
        <v>278.78561400000001</v>
      </c>
      <c r="Z111">
        <v>285.24993899999998</v>
      </c>
      <c r="AA111">
        <v>291.63067599999999</v>
      </c>
      <c r="AB111">
        <v>297.97442599999999</v>
      </c>
      <c r="AC111">
        <v>304.36108400000001</v>
      </c>
      <c r="AD111">
        <v>310.89648399999999</v>
      </c>
      <c r="AE111">
        <v>320.01882899999998</v>
      </c>
      <c r="AF111">
        <v>330.65777600000001</v>
      </c>
      <c r="AG111">
        <v>341.45043900000002</v>
      </c>
      <c r="AH111">
        <v>352.48928799999999</v>
      </c>
      <c r="AI111">
        <v>363.71521000000001</v>
      </c>
      <c r="AJ111">
        <v>375.05230699999998</v>
      </c>
      <c r="AK111" s="9">
        <v>3.4000000000000002E-2</v>
      </c>
    </row>
    <row r="112" spans="1:37">
      <c r="A112" t="s">
        <v>275</v>
      </c>
      <c r="B112" t="s">
        <v>492</v>
      </c>
      <c r="C112" t="s">
        <v>493</v>
      </c>
      <c r="D112" t="s">
        <v>262</v>
      </c>
      <c r="E112">
        <v>365.85922199999999</v>
      </c>
      <c r="F112">
        <v>366.15390000000002</v>
      </c>
      <c r="G112">
        <v>365.91198700000001</v>
      </c>
      <c r="H112">
        <v>365.11007699999999</v>
      </c>
      <c r="I112">
        <v>363.73483299999998</v>
      </c>
      <c r="J112">
        <v>361.64138800000001</v>
      </c>
      <c r="K112">
        <v>359.18948399999999</v>
      </c>
      <c r="L112">
        <v>358.25311299999998</v>
      </c>
      <c r="M112">
        <v>357.26776100000001</v>
      </c>
      <c r="N112">
        <v>356.33874500000002</v>
      </c>
      <c r="O112">
        <v>355.38308699999999</v>
      </c>
      <c r="P112">
        <v>354.37197900000001</v>
      </c>
      <c r="Q112">
        <v>354.70626800000002</v>
      </c>
      <c r="R112">
        <v>354.93277</v>
      </c>
      <c r="S112">
        <v>355.31857300000001</v>
      </c>
      <c r="T112">
        <v>355.73184199999997</v>
      </c>
      <c r="U112">
        <v>356.05660999999998</v>
      </c>
      <c r="V112">
        <v>356.287598</v>
      </c>
      <c r="W112">
        <v>357.61404399999998</v>
      </c>
      <c r="X112">
        <v>360.34320100000002</v>
      </c>
      <c r="Y112">
        <v>364.34500100000002</v>
      </c>
      <c r="Z112">
        <v>369.44311499999998</v>
      </c>
      <c r="AA112">
        <v>375.421783</v>
      </c>
      <c r="AB112">
        <v>382.10339399999998</v>
      </c>
      <c r="AC112">
        <v>389.29141199999998</v>
      </c>
      <c r="AD112">
        <v>396.82403599999998</v>
      </c>
      <c r="AE112">
        <v>404.63031000000001</v>
      </c>
      <c r="AF112">
        <v>412.67913800000002</v>
      </c>
      <c r="AG112">
        <v>420.96340900000001</v>
      </c>
      <c r="AH112">
        <v>429.49273699999998</v>
      </c>
      <c r="AI112">
        <v>438.29565400000001</v>
      </c>
      <c r="AJ112">
        <v>447.37933299999997</v>
      </c>
      <c r="AK112" s="9">
        <v>7.0000000000000001E-3</v>
      </c>
    </row>
    <row r="113" spans="1:37">
      <c r="A113" t="s">
        <v>385</v>
      </c>
      <c r="B113" t="s">
        <v>494</v>
      </c>
      <c r="C113" t="s">
        <v>495</v>
      </c>
      <c r="D113" t="s">
        <v>262</v>
      </c>
      <c r="E113">
        <v>30543.449218999998</v>
      </c>
      <c r="F113">
        <v>32233.816406000002</v>
      </c>
      <c r="G113">
        <v>33959.179687999997</v>
      </c>
      <c r="H113">
        <v>35717.105469000002</v>
      </c>
      <c r="I113">
        <v>37480.878905999998</v>
      </c>
      <c r="J113">
        <v>39269.890625</v>
      </c>
      <c r="K113">
        <v>41088.625</v>
      </c>
      <c r="L113">
        <v>42935.8125</v>
      </c>
      <c r="M113">
        <v>44812.910155999998</v>
      </c>
      <c r="N113">
        <v>46726.964844000002</v>
      </c>
      <c r="O113">
        <v>48675.65625</v>
      </c>
      <c r="P113">
        <v>50648.191405999998</v>
      </c>
      <c r="Q113">
        <v>52619.992187999997</v>
      </c>
      <c r="R113">
        <v>54608.332030999998</v>
      </c>
      <c r="S113">
        <v>56636.03125</v>
      </c>
      <c r="T113">
        <v>58702.136719000002</v>
      </c>
      <c r="U113">
        <v>60795.558594000002</v>
      </c>
      <c r="V113">
        <v>62932.175780999998</v>
      </c>
      <c r="W113">
        <v>65100.597655999998</v>
      </c>
      <c r="X113">
        <v>67295.359375</v>
      </c>
      <c r="Y113">
        <v>69519.203125</v>
      </c>
      <c r="Z113">
        <v>71779.023438000004</v>
      </c>
      <c r="AA113">
        <v>74092.585938000004</v>
      </c>
      <c r="AB113">
        <v>76456.90625</v>
      </c>
      <c r="AC113">
        <v>78865.335938000004</v>
      </c>
      <c r="AD113">
        <v>81317.460938000004</v>
      </c>
      <c r="AE113">
        <v>83808.335938000004</v>
      </c>
      <c r="AF113">
        <v>86340.429688000004</v>
      </c>
      <c r="AG113">
        <v>88901.945311999996</v>
      </c>
      <c r="AH113">
        <v>91491.46875</v>
      </c>
      <c r="AI113">
        <v>94107.851561999996</v>
      </c>
      <c r="AJ113">
        <v>96757.632811999996</v>
      </c>
      <c r="AK113" s="9">
        <v>3.7999999999999999E-2</v>
      </c>
    </row>
    <row r="114" spans="1:37">
      <c r="A114" s="1" t="s">
        <v>496</v>
      </c>
      <c r="C114" t="s">
        <v>497</v>
      </c>
    </row>
    <row r="115" spans="1:37">
      <c r="A115" t="s">
        <v>266</v>
      </c>
      <c r="B115" t="s">
        <v>498</v>
      </c>
      <c r="C115" t="s">
        <v>499</v>
      </c>
      <c r="D115" t="s">
        <v>262</v>
      </c>
      <c r="E115">
        <v>973.12213099999997</v>
      </c>
      <c r="F115">
        <v>942.85632299999997</v>
      </c>
      <c r="G115">
        <v>909.33880599999998</v>
      </c>
      <c r="H115">
        <v>868.06384300000002</v>
      </c>
      <c r="I115">
        <v>841.17053199999998</v>
      </c>
      <c r="J115">
        <v>812.41546600000004</v>
      </c>
      <c r="K115">
        <v>782.82458499999996</v>
      </c>
      <c r="L115">
        <v>755.99334699999997</v>
      </c>
      <c r="M115">
        <v>723.95721400000002</v>
      </c>
      <c r="N115">
        <v>683.40380900000002</v>
      </c>
      <c r="O115">
        <v>638.41986099999997</v>
      </c>
      <c r="P115">
        <v>584.97216800000001</v>
      </c>
      <c r="Q115">
        <v>543.10894800000005</v>
      </c>
      <c r="R115">
        <v>512.85180700000001</v>
      </c>
      <c r="S115">
        <v>481.51669299999998</v>
      </c>
      <c r="T115">
        <v>457.67697099999998</v>
      </c>
      <c r="U115">
        <v>442.37338299999999</v>
      </c>
      <c r="V115">
        <v>425.20105000000001</v>
      </c>
      <c r="W115">
        <v>406.23703</v>
      </c>
      <c r="X115">
        <v>385.857483</v>
      </c>
      <c r="Y115">
        <v>363.65612800000002</v>
      </c>
      <c r="Z115">
        <v>339.603455</v>
      </c>
      <c r="AA115">
        <v>317.10351600000001</v>
      </c>
      <c r="AB115">
        <v>295.47885100000002</v>
      </c>
      <c r="AC115">
        <v>273.40704299999999</v>
      </c>
      <c r="AD115">
        <v>245.305038</v>
      </c>
      <c r="AE115">
        <v>216.23228499999999</v>
      </c>
      <c r="AF115">
        <v>187.24876399999999</v>
      </c>
      <c r="AG115">
        <v>157.669479</v>
      </c>
      <c r="AH115">
        <v>123.06326300000001</v>
      </c>
      <c r="AI115">
        <v>93.428741000000002</v>
      </c>
      <c r="AJ115">
        <v>69.248313999999993</v>
      </c>
      <c r="AK115" s="9">
        <v>-8.2000000000000003E-2</v>
      </c>
    </row>
    <row r="116" spans="1:37">
      <c r="A116" t="s">
        <v>269</v>
      </c>
      <c r="B116" t="s">
        <v>500</v>
      </c>
      <c r="C116" t="s">
        <v>501</v>
      </c>
      <c r="D116" t="s">
        <v>262</v>
      </c>
      <c r="E116">
        <v>362.63137799999998</v>
      </c>
      <c r="F116">
        <v>348.45211799999998</v>
      </c>
      <c r="G116">
        <v>332.59316999999999</v>
      </c>
      <c r="H116">
        <v>315.19085699999999</v>
      </c>
      <c r="I116">
        <v>295.93652300000002</v>
      </c>
      <c r="J116">
        <v>274.90228300000001</v>
      </c>
      <c r="K116">
        <v>253.03149400000001</v>
      </c>
      <c r="L116">
        <v>234.24078399999999</v>
      </c>
      <c r="M116">
        <v>210.52784700000001</v>
      </c>
      <c r="N116">
        <v>179.148651</v>
      </c>
      <c r="O116">
        <v>144.198578</v>
      </c>
      <c r="P116">
        <v>101.705338</v>
      </c>
      <c r="Q116">
        <v>71.566695999999993</v>
      </c>
      <c r="R116">
        <v>53.853915999999998</v>
      </c>
      <c r="S116">
        <v>36</v>
      </c>
      <c r="T116">
        <v>26</v>
      </c>
      <c r="U116">
        <v>26</v>
      </c>
      <c r="V116">
        <v>23</v>
      </c>
      <c r="W116">
        <v>19.077349000000002</v>
      </c>
      <c r="X116">
        <v>17</v>
      </c>
      <c r="Y116">
        <v>15</v>
      </c>
      <c r="Z116">
        <v>12</v>
      </c>
      <c r="AA116">
        <v>9</v>
      </c>
      <c r="AB116">
        <v>8</v>
      </c>
      <c r="AC116">
        <v>8</v>
      </c>
      <c r="AD116">
        <v>7</v>
      </c>
      <c r="AE116">
        <v>6</v>
      </c>
      <c r="AF116">
        <v>3</v>
      </c>
      <c r="AG116">
        <v>3</v>
      </c>
      <c r="AH116">
        <v>2</v>
      </c>
      <c r="AI116">
        <v>0.86185800000000001</v>
      </c>
      <c r="AJ116">
        <v>0</v>
      </c>
      <c r="AK116" t="s">
        <v>502</v>
      </c>
    </row>
    <row r="117" spans="1:37">
      <c r="A117" t="s">
        <v>272</v>
      </c>
      <c r="B117" t="s">
        <v>503</v>
      </c>
      <c r="C117" t="s">
        <v>504</v>
      </c>
      <c r="D117" t="s">
        <v>262</v>
      </c>
      <c r="E117">
        <v>52.558323000000001</v>
      </c>
      <c r="F117">
        <v>39.730072</v>
      </c>
      <c r="G117">
        <v>25.877890000000001</v>
      </c>
      <c r="H117">
        <v>6.4142299999999999</v>
      </c>
      <c r="I117">
        <v>3.8382520000000002</v>
      </c>
      <c r="J117">
        <v>1.897764</v>
      </c>
      <c r="K117">
        <v>0.72859300000000005</v>
      </c>
      <c r="L117">
        <v>0.38184000000000001</v>
      </c>
      <c r="M117">
        <v>0.26483299999999999</v>
      </c>
      <c r="N117">
        <v>0.18105399999999999</v>
      </c>
      <c r="O117">
        <v>0.121984</v>
      </c>
      <c r="P117">
        <v>1.5894999999999999E-2</v>
      </c>
      <c r="Q117">
        <v>1.065E-2</v>
      </c>
      <c r="R117">
        <v>0</v>
      </c>
      <c r="S117">
        <v>0</v>
      </c>
      <c r="T117">
        <v>0</v>
      </c>
      <c r="U117">
        <v>0</v>
      </c>
      <c r="V117">
        <v>0</v>
      </c>
      <c r="W117">
        <v>0</v>
      </c>
      <c r="X117">
        <v>0</v>
      </c>
      <c r="Y117">
        <v>0</v>
      </c>
      <c r="Z117">
        <v>0</v>
      </c>
      <c r="AA117">
        <v>0</v>
      </c>
      <c r="AB117">
        <v>0</v>
      </c>
      <c r="AC117">
        <v>0</v>
      </c>
      <c r="AD117">
        <v>0</v>
      </c>
      <c r="AE117">
        <v>0</v>
      </c>
      <c r="AF117">
        <v>0</v>
      </c>
      <c r="AG117">
        <v>0</v>
      </c>
      <c r="AH117">
        <v>0</v>
      </c>
      <c r="AI117">
        <v>0</v>
      </c>
      <c r="AJ117">
        <v>0</v>
      </c>
      <c r="AK117" t="s">
        <v>502</v>
      </c>
    </row>
    <row r="118" spans="1:37">
      <c r="A118" t="s">
        <v>275</v>
      </c>
      <c r="B118" t="s">
        <v>505</v>
      </c>
      <c r="C118" t="s">
        <v>506</v>
      </c>
      <c r="D118" t="s">
        <v>262</v>
      </c>
      <c r="E118">
        <v>557.93243399999994</v>
      </c>
      <c r="F118">
        <v>554.67413299999998</v>
      </c>
      <c r="G118">
        <v>550.86773700000003</v>
      </c>
      <c r="H118">
        <v>546.45880099999999</v>
      </c>
      <c r="I118">
        <v>541.39575200000002</v>
      </c>
      <c r="J118">
        <v>535.61541699999998</v>
      </c>
      <c r="K118">
        <v>529.06451400000003</v>
      </c>
      <c r="L118">
        <v>521.37072799999999</v>
      </c>
      <c r="M118">
        <v>513.16455099999996</v>
      </c>
      <c r="N118">
        <v>504.07409699999999</v>
      </c>
      <c r="O118">
        <v>494.09930400000002</v>
      </c>
      <c r="P118">
        <v>483.25091600000002</v>
      </c>
      <c r="Q118">
        <v>471.531586</v>
      </c>
      <c r="R118">
        <v>458.99789399999997</v>
      </c>
      <c r="S118">
        <v>445.51669299999998</v>
      </c>
      <c r="T118">
        <v>431.67697099999998</v>
      </c>
      <c r="U118">
        <v>416.37338299999999</v>
      </c>
      <c r="V118">
        <v>402.20105000000001</v>
      </c>
      <c r="W118">
        <v>387.15966800000001</v>
      </c>
      <c r="X118">
        <v>368.857483</v>
      </c>
      <c r="Y118">
        <v>348.65612800000002</v>
      </c>
      <c r="Z118">
        <v>327.603455</v>
      </c>
      <c r="AA118">
        <v>308.10351600000001</v>
      </c>
      <c r="AB118">
        <v>287.47885100000002</v>
      </c>
      <c r="AC118">
        <v>265.40704299999999</v>
      </c>
      <c r="AD118">
        <v>238.305038</v>
      </c>
      <c r="AE118">
        <v>210.23228499999999</v>
      </c>
      <c r="AF118">
        <v>184.24876399999999</v>
      </c>
      <c r="AG118">
        <v>154.669479</v>
      </c>
      <c r="AH118">
        <v>121.06326300000001</v>
      </c>
      <c r="AI118">
        <v>92.566879</v>
      </c>
      <c r="AJ118">
        <v>69.248313999999993</v>
      </c>
      <c r="AK118" s="9">
        <v>-6.5000000000000002E-2</v>
      </c>
    </row>
    <row r="119" spans="1:37">
      <c r="A119" t="s">
        <v>51</v>
      </c>
      <c r="B119" t="s">
        <v>507</v>
      </c>
      <c r="C119" t="s">
        <v>508</v>
      </c>
      <c r="D119" t="s">
        <v>262</v>
      </c>
      <c r="E119">
        <v>61.695587000000003</v>
      </c>
      <c r="F119">
        <v>59.671332999999997</v>
      </c>
      <c r="G119">
        <v>57.452938000000003</v>
      </c>
      <c r="H119">
        <v>55.273555999999999</v>
      </c>
      <c r="I119">
        <v>53.191319</v>
      </c>
      <c r="J119">
        <v>50.163567</v>
      </c>
      <c r="K119">
        <v>47.759017999999998</v>
      </c>
      <c r="L119">
        <v>45.514240000000001</v>
      </c>
      <c r="M119">
        <v>42.996505999999997</v>
      </c>
      <c r="N119">
        <v>40.356921999999997</v>
      </c>
      <c r="O119">
        <v>37.492012000000003</v>
      </c>
      <c r="P119">
        <v>34.461933000000002</v>
      </c>
      <c r="Q119">
        <v>31.371628000000001</v>
      </c>
      <c r="R119">
        <v>28.320882999999998</v>
      </c>
      <c r="S119">
        <v>24.469107000000001</v>
      </c>
      <c r="T119">
        <v>21.060804000000001</v>
      </c>
      <c r="U119">
        <v>18.179544</v>
      </c>
      <c r="V119">
        <v>15.775371</v>
      </c>
      <c r="W119">
        <v>13.654145</v>
      </c>
      <c r="X119">
        <v>11.159050000000001</v>
      </c>
      <c r="Y119">
        <v>9.8747620000000005</v>
      </c>
      <c r="Z119">
        <v>8.8106039999999997</v>
      </c>
      <c r="AA119">
        <v>7.5985129999999996</v>
      </c>
      <c r="AB119">
        <v>5.946968</v>
      </c>
      <c r="AC119">
        <v>5.529007</v>
      </c>
      <c r="AD119">
        <v>4.4331639999999997</v>
      </c>
      <c r="AE119">
        <v>3.5822509999999999</v>
      </c>
      <c r="AF119">
        <v>2.6791779999999998</v>
      </c>
      <c r="AG119">
        <v>2.1006589999999998</v>
      </c>
      <c r="AH119">
        <v>1.6871449999999999</v>
      </c>
      <c r="AI119">
        <v>0.94831200000000004</v>
      </c>
      <c r="AJ119">
        <v>0.52304799999999996</v>
      </c>
      <c r="AK119" s="9">
        <v>-0.14299999999999999</v>
      </c>
    </row>
    <row r="120" spans="1:37">
      <c r="A120" t="s">
        <v>269</v>
      </c>
      <c r="B120" t="s">
        <v>509</v>
      </c>
      <c r="C120" t="s">
        <v>510</v>
      </c>
      <c r="D120" t="s">
        <v>262</v>
      </c>
      <c r="E120">
        <v>4.4590550000000002</v>
      </c>
      <c r="F120">
        <v>3.44611</v>
      </c>
      <c r="G120">
        <v>2.933837</v>
      </c>
      <c r="H120">
        <v>2.5199509999999998</v>
      </c>
      <c r="I120">
        <v>2.1808320000000001</v>
      </c>
      <c r="J120">
        <v>1.9070050000000001</v>
      </c>
      <c r="K120">
        <v>1.6891080000000001</v>
      </c>
      <c r="L120">
        <v>1.518238</v>
      </c>
      <c r="M120">
        <v>1.386199</v>
      </c>
      <c r="N120">
        <v>1.2856639999999999</v>
      </c>
      <c r="O120">
        <v>1.210243</v>
      </c>
      <c r="P120">
        <v>1.154501</v>
      </c>
      <c r="Q120">
        <v>1.1139209999999999</v>
      </c>
      <c r="R120">
        <v>1.084822</v>
      </c>
      <c r="S120">
        <v>0.29505900000000002</v>
      </c>
      <c r="T120">
        <v>2.1298999999999998E-2</v>
      </c>
      <c r="U120">
        <v>0</v>
      </c>
      <c r="V120">
        <v>0</v>
      </c>
      <c r="W120">
        <v>0</v>
      </c>
      <c r="X120">
        <v>0</v>
      </c>
      <c r="Y120">
        <v>0</v>
      </c>
      <c r="Z120">
        <v>0</v>
      </c>
      <c r="AA120">
        <v>0</v>
      </c>
      <c r="AB120">
        <v>0</v>
      </c>
      <c r="AC120">
        <v>0</v>
      </c>
      <c r="AD120">
        <v>0</v>
      </c>
      <c r="AE120">
        <v>0</v>
      </c>
      <c r="AF120">
        <v>0</v>
      </c>
      <c r="AG120">
        <v>0</v>
      </c>
      <c r="AH120">
        <v>0</v>
      </c>
      <c r="AI120">
        <v>0</v>
      </c>
      <c r="AJ120">
        <v>0</v>
      </c>
      <c r="AK120" t="s">
        <v>502</v>
      </c>
    </row>
    <row r="121" spans="1:37">
      <c r="A121" t="s">
        <v>272</v>
      </c>
      <c r="B121" t="s">
        <v>511</v>
      </c>
      <c r="C121" t="s">
        <v>512</v>
      </c>
      <c r="D121" t="s">
        <v>262</v>
      </c>
      <c r="E121">
        <v>1</v>
      </c>
      <c r="F121">
        <v>1</v>
      </c>
      <c r="G121">
        <v>1</v>
      </c>
      <c r="H121">
        <v>1</v>
      </c>
      <c r="I121">
        <v>0.71148800000000001</v>
      </c>
      <c r="J121">
        <v>0</v>
      </c>
      <c r="K121">
        <v>0</v>
      </c>
      <c r="L121">
        <v>0</v>
      </c>
      <c r="M121">
        <v>0</v>
      </c>
      <c r="N121">
        <v>0</v>
      </c>
      <c r="O121">
        <v>0</v>
      </c>
      <c r="P121">
        <v>0</v>
      </c>
      <c r="Q121">
        <v>0</v>
      </c>
      <c r="R121">
        <v>0</v>
      </c>
      <c r="S121">
        <v>0</v>
      </c>
      <c r="T121">
        <v>0</v>
      </c>
      <c r="U121">
        <v>0</v>
      </c>
      <c r="V121">
        <v>0</v>
      </c>
      <c r="W121">
        <v>0</v>
      </c>
      <c r="X121">
        <v>0</v>
      </c>
      <c r="Y121">
        <v>0</v>
      </c>
      <c r="Z121">
        <v>0</v>
      </c>
      <c r="AA121">
        <v>0</v>
      </c>
      <c r="AB121">
        <v>0</v>
      </c>
      <c r="AC121">
        <v>0</v>
      </c>
      <c r="AD121">
        <v>0</v>
      </c>
      <c r="AE121">
        <v>0</v>
      </c>
      <c r="AF121">
        <v>0</v>
      </c>
      <c r="AG121">
        <v>0</v>
      </c>
      <c r="AH121">
        <v>0</v>
      </c>
      <c r="AI121">
        <v>0</v>
      </c>
      <c r="AJ121">
        <v>0</v>
      </c>
      <c r="AK121" t="s">
        <v>502</v>
      </c>
    </row>
    <row r="122" spans="1:37">
      <c r="A122" t="s">
        <v>275</v>
      </c>
      <c r="B122" t="s">
        <v>513</v>
      </c>
      <c r="C122" t="s">
        <v>514</v>
      </c>
      <c r="D122" t="s">
        <v>262</v>
      </c>
      <c r="E122">
        <v>56.236530000000002</v>
      </c>
      <c r="F122">
        <v>55.225223999999997</v>
      </c>
      <c r="G122">
        <v>53.519100000000002</v>
      </c>
      <c r="H122">
        <v>51.753605</v>
      </c>
      <c r="I122">
        <v>50.298999999999999</v>
      </c>
      <c r="J122">
        <v>48.256560999999998</v>
      </c>
      <c r="K122">
        <v>46.069912000000002</v>
      </c>
      <c r="L122">
        <v>43.996001999999997</v>
      </c>
      <c r="M122">
        <v>41.610306000000001</v>
      </c>
      <c r="N122">
        <v>39.071258999999998</v>
      </c>
      <c r="O122">
        <v>36.281768999999997</v>
      </c>
      <c r="P122">
        <v>33.307429999999997</v>
      </c>
      <c r="Q122">
        <v>30.257708000000001</v>
      </c>
      <c r="R122">
        <v>27.236060999999999</v>
      </c>
      <c r="S122">
        <v>24.174047000000002</v>
      </c>
      <c r="T122">
        <v>21.039504999999998</v>
      </c>
      <c r="U122">
        <v>18.179544</v>
      </c>
      <c r="V122">
        <v>15.775371</v>
      </c>
      <c r="W122">
        <v>13.654145</v>
      </c>
      <c r="X122">
        <v>11.159050000000001</v>
      </c>
      <c r="Y122">
        <v>9.8747620000000005</v>
      </c>
      <c r="Z122">
        <v>8.8106039999999997</v>
      </c>
      <c r="AA122">
        <v>7.5985129999999996</v>
      </c>
      <c r="AB122">
        <v>5.946968</v>
      </c>
      <c r="AC122">
        <v>5.529007</v>
      </c>
      <c r="AD122">
        <v>4.4331639999999997</v>
      </c>
      <c r="AE122">
        <v>3.5822509999999999</v>
      </c>
      <c r="AF122">
        <v>2.6791779999999998</v>
      </c>
      <c r="AG122">
        <v>2.1006589999999998</v>
      </c>
      <c r="AH122">
        <v>1.6871449999999999</v>
      </c>
      <c r="AI122">
        <v>0.94831200000000004</v>
      </c>
      <c r="AJ122">
        <v>0.52304799999999996</v>
      </c>
      <c r="AK122" s="9">
        <v>-0.14000000000000001</v>
      </c>
    </row>
    <row r="123" spans="1:37">
      <c r="A123" t="s">
        <v>286</v>
      </c>
      <c r="B123" t="s">
        <v>515</v>
      </c>
      <c r="C123" t="s">
        <v>516</v>
      </c>
      <c r="D123" t="s">
        <v>262</v>
      </c>
      <c r="E123">
        <v>60.982719000000003</v>
      </c>
      <c r="F123">
        <v>59.427120000000002</v>
      </c>
      <c r="G123">
        <v>58.298141000000001</v>
      </c>
      <c r="H123">
        <v>56.895690999999999</v>
      </c>
      <c r="I123">
        <v>55.146602999999999</v>
      </c>
      <c r="J123">
        <v>52.943474000000002</v>
      </c>
      <c r="K123">
        <v>50.188400000000001</v>
      </c>
      <c r="L123">
        <v>46.835853999999998</v>
      </c>
      <c r="M123">
        <v>42.833069000000002</v>
      </c>
      <c r="N123">
        <v>38.079624000000003</v>
      </c>
      <c r="O123">
        <v>33.185364</v>
      </c>
      <c r="P123">
        <v>27.601475000000001</v>
      </c>
      <c r="Q123">
        <v>22.920438999999998</v>
      </c>
      <c r="R123">
        <v>18.589324999999999</v>
      </c>
      <c r="S123">
        <v>15.749454999999999</v>
      </c>
      <c r="T123">
        <v>13.628861000000001</v>
      </c>
      <c r="U123">
        <v>11.872077000000001</v>
      </c>
      <c r="V123">
        <v>10.281026000000001</v>
      </c>
      <c r="W123">
        <v>8.8282550000000004</v>
      </c>
      <c r="X123">
        <v>7.2899700000000003</v>
      </c>
      <c r="Y123">
        <v>5.7042820000000001</v>
      </c>
      <c r="Z123">
        <v>3.7108379999999999</v>
      </c>
      <c r="AA123">
        <v>2.1350449999999999</v>
      </c>
      <c r="AB123">
        <v>1.2833859999999999</v>
      </c>
      <c r="AC123">
        <v>0.70469400000000004</v>
      </c>
      <c r="AD123">
        <v>0.27679500000000001</v>
      </c>
      <c r="AE123">
        <v>0</v>
      </c>
      <c r="AF123">
        <v>0</v>
      </c>
      <c r="AG123">
        <v>0</v>
      </c>
      <c r="AH123">
        <v>0</v>
      </c>
      <c r="AI123">
        <v>0</v>
      </c>
      <c r="AJ123">
        <v>0</v>
      </c>
      <c r="AK123" t="s">
        <v>502</v>
      </c>
    </row>
    <row r="124" spans="1:37">
      <c r="A124" t="s">
        <v>269</v>
      </c>
      <c r="B124" t="s">
        <v>517</v>
      </c>
      <c r="C124" t="s">
        <v>518</v>
      </c>
      <c r="D124" t="s">
        <v>262</v>
      </c>
      <c r="E124">
        <v>35.446449000000001</v>
      </c>
      <c r="F124">
        <v>34.229667999999997</v>
      </c>
      <c r="G124">
        <v>33.38588</v>
      </c>
      <c r="H124">
        <v>32.298065000000001</v>
      </c>
      <c r="I124">
        <v>30.963507</v>
      </c>
      <c r="J124">
        <v>29.296461000000001</v>
      </c>
      <c r="K124">
        <v>27.222218000000002</v>
      </c>
      <c r="L124">
        <v>24.717661</v>
      </c>
      <c r="M124">
        <v>21.74334</v>
      </c>
      <c r="N124">
        <v>18.202337</v>
      </c>
      <c r="O124">
        <v>14.510662999999999</v>
      </c>
      <c r="P124">
        <v>10.319381</v>
      </c>
      <c r="Q124">
        <v>7.0877629999999998</v>
      </c>
      <c r="R124">
        <v>4.1812040000000001</v>
      </c>
      <c r="S124">
        <v>2.8133300000000001</v>
      </c>
      <c r="T124">
        <v>2.0312269999999999</v>
      </c>
      <c r="U124">
        <v>1.588004</v>
      </c>
      <c r="V124">
        <v>1.370385</v>
      </c>
      <c r="W124">
        <v>1.2495810000000001</v>
      </c>
      <c r="X124">
        <v>1.171257</v>
      </c>
      <c r="Y124">
        <v>1.118136</v>
      </c>
      <c r="Z124">
        <v>0.84543500000000005</v>
      </c>
      <c r="AA124">
        <v>5.3342000000000001E-2</v>
      </c>
      <c r="AB124">
        <v>0</v>
      </c>
      <c r="AC124">
        <v>0</v>
      </c>
      <c r="AD124">
        <v>0</v>
      </c>
      <c r="AE124">
        <v>0</v>
      </c>
      <c r="AF124">
        <v>0</v>
      </c>
      <c r="AG124">
        <v>0</v>
      </c>
      <c r="AH124">
        <v>0</v>
      </c>
      <c r="AI124">
        <v>0</v>
      </c>
      <c r="AJ124">
        <v>0</v>
      </c>
      <c r="AK124" t="s">
        <v>502</v>
      </c>
    </row>
    <row r="125" spans="1:37">
      <c r="A125" t="s">
        <v>272</v>
      </c>
      <c r="B125" t="s">
        <v>519</v>
      </c>
      <c r="C125" t="s">
        <v>520</v>
      </c>
      <c r="D125" t="s">
        <v>262</v>
      </c>
      <c r="E125">
        <v>0.23446900000000001</v>
      </c>
      <c r="F125">
        <v>0.13982700000000001</v>
      </c>
      <c r="G125">
        <v>7.6891000000000001E-2</v>
      </c>
      <c r="H125">
        <v>3.7864000000000002E-2</v>
      </c>
      <c r="I125">
        <v>1.601E-2</v>
      </c>
      <c r="J125">
        <v>5.47E-3</v>
      </c>
      <c r="K125">
        <v>1.403E-3</v>
      </c>
      <c r="L125">
        <v>4.0400000000000001E-4</v>
      </c>
      <c r="M125">
        <v>2.7E-4</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t="s">
        <v>502</v>
      </c>
    </row>
    <row r="126" spans="1:37">
      <c r="A126" t="s">
        <v>275</v>
      </c>
      <c r="B126" t="s">
        <v>521</v>
      </c>
      <c r="C126" t="s">
        <v>522</v>
      </c>
      <c r="D126" t="s">
        <v>262</v>
      </c>
      <c r="E126">
        <v>25.301801999999999</v>
      </c>
      <c r="F126">
        <v>25.057625000000002</v>
      </c>
      <c r="G126">
        <v>24.835370999999999</v>
      </c>
      <c r="H126">
        <v>24.559763</v>
      </c>
      <c r="I126">
        <v>24.167086000000001</v>
      </c>
      <c r="J126">
        <v>23.641544</v>
      </c>
      <c r="K126">
        <v>22.964780999999999</v>
      </c>
      <c r="L126">
        <v>22.117785999999999</v>
      </c>
      <c r="M126">
        <v>21.089458</v>
      </c>
      <c r="N126">
        <v>19.877286999999999</v>
      </c>
      <c r="O126">
        <v>18.674700000000001</v>
      </c>
      <c r="P126">
        <v>17.282093</v>
      </c>
      <c r="Q126">
        <v>15.832675</v>
      </c>
      <c r="R126">
        <v>14.408121</v>
      </c>
      <c r="S126">
        <v>12.936125000000001</v>
      </c>
      <c r="T126">
        <v>11.597633999999999</v>
      </c>
      <c r="U126">
        <v>10.284072999999999</v>
      </c>
      <c r="V126">
        <v>8.910641</v>
      </c>
      <c r="W126">
        <v>7.5786730000000002</v>
      </c>
      <c r="X126">
        <v>6.1187129999999996</v>
      </c>
      <c r="Y126">
        <v>4.5861460000000003</v>
      </c>
      <c r="Z126">
        <v>2.8654030000000001</v>
      </c>
      <c r="AA126">
        <v>2.0817019999999999</v>
      </c>
      <c r="AB126">
        <v>1.2833859999999999</v>
      </c>
      <c r="AC126">
        <v>0.70469400000000004</v>
      </c>
      <c r="AD126">
        <v>0.27679500000000001</v>
      </c>
      <c r="AE126">
        <v>0</v>
      </c>
      <c r="AF126">
        <v>0</v>
      </c>
      <c r="AG126">
        <v>0</v>
      </c>
      <c r="AH126">
        <v>0</v>
      </c>
      <c r="AI126">
        <v>0</v>
      </c>
      <c r="AJ126">
        <v>0</v>
      </c>
      <c r="AK126" t="s">
        <v>502</v>
      </c>
    </row>
    <row r="127" spans="1:37">
      <c r="A127" t="s">
        <v>295</v>
      </c>
      <c r="B127" t="s">
        <v>523</v>
      </c>
      <c r="C127" t="s">
        <v>524</v>
      </c>
      <c r="D127" t="s">
        <v>262</v>
      </c>
      <c r="E127">
        <v>128.10488900000001</v>
      </c>
      <c r="F127">
        <v>122.99266799999999</v>
      </c>
      <c r="G127">
        <v>117.676682</v>
      </c>
      <c r="H127">
        <v>112.690331</v>
      </c>
      <c r="I127">
        <v>106.35902400000001</v>
      </c>
      <c r="J127">
        <v>102.419937</v>
      </c>
      <c r="K127">
        <v>98.970253</v>
      </c>
      <c r="L127">
        <v>97.174576000000002</v>
      </c>
      <c r="M127">
        <v>94.833740000000006</v>
      </c>
      <c r="N127">
        <v>91.983138999999994</v>
      </c>
      <c r="O127">
        <v>89.416533999999999</v>
      </c>
      <c r="P127">
        <v>86.238906999999998</v>
      </c>
      <c r="Q127">
        <v>83.070366000000007</v>
      </c>
      <c r="R127">
        <v>80.212211999999994</v>
      </c>
      <c r="S127">
        <v>77.463211000000001</v>
      </c>
      <c r="T127">
        <v>74.199332999999996</v>
      </c>
      <c r="U127">
        <v>70.396500000000003</v>
      </c>
      <c r="V127">
        <v>66.839478</v>
      </c>
      <c r="W127">
        <v>64.775374999999997</v>
      </c>
      <c r="X127">
        <v>60.229652000000002</v>
      </c>
      <c r="Y127">
        <v>58.396712999999998</v>
      </c>
      <c r="Z127">
        <v>51.557251000000001</v>
      </c>
      <c r="AA127">
        <v>44.717781000000002</v>
      </c>
      <c r="AB127">
        <v>37.453896</v>
      </c>
      <c r="AC127">
        <v>33.937466000000001</v>
      </c>
      <c r="AD127">
        <v>25.065390000000001</v>
      </c>
      <c r="AE127">
        <v>23.047768000000001</v>
      </c>
      <c r="AF127">
        <v>23.034437</v>
      </c>
      <c r="AG127">
        <v>19.024495999999999</v>
      </c>
      <c r="AH127">
        <v>17.017188999999998</v>
      </c>
      <c r="AI127">
        <v>15.009646999999999</v>
      </c>
      <c r="AJ127">
        <v>13.006657000000001</v>
      </c>
      <c r="AK127" s="9">
        <v>-7.0999999999999994E-2</v>
      </c>
    </row>
    <row r="128" spans="1:37">
      <c r="A128" t="s">
        <v>269</v>
      </c>
      <c r="B128" t="s">
        <v>525</v>
      </c>
      <c r="C128" t="s">
        <v>526</v>
      </c>
      <c r="D128" t="s">
        <v>262</v>
      </c>
      <c r="E128">
        <v>45.535065000000003</v>
      </c>
      <c r="F128">
        <v>41.174618000000002</v>
      </c>
      <c r="G128">
        <v>36.551254</v>
      </c>
      <c r="H128">
        <v>32.339775000000003</v>
      </c>
      <c r="I128">
        <v>27.003896999999998</v>
      </c>
      <c r="J128">
        <v>23.585305999999999</v>
      </c>
      <c r="K128">
        <v>21.044219999999999</v>
      </c>
      <c r="L128">
        <v>20.263905999999999</v>
      </c>
      <c r="M128">
        <v>19.168129</v>
      </c>
      <c r="N128">
        <v>17.485887999999999</v>
      </c>
      <c r="O128">
        <v>16.168324999999999</v>
      </c>
      <c r="P128">
        <v>14.497519</v>
      </c>
      <c r="Q128">
        <v>13.419774</v>
      </c>
      <c r="R128">
        <v>13.327424000000001</v>
      </c>
      <c r="S128">
        <v>13.246987000000001</v>
      </c>
      <c r="T128">
        <v>12.191608</v>
      </c>
      <c r="U128">
        <v>12.143706</v>
      </c>
      <c r="V128">
        <v>12.106342</v>
      </c>
      <c r="W128">
        <v>12.077629999999999</v>
      </c>
      <c r="X128">
        <v>12.055894</v>
      </c>
      <c r="Y128">
        <v>12.039683999999999</v>
      </c>
      <c r="Z128">
        <v>11.02778</v>
      </c>
      <c r="AA128">
        <v>10.50773</v>
      </c>
      <c r="AB128">
        <v>8.0130339999999993</v>
      </c>
      <c r="AC128">
        <v>6.9911510000000003</v>
      </c>
      <c r="AD128">
        <v>4</v>
      </c>
      <c r="AE128">
        <v>4</v>
      </c>
      <c r="AF128">
        <v>4</v>
      </c>
      <c r="AG128">
        <v>4</v>
      </c>
      <c r="AH128">
        <v>4</v>
      </c>
      <c r="AI128">
        <v>3</v>
      </c>
      <c r="AJ128">
        <v>1</v>
      </c>
      <c r="AK128" s="9">
        <v>-0.11600000000000001</v>
      </c>
    </row>
    <row r="129" spans="1:37">
      <c r="A129" t="s">
        <v>272</v>
      </c>
      <c r="B129" t="s">
        <v>527</v>
      </c>
      <c r="C129" t="s">
        <v>528</v>
      </c>
      <c r="D129" t="s">
        <v>262</v>
      </c>
      <c r="E129">
        <v>11.292742000000001</v>
      </c>
      <c r="F129">
        <v>10.92113</v>
      </c>
      <c r="G129">
        <v>10.672549</v>
      </c>
      <c r="H129">
        <v>10.384254</v>
      </c>
      <c r="I129">
        <v>10.209256999999999</v>
      </c>
      <c r="J129">
        <v>10.107836000000001</v>
      </c>
      <c r="K129">
        <v>9.7466559999999998</v>
      </c>
      <c r="L129">
        <v>9.4159690000000005</v>
      </c>
      <c r="M129">
        <v>9.0007610000000007</v>
      </c>
      <c r="N129">
        <v>8.811992</v>
      </c>
      <c r="O129">
        <v>8.6913540000000005</v>
      </c>
      <c r="P129">
        <v>8.4727110000000003</v>
      </c>
      <c r="Q129">
        <v>7.8319669999999997</v>
      </c>
      <c r="R129">
        <v>6.7534720000000004</v>
      </c>
      <c r="S129">
        <v>6.1294209999999998</v>
      </c>
      <c r="T129">
        <v>5.7572559999999999</v>
      </c>
      <c r="U129">
        <v>5.6257289999999998</v>
      </c>
      <c r="V129">
        <v>5.5110619999999999</v>
      </c>
      <c r="W129">
        <v>5.4125189999999996</v>
      </c>
      <c r="X129">
        <v>5.3290300000000004</v>
      </c>
      <c r="Y129">
        <v>5.125089</v>
      </c>
      <c r="Z129">
        <v>4.2983529999999996</v>
      </c>
      <c r="AA129">
        <v>2.8407480000000001</v>
      </c>
      <c r="AB129">
        <v>1.0941339999999999</v>
      </c>
      <c r="AC129">
        <v>8.8348999999999997E-2</v>
      </c>
      <c r="AD129">
        <v>6.5389000000000003E-2</v>
      </c>
      <c r="AE129">
        <v>4.7768999999999999E-2</v>
      </c>
      <c r="AF129">
        <v>3.4438000000000003E-2</v>
      </c>
      <c r="AG129">
        <v>2.4496E-2</v>
      </c>
      <c r="AH129">
        <v>1.7188999999999999E-2</v>
      </c>
      <c r="AI129">
        <v>9.6469999999999993E-3</v>
      </c>
      <c r="AJ129">
        <v>6.6559999999999996E-3</v>
      </c>
      <c r="AK129" s="9">
        <v>-0.21299999999999999</v>
      </c>
    </row>
    <row r="130" spans="1:37">
      <c r="A130" t="s">
        <v>275</v>
      </c>
      <c r="B130" t="s">
        <v>529</v>
      </c>
      <c r="C130" t="s">
        <v>530</v>
      </c>
      <c r="D130" t="s">
        <v>262</v>
      </c>
      <c r="E130">
        <v>71.277091999999996</v>
      </c>
      <c r="F130">
        <v>70.896918999999997</v>
      </c>
      <c r="G130">
        <v>70.452872999999997</v>
      </c>
      <c r="H130">
        <v>69.966301000000001</v>
      </c>
      <c r="I130">
        <v>69.145874000000006</v>
      </c>
      <c r="J130">
        <v>68.726791000000006</v>
      </c>
      <c r="K130">
        <v>68.179374999999993</v>
      </c>
      <c r="L130">
        <v>67.494704999999996</v>
      </c>
      <c r="M130">
        <v>66.664848000000006</v>
      </c>
      <c r="N130">
        <v>65.685257000000007</v>
      </c>
      <c r="O130">
        <v>64.556854000000001</v>
      </c>
      <c r="P130">
        <v>63.268681000000001</v>
      </c>
      <c r="Q130">
        <v>61.818623000000002</v>
      </c>
      <c r="R130">
        <v>60.131312999999999</v>
      </c>
      <c r="S130">
        <v>58.086807</v>
      </c>
      <c r="T130">
        <v>56.250469000000002</v>
      </c>
      <c r="U130">
        <v>52.627068000000001</v>
      </c>
      <c r="V130">
        <v>49.222068999999998</v>
      </c>
      <c r="W130">
        <v>47.285229000000001</v>
      </c>
      <c r="X130">
        <v>42.844726999999999</v>
      </c>
      <c r="Y130">
        <v>41.231940999999999</v>
      </c>
      <c r="Z130">
        <v>36.231116999999998</v>
      </c>
      <c r="AA130">
        <v>31.369302999999999</v>
      </c>
      <c r="AB130">
        <v>28.346727000000001</v>
      </c>
      <c r="AC130">
        <v>26.857965</v>
      </c>
      <c r="AD130">
        <v>21</v>
      </c>
      <c r="AE130">
        <v>19</v>
      </c>
      <c r="AF130">
        <v>19</v>
      </c>
      <c r="AG130">
        <v>15</v>
      </c>
      <c r="AH130">
        <v>13</v>
      </c>
      <c r="AI130">
        <v>12</v>
      </c>
      <c r="AJ130">
        <v>12</v>
      </c>
      <c r="AK130" s="9">
        <v>-5.6000000000000001E-2</v>
      </c>
    </row>
    <row r="131" spans="1:37">
      <c r="A131" t="s">
        <v>304</v>
      </c>
      <c r="B131" t="s">
        <v>531</v>
      </c>
      <c r="C131" t="s">
        <v>532</v>
      </c>
      <c r="D131" t="s">
        <v>262</v>
      </c>
      <c r="E131">
        <v>370.10192899999998</v>
      </c>
      <c r="F131">
        <v>357.390198</v>
      </c>
      <c r="G131">
        <v>342.459564</v>
      </c>
      <c r="H131">
        <v>324.49420199999997</v>
      </c>
      <c r="I131">
        <v>305.58502199999998</v>
      </c>
      <c r="J131">
        <v>288.35534699999999</v>
      </c>
      <c r="K131">
        <v>272.53851300000002</v>
      </c>
      <c r="L131">
        <v>254.106415</v>
      </c>
      <c r="M131">
        <v>234.11314400000001</v>
      </c>
      <c r="N131">
        <v>215.33239699999999</v>
      </c>
      <c r="O131">
        <v>193.98095699999999</v>
      </c>
      <c r="P131">
        <v>175.17982499999999</v>
      </c>
      <c r="Q131">
        <v>160.655396</v>
      </c>
      <c r="R131">
        <v>136.96423300000001</v>
      </c>
      <c r="S131">
        <v>115.206436</v>
      </c>
      <c r="T131">
        <v>96.950408999999993</v>
      </c>
      <c r="U131">
        <v>83.455887000000004</v>
      </c>
      <c r="V131">
        <v>68.691108999999997</v>
      </c>
      <c r="W131">
        <v>57.359904999999998</v>
      </c>
      <c r="X131">
        <v>48.688609999999997</v>
      </c>
      <c r="Y131">
        <v>42.043559999999999</v>
      </c>
      <c r="Z131">
        <v>38.628593000000002</v>
      </c>
      <c r="AA131">
        <v>31.542427</v>
      </c>
      <c r="AB131">
        <v>22.983791</v>
      </c>
      <c r="AC131">
        <v>15.457098</v>
      </c>
      <c r="AD131">
        <v>13</v>
      </c>
      <c r="AE131">
        <v>13</v>
      </c>
      <c r="AF131">
        <v>10</v>
      </c>
      <c r="AG131">
        <v>6</v>
      </c>
      <c r="AH131">
        <v>6</v>
      </c>
      <c r="AI131">
        <v>6</v>
      </c>
      <c r="AJ131">
        <v>5</v>
      </c>
      <c r="AK131" s="9">
        <v>-0.13</v>
      </c>
    </row>
    <row r="132" spans="1:37">
      <c r="A132" t="s">
        <v>269</v>
      </c>
      <c r="B132" t="s">
        <v>533</v>
      </c>
      <c r="C132" t="s">
        <v>534</v>
      </c>
      <c r="D132" t="s">
        <v>262</v>
      </c>
      <c r="E132">
        <v>120.765366</v>
      </c>
      <c r="F132">
        <v>116.56064600000001</v>
      </c>
      <c r="G132">
        <v>111.68264000000001</v>
      </c>
      <c r="H132">
        <v>105.844398</v>
      </c>
      <c r="I132">
        <v>101.334625</v>
      </c>
      <c r="J132">
        <v>99.425399999999996</v>
      </c>
      <c r="K132">
        <v>96.427895000000007</v>
      </c>
      <c r="L132">
        <v>89.499122999999997</v>
      </c>
      <c r="M132">
        <v>83.447356999999997</v>
      </c>
      <c r="N132">
        <v>77.101783999999995</v>
      </c>
      <c r="O132">
        <v>67.479293999999996</v>
      </c>
      <c r="P132">
        <v>61.089233</v>
      </c>
      <c r="Q132">
        <v>57.895862999999999</v>
      </c>
      <c r="R132">
        <v>50.872481999999998</v>
      </c>
      <c r="S132">
        <v>48</v>
      </c>
      <c r="T132">
        <v>47</v>
      </c>
      <c r="U132">
        <v>47</v>
      </c>
      <c r="V132">
        <v>47</v>
      </c>
      <c r="W132">
        <v>41</v>
      </c>
      <c r="X132">
        <v>40</v>
      </c>
      <c r="Y132">
        <v>37.043559999999999</v>
      </c>
      <c r="Z132">
        <v>34</v>
      </c>
      <c r="AA132">
        <v>28.324407999999998</v>
      </c>
      <c r="AB132">
        <v>21</v>
      </c>
      <c r="AC132">
        <v>14.990871</v>
      </c>
      <c r="AD132">
        <v>13</v>
      </c>
      <c r="AE132">
        <v>13</v>
      </c>
      <c r="AF132">
        <v>10</v>
      </c>
      <c r="AG132">
        <v>6</v>
      </c>
      <c r="AH132">
        <v>6</v>
      </c>
      <c r="AI132">
        <v>6</v>
      </c>
      <c r="AJ132">
        <v>5</v>
      </c>
      <c r="AK132" s="9">
        <v>-9.8000000000000004E-2</v>
      </c>
    </row>
    <row r="133" spans="1:37">
      <c r="A133" t="s">
        <v>272</v>
      </c>
      <c r="B133" t="s">
        <v>535</v>
      </c>
      <c r="C133" t="s">
        <v>536</v>
      </c>
      <c r="D133" t="s">
        <v>262</v>
      </c>
      <c r="E133">
        <v>89.542006999999998</v>
      </c>
      <c r="F133">
        <v>87.125381000000004</v>
      </c>
      <c r="G133">
        <v>84.222640999999996</v>
      </c>
      <c r="H133">
        <v>80.064475999999999</v>
      </c>
      <c r="I133">
        <v>74.838470000000001</v>
      </c>
      <c r="J133">
        <v>68.930603000000005</v>
      </c>
      <c r="K133">
        <v>65.419983000000002</v>
      </c>
      <c r="L133">
        <v>64.110328999999993</v>
      </c>
      <c r="M133">
        <v>61.170689000000003</v>
      </c>
      <c r="N133">
        <v>59.323227000000003</v>
      </c>
      <c r="O133">
        <v>56.698067000000002</v>
      </c>
      <c r="P133">
        <v>53.395705999999997</v>
      </c>
      <c r="Q133">
        <v>51.617603000000003</v>
      </c>
      <c r="R133">
        <v>44.617393</v>
      </c>
      <c r="S133">
        <v>34.066417999999999</v>
      </c>
      <c r="T133">
        <v>24.427060999999998</v>
      </c>
      <c r="U133">
        <v>16.760611999999998</v>
      </c>
      <c r="V133">
        <v>7.3979140000000001</v>
      </c>
      <c r="W133">
        <v>7</v>
      </c>
      <c r="X133">
        <v>2.5977839999999999</v>
      </c>
      <c r="Y133">
        <v>0</v>
      </c>
      <c r="Z133">
        <v>0</v>
      </c>
      <c r="AA133">
        <v>0</v>
      </c>
      <c r="AB133">
        <v>0</v>
      </c>
      <c r="AC133">
        <v>0</v>
      </c>
      <c r="AD133">
        <v>0</v>
      </c>
      <c r="AE133">
        <v>0</v>
      </c>
      <c r="AF133">
        <v>0</v>
      </c>
      <c r="AG133">
        <v>0</v>
      </c>
      <c r="AH133">
        <v>0</v>
      </c>
      <c r="AI133">
        <v>0</v>
      </c>
      <c r="AJ133">
        <v>0</v>
      </c>
      <c r="AK133" t="s">
        <v>502</v>
      </c>
    </row>
    <row r="134" spans="1:37">
      <c r="A134" t="s">
        <v>275</v>
      </c>
      <c r="B134" t="s">
        <v>537</v>
      </c>
      <c r="C134" t="s">
        <v>538</v>
      </c>
      <c r="D134" t="s">
        <v>262</v>
      </c>
      <c r="E134">
        <v>159.79454000000001</v>
      </c>
      <c r="F134">
        <v>153.70414700000001</v>
      </c>
      <c r="G134">
        <v>146.55429100000001</v>
      </c>
      <c r="H134">
        <v>138.58532700000001</v>
      </c>
      <c r="I134">
        <v>129.41194200000001</v>
      </c>
      <c r="J134">
        <v>119.999352</v>
      </c>
      <c r="K134">
        <v>110.690659</v>
      </c>
      <c r="L134">
        <v>100.496956</v>
      </c>
      <c r="M134">
        <v>89.495102000000003</v>
      </c>
      <c r="N134">
        <v>78.907371999999995</v>
      </c>
      <c r="O134">
        <v>69.803589000000002</v>
      </c>
      <c r="P134">
        <v>60.694889000000003</v>
      </c>
      <c r="Q134">
        <v>51.141936999999999</v>
      </c>
      <c r="R134">
        <v>41.474364999999999</v>
      </c>
      <c r="S134">
        <v>33.140017999999998</v>
      </c>
      <c r="T134">
        <v>25.523350000000001</v>
      </c>
      <c r="U134">
        <v>19.695276</v>
      </c>
      <c r="V134">
        <v>14.293196</v>
      </c>
      <c r="W134">
        <v>9.3599049999999995</v>
      </c>
      <c r="X134">
        <v>6.0908230000000003</v>
      </c>
      <c r="Y134">
        <v>5</v>
      </c>
      <c r="Z134">
        <v>4.6285939999999997</v>
      </c>
      <c r="AA134">
        <v>3.218019</v>
      </c>
      <c r="AB134">
        <v>1.9837910000000001</v>
      </c>
      <c r="AC134">
        <v>0.466227</v>
      </c>
      <c r="AD134">
        <v>0</v>
      </c>
      <c r="AE134">
        <v>0</v>
      </c>
      <c r="AF134">
        <v>0</v>
      </c>
      <c r="AG134">
        <v>0</v>
      </c>
      <c r="AH134">
        <v>0</v>
      </c>
      <c r="AI134">
        <v>0</v>
      </c>
      <c r="AJ134">
        <v>0</v>
      </c>
      <c r="AK134" t="s">
        <v>502</v>
      </c>
    </row>
    <row r="135" spans="1:37">
      <c r="A135" t="s">
        <v>313</v>
      </c>
      <c r="B135" t="s">
        <v>539</v>
      </c>
      <c r="C135" t="s">
        <v>540</v>
      </c>
      <c r="D135" t="s">
        <v>262</v>
      </c>
      <c r="E135">
        <v>141.75122099999999</v>
      </c>
      <c r="F135">
        <v>121.744179</v>
      </c>
      <c r="G135">
        <v>99.447265999999999</v>
      </c>
      <c r="H135">
        <v>78.722672000000003</v>
      </c>
      <c r="I135">
        <v>69.864784</v>
      </c>
      <c r="J135">
        <v>61.254809999999999</v>
      </c>
      <c r="K135">
        <v>53.444873999999999</v>
      </c>
      <c r="L135">
        <v>45.908893999999997</v>
      </c>
      <c r="M135">
        <v>39.264336</v>
      </c>
      <c r="N135">
        <v>31.573779999999999</v>
      </c>
      <c r="O135">
        <v>23.285350999999999</v>
      </c>
      <c r="P135">
        <v>14.525385</v>
      </c>
      <c r="Q135">
        <v>11.116631</v>
      </c>
      <c r="R135">
        <v>9.6298940000000002</v>
      </c>
      <c r="S135">
        <v>8.2324389999999994</v>
      </c>
      <c r="T135">
        <v>7.7278010000000004</v>
      </c>
      <c r="U135">
        <v>7.3113099999999998</v>
      </c>
      <c r="V135">
        <v>6.0446270000000002</v>
      </c>
      <c r="W135">
        <v>4</v>
      </c>
      <c r="X135">
        <v>4</v>
      </c>
      <c r="Y135">
        <v>3.7644730000000002</v>
      </c>
      <c r="Z135">
        <v>3.4192490000000002</v>
      </c>
      <c r="AA135">
        <v>3.1401620000000001</v>
      </c>
      <c r="AB135">
        <v>3</v>
      </c>
      <c r="AC135">
        <v>2.4507330000000001</v>
      </c>
      <c r="AD135">
        <v>1.213568</v>
      </c>
      <c r="AE135">
        <v>0</v>
      </c>
      <c r="AF135">
        <v>0</v>
      </c>
      <c r="AG135">
        <v>0</v>
      </c>
      <c r="AH135">
        <v>0</v>
      </c>
      <c r="AI135">
        <v>0</v>
      </c>
      <c r="AJ135">
        <v>0</v>
      </c>
      <c r="AK135" t="s">
        <v>502</v>
      </c>
    </row>
    <row r="136" spans="1:37">
      <c r="A136" t="s">
        <v>269</v>
      </c>
      <c r="B136" t="s">
        <v>541</v>
      </c>
      <c r="C136" t="s">
        <v>542</v>
      </c>
      <c r="D136" t="s">
        <v>262</v>
      </c>
      <c r="E136">
        <v>53.771397</v>
      </c>
      <c r="F136">
        <v>38.422080999999999</v>
      </c>
      <c r="G136">
        <v>20.953762000000001</v>
      </c>
      <c r="H136">
        <v>5.7232070000000004</v>
      </c>
      <c r="I136">
        <v>3.0134310000000002</v>
      </c>
      <c r="J136">
        <v>1.6799040000000001</v>
      </c>
      <c r="K136">
        <v>0.98568699999999998</v>
      </c>
      <c r="L136">
        <v>0.61258199999999996</v>
      </c>
      <c r="M136">
        <v>0.40140100000000001</v>
      </c>
      <c r="N136">
        <v>0.15171799999999999</v>
      </c>
      <c r="O136">
        <v>0</v>
      </c>
      <c r="P136">
        <v>0</v>
      </c>
      <c r="Q136">
        <v>0</v>
      </c>
      <c r="R136">
        <v>0</v>
      </c>
      <c r="S136">
        <v>0</v>
      </c>
      <c r="T136">
        <v>0</v>
      </c>
      <c r="U136">
        <v>0</v>
      </c>
      <c r="V136">
        <v>0</v>
      </c>
      <c r="W136">
        <v>0</v>
      </c>
      <c r="X136">
        <v>0</v>
      </c>
      <c r="Y136">
        <v>0</v>
      </c>
      <c r="Z136">
        <v>0</v>
      </c>
      <c r="AA136">
        <v>0</v>
      </c>
      <c r="AB136">
        <v>0</v>
      </c>
      <c r="AC136">
        <v>0</v>
      </c>
      <c r="AD136">
        <v>0</v>
      </c>
      <c r="AE136">
        <v>0</v>
      </c>
      <c r="AF136">
        <v>0</v>
      </c>
      <c r="AG136">
        <v>0</v>
      </c>
      <c r="AH136">
        <v>0</v>
      </c>
      <c r="AI136">
        <v>0</v>
      </c>
      <c r="AJ136">
        <v>0</v>
      </c>
      <c r="AK136" t="s">
        <v>502</v>
      </c>
    </row>
    <row r="137" spans="1:37">
      <c r="A137" t="s">
        <v>272</v>
      </c>
      <c r="B137" t="s">
        <v>543</v>
      </c>
      <c r="C137" t="s">
        <v>544</v>
      </c>
      <c r="D137" t="s">
        <v>262</v>
      </c>
      <c r="E137">
        <v>20.968094000000001</v>
      </c>
      <c r="F137">
        <v>20.038392999999999</v>
      </c>
      <c r="G137">
        <v>18.918077</v>
      </c>
      <c r="H137">
        <v>17.780965999999999</v>
      </c>
      <c r="I137">
        <v>16.523275000000002</v>
      </c>
      <c r="J137">
        <v>15.189061000000001</v>
      </c>
      <c r="K137">
        <v>13.597528000000001</v>
      </c>
      <c r="L137">
        <v>12.117215</v>
      </c>
      <c r="M137">
        <v>11.347340000000001</v>
      </c>
      <c r="N137">
        <v>10.009257</v>
      </c>
      <c r="O137">
        <v>8.4621849999999998</v>
      </c>
      <c r="P137">
        <v>7.2933469999999998</v>
      </c>
      <c r="Q137">
        <v>6.3641269999999999</v>
      </c>
      <c r="R137">
        <v>5.658347</v>
      </c>
      <c r="S137">
        <v>5.2345980000000001</v>
      </c>
      <c r="T137">
        <v>5.1257429999999999</v>
      </c>
      <c r="U137">
        <v>5.0334289999999999</v>
      </c>
      <c r="V137">
        <v>4.5219139999999998</v>
      </c>
      <c r="W137">
        <v>4</v>
      </c>
      <c r="X137">
        <v>4</v>
      </c>
      <c r="Y137">
        <v>3.7644730000000002</v>
      </c>
      <c r="Z137">
        <v>3.4192490000000002</v>
      </c>
      <c r="AA137">
        <v>3.1401620000000001</v>
      </c>
      <c r="AB137">
        <v>3</v>
      </c>
      <c r="AC137">
        <v>2.4507330000000001</v>
      </c>
      <c r="AD137">
        <v>1.213568</v>
      </c>
      <c r="AE137">
        <v>0</v>
      </c>
      <c r="AF137">
        <v>0</v>
      </c>
      <c r="AG137">
        <v>0</v>
      </c>
      <c r="AH137">
        <v>0</v>
      </c>
      <c r="AI137">
        <v>0</v>
      </c>
      <c r="AJ137">
        <v>0</v>
      </c>
      <c r="AK137" t="s">
        <v>502</v>
      </c>
    </row>
    <row r="138" spans="1:37">
      <c r="A138" t="s">
        <v>275</v>
      </c>
      <c r="B138" t="s">
        <v>545</v>
      </c>
      <c r="C138" t="s">
        <v>546</v>
      </c>
      <c r="D138" t="s">
        <v>262</v>
      </c>
      <c r="E138">
        <v>67.011734000000004</v>
      </c>
      <c r="F138">
        <v>63.283707</v>
      </c>
      <c r="G138">
        <v>59.575423999999998</v>
      </c>
      <c r="H138">
        <v>55.218497999999997</v>
      </c>
      <c r="I138">
        <v>50.328074999999998</v>
      </c>
      <c r="J138">
        <v>44.385845000000003</v>
      </c>
      <c r="K138">
        <v>38.861660000000001</v>
      </c>
      <c r="L138">
        <v>33.179096000000001</v>
      </c>
      <c r="M138">
        <v>27.515592999999999</v>
      </c>
      <c r="N138">
        <v>21.412806</v>
      </c>
      <c r="O138">
        <v>14.823164999999999</v>
      </c>
      <c r="P138">
        <v>7.2320380000000002</v>
      </c>
      <c r="Q138">
        <v>4.7525040000000001</v>
      </c>
      <c r="R138">
        <v>3.9715470000000002</v>
      </c>
      <c r="S138">
        <v>2.9978410000000002</v>
      </c>
      <c r="T138">
        <v>2.6020569999999998</v>
      </c>
      <c r="U138">
        <v>2.277882</v>
      </c>
      <c r="V138">
        <v>1.522713</v>
      </c>
      <c r="W138">
        <v>0</v>
      </c>
      <c r="X138">
        <v>0</v>
      </c>
      <c r="Y138">
        <v>0</v>
      </c>
      <c r="Z138">
        <v>0</v>
      </c>
      <c r="AA138">
        <v>0</v>
      </c>
      <c r="AB138">
        <v>0</v>
      </c>
      <c r="AC138">
        <v>0</v>
      </c>
      <c r="AD138">
        <v>0</v>
      </c>
      <c r="AE138">
        <v>0</v>
      </c>
      <c r="AF138">
        <v>0</v>
      </c>
      <c r="AG138">
        <v>0</v>
      </c>
      <c r="AH138">
        <v>0</v>
      </c>
      <c r="AI138">
        <v>0</v>
      </c>
      <c r="AJ138">
        <v>0</v>
      </c>
      <c r="AK138" t="s">
        <v>502</v>
      </c>
    </row>
    <row r="139" spans="1:37">
      <c r="A139" t="s">
        <v>322</v>
      </c>
      <c r="B139" t="s">
        <v>547</v>
      </c>
      <c r="C139" t="s">
        <v>548</v>
      </c>
      <c r="D139" t="s">
        <v>262</v>
      </c>
      <c r="E139">
        <v>104.44010900000001</v>
      </c>
      <c r="F139">
        <v>98.985320999999999</v>
      </c>
      <c r="G139">
        <v>95.645270999999994</v>
      </c>
      <c r="H139">
        <v>90.355491999999998</v>
      </c>
      <c r="I139">
        <v>83.793205</v>
      </c>
      <c r="J139">
        <v>78.624565000000004</v>
      </c>
      <c r="K139">
        <v>70.140038000000004</v>
      </c>
      <c r="L139">
        <v>64.450851</v>
      </c>
      <c r="M139">
        <v>61.085926000000001</v>
      </c>
      <c r="N139">
        <v>57.760406000000003</v>
      </c>
      <c r="O139">
        <v>52.534790000000001</v>
      </c>
      <c r="P139">
        <v>49.360675999999998</v>
      </c>
      <c r="Q139">
        <v>46.117668000000002</v>
      </c>
      <c r="R139">
        <v>43.178314</v>
      </c>
      <c r="S139">
        <v>39.647167000000003</v>
      </c>
      <c r="T139">
        <v>35.569941999999998</v>
      </c>
      <c r="U139">
        <v>31.627935000000001</v>
      </c>
      <c r="V139">
        <v>27.001957000000001</v>
      </c>
      <c r="W139">
        <v>22.295245999999999</v>
      </c>
      <c r="X139">
        <v>17.524578000000002</v>
      </c>
      <c r="Y139">
        <v>15.299944</v>
      </c>
      <c r="Z139">
        <v>14.242801999999999</v>
      </c>
      <c r="AA139">
        <v>12.954620999999999</v>
      </c>
      <c r="AB139">
        <v>12.43581</v>
      </c>
      <c r="AC139">
        <v>11.125589</v>
      </c>
      <c r="AD139">
        <v>9.8435050000000004</v>
      </c>
      <c r="AE139">
        <v>9.5833089999999999</v>
      </c>
      <c r="AF139">
        <v>9.276014</v>
      </c>
      <c r="AG139">
        <v>8.695271</v>
      </c>
      <c r="AH139">
        <v>8.0666869999999999</v>
      </c>
      <c r="AI139">
        <v>7.489071</v>
      </c>
      <c r="AJ139">
        <v>7.3189599999999997</v>
      </c>
      <c r="AK139" s="9">
        <v>-8.2000000000000003E-2</v>
      </c>
    </row>
    <row r="140" spans="1:37">
      <c r="A140" t="s">
        <v>269</v>
      </c>
      <c r="B140" t="s">
        <v>549</v>
      </c>
      <c r="C140" t="s">
        <v>550</v>
      </c>
      <c r="D140" t="s">
        <v>262</v>
      </c>
      <c r="E140">
        <v>56.157204</v>
      </c>
      <c r="F140">
        <v>54.053074000000002</v>
      </c>
      <c r="G140">
        <v>51.911140000000003</v>
      </c>
      <c r="H140">
        <v>49.188167999999997</v>
      </c>
      <c r="I140">
        <v>46.895564999999998</v>
      </c>
      <c r="J140">
        <v>44.526718000000002</v>
      </c>
      <c r="K140">
        <v>42.154507000000002</v>
      </c>
      <c r="L140">
        <v>39.748778999999999</v>
      </c>
      <c r="M140">
        <v>37.720847999999997</v>
      </c>
      <c r="N140">
        <v>35.455928999999998</v>
      </c>
      <c r="O140">
        <v>33.032127000000003</v>
      </c>
      <c r="P140">
        <v>30.764385000000001</v>
      </c>
      <c r="Q140">
        <v>28.405638</v>
      </c>
      <c r="R140">
        <v>26.274298000000002</v>
      </c>
      <c r="S140">
        <v>23.457965999999999</v>
      </c>
      <c r="T140">
        <v>20.171151999999999</v>
      </c>
      <c r="U140">
        <v>17.055717000000001</v>
      </c>
      <c r="V140">
        <v>13.215076</v>
      </c>
      <c r="W140">
        <v>9.8316250000000007</v>
      </c>
      <c r="X140">
        <v>6.3269390000000003</v>
      </c>
      <c r="Y140">
        <v>4.6748839999999996</v>
      </c>
      <c r="Z140">
        <v>4.20268</v>
      </c>
      <c r="AA140">
        <v>4.12812</v>
      </c>
      <c r="AB140">
        <v>4.0858400000000001</v>
      </c>
      <c r="AC140">
        <v>4</v>
      </c>
      <c r="AD140">
        <v>3</v>
      </c>
      <c r="AE140">
        <v>3</v>
      </c>
      <c r="AF140">
        <v>3</v>
      </c>
      <c r="AG140">
        <v>3</v>
      </c>
      <c r="AH140">
        <v>3</v>
      </c>
      <c r="AI140">
        <v>3</v>
      </c>
      <c r="AJ140">
        <v>3</v>
      </c>
      <c r="AK140" s="9">
        <v>-0.09</v>
      </c>
    </row>
    <row r="141" spans="1:37">
      <c r="A141" t="s">
        <v>272</v>
      </c>
      <c r="B141" t="s">
        <v>551</v>
      </c>
      <c r="C141" t="s">
        <v>552</v>
      </c>
      <c r="D141" t="s">
        <v>262</v>
      </c>
      <c r="E141">
        <v>30.538018999999998</v>
      </c>
      <c r="F141">
        <v>27.312593</v>
      </c>
      <c r="G141">
        <v>26.267569000000002</v>
      </c>
      <c r="H141">
        <v>23.879082</v>
      </c>
      <c r="I141">
        <v>19.808478999999998</v>
      </c>
      <c r="J141">
        <v>17.226786000000001</v>
      </c>
      <c r="K141">
        <v>11.358784999999999</v>
      </c>
      <c r="L141">
        <v>8.3309429999999995</v>
      </c>
      <c r="M141">
        <v>7.5380830000000003</v>
      </c>
      <c r="N141">
        <v>6.7089800000000004</v>
      </c>
      <c r="O141">
        <v>4.1702009999999996</v>
      </c>
      <c r="P141">
        <v>3.5644939999999998</v>
      </c>
      <c r="Q141">
        <v>3.02616</v>
      </c>
      <c r="R141">
        <v>2.5282939999999998</v>
      </c>
      <c r="S141">
        <v>2.1037650000000001</v>
      </c>
      <c r="T141">
        <v>1.7183900000000001</v>
      </c>
      <c r="U141">
        <v>1.3993100000000001</v>
      </c>
      <c r="V141">
        <v>1.122568</v>
      </c>
      <c r="W141">
        <v>0.89174799999999999</v>
      </c>
      <c r="X141">
        <v>0.70020499999999997</v>
      </c>
      <c r="Y141">
        <v>0.54282600000000003</v>
      </c>
      <c r="Z141">
        <v>0.41540899999999997</v>
      </c>
      <c r="AA141">
        <v>0.31375999999999998</v>
      </c>
      <c r="AB141">
        <v>0.23385800000000001</v>
      </c>
      <c r="AC141">
        <v>0.17197200000000001</v>
      </c>
      <c r="AD141">
        <v>0.12475</v>
      </c>
      <c r="AE141">
        <v>8.9251999999999998E-2</v>
      </c>
      <c r="AF141">
        <v>6.2964999999999993E-2</v>
      </c>
      <c r="AG141">
        <v>4.3792999999999999E-2</v>
      </c>
      <c r="AH141">
        <v>3.0022E-2</v>
      </c>
      <c r="AI141">
        <v>2.0282999999999999E-2</v>
      </c>
      <c r="AJ141">
        <v>7.5950000000000002E-3</v>
      </c>
      <c r="AK141" s="9">
        <v>-0.23499999999999999</v>
      </c>
    </row>
    <row r="142" spans="1:37">
      <c r="A142" t="s">
        <v>275</v>
      </c>
      <c r="B142" t="s">
        <v>553</v>
      </c>
      <c r="C142" t="s">
        <v>554</v>
      </c>
      <c r="D142" t="s">
        <v>262</v>
      </c>
      <c r="E142">
        <v>17.744890000000002</v>
      </c>
      <c r="F142">
        <v>17.61965</v>
      </c>
      <c r="G142">
        <v>17.466557999999999</v>
      </c>
      <c r="H142">
        <v>17.288243999999999</v>
      </c>
      <c r="I142">
        <v>17.089165000000001</v>
      </c>
      <c r="J142">
        <v>16.871061000000001</v>
      </c>
      <c r="K142">
        <v>16.626747000000002</v>
      </c>
      <c r="L142">
        <v>16.371123999999998</v>
      </c>
      <c r="M142">
        <v>15.826997</v>
      </c>
      <c r="N142">
        <v>15.595497999999999</v>
      </c>
      <c r="O142">
        <v>15.332464</v>
      </c>
      <c r="P142">
        <v>15.031796</v>
      </c>
      <c r="Q142">
        <v>14.685872</v>
      </c>
      <c r="R142">
        <v>14.375721</v>
      </c>
      <c r="S142">
        <v>14.085435</v>
      </c>
      <c r="T142">
        <v>13.680400000000001</v>
      </c>
      <c r="U142">
        <v>13.172907</v>
      </c>
      <c r="V142">
        <v>12.664312000000001</v>
      </c>
      <c r="W142">
        <v>11.571873</v>
      </c>
      <c r="X142">
        <v>10.497434</v>
      </c>
      <c r="Y142">
        <v>10.082233</v>
      </c>
      <c r="Z142">
        <v>9.6247120000000006</v>
      </c>
      <c r="AA142">
        <v>8.5127410000000001</v>
      </c>
      <c r="AB142">
        <v>8.1161119999999993</v>
      </c>
      <c r="AC142">
        <v>6.9536170000000004</v>
      </c>
      <c r="AD142">
        <v>6.7187549999999998</v>
      </c>
      <c r="AE142">
        <v>6.4940569999999997</v>
      </c>
      <c r="AF142">
        <v>6.2130489999999998</v>
      </c>
      <c r="AG142">
        <v>5.6514769999999999</v>
      </c>
      <c r="AH142">
        <v>5.036664</v>
      </c>
      <c r="AI142">
        <v>4.4687890000000001</v>
      </c>
      <c r="AJ142">
        <v>4.3113650000000003</v>
      </c>
      <c r="AK142" s="9">
        <v>-4.4999999999999998E-2</v>
      </c>
    </row>
    <row r="143" spans="1:37">
      <c r="A143" t="s">
        <v>331</v>
      </c>
      <c r="B143" t="s">
        <v>555</v>
      </c>
      <c r="C143" t="s">
        <v>556</v>
      </c>
      <c r="D143" t="s">
        <v>262</v>
      </c>
      <c r="E143">
        <v>358.04760700000003</v>
      </c>
      <c r="F143">
        <v>354.54101600000001</v>
      </c>
      <c r="G143">
        <v>350.94769300000002</v>
      </c>
      <c r="H143">
        <v>343.39807100000002</v>
      </c>
      <c r="I143">
        <v>330.47454800000003</v>
      </c>
      <c r="J143">
        <v>311.835419</v>
      </c>
      <c r="K143">
        <v>301.13845800000001</v>
      </c>
      <c r="L143">
        <v>286.70880099999999</v>
      </c>
      <c r="M143">
        <v>266.04058800000001</v>
      </c>
      <c r="N143">
        <v>237.13159200000001</v>
      </c>
      <c r="O143">
        <v>214.095078</v>
      </c>
      <c r="P143">
        <v>199.14361600000001</v>
      </c>
      <c r="Q143">
        <v>187.739136</v>
      </c>
      <c r="R143">
        <v>179.78480500000001</v>
      </c>
      <c r="S143">
        <v>170.89932300000001</v>
      </c>
      <c r="T143">
        <v>158.15862999999999</v>
      </c>
      <c r="U143">
        <v>148.523865</v>
      </c>
      <c r="V143">
        <v>131.197723</v>
      </c>
      <c r="W143">
        <v>122.191818</v>
      </c>
      <c r="X143">
        <v>103.175201</v>
      </c>
      <c r="Y143">
        <v>88.192565999999999</v>
      </c>
      <c r="Z143">
        <v>70.151779000000005</v>
      </c>
      <c r="AA143">
        <v>59.081429</v>
      </c>
      <c r="AB143">
        <v>56.756973000000002</v>
      </c>
      <c r="AC143">
        <v>53.399414</v>
      </c>
      <c r="AD143">
        <v>48.075943000000002</v>
      </c>
      <c r="AE143">
        <v>43.529442000000003</v>
      </c>
      <c r="AF143">
        <v>38.032218999999998</v>
      </c>
      <c r="AG143">
        <v>32.949370999999999</v>
      </c>
      <c r="AH143">
        <v>21.919571000000001</v>
      </c>
      <c r="AI143">
        <v>15.942092000000001</v>
      </c>
      <c r="AJ143">
        <v>12.260004</v>
      </c>
      <c r="AK143" s="9">
        <v>-0.10299999999999999</v>
      </c>
    </row>
    <row r="144" spans="1:37">
      <c r="A144" t="s">
        <v>269</v>
      </c>
      <c r="B144" t="s">
        <v>557</v>
      </c>
      <c r="C144" t="s">
        <v>558</v>
      </c>
      <c r="D144" t="s">
        <v>262</v>
      </c>
      <c r="E144">
        <v>243.89260899999999</v>
      </c>
      <c r="F144">
        <v>242.56723</v>
      </c>
      <c r="G144">
        <v>241.17289700000001</v>
      </c>
      <c r="H144">
        <v>236.26675399999999</v>
      </c>
      <c r="I144">
        <v>226.268066</v>
      </c>
      <c r="J144">
        <v>210.240433</v>
      </c>
      <c r="K144">
        <v>203.217804</v>
      </c>
      <c r="L144">
        <v>193.175522</v>
      </c>
      <c r="M144">
        <v>178.11615</v>
      </c>
      <c r="N144">
        <v>156.074173</v>
      </c>
      <c r="O144">
        <v>142.05564899999999</v>
      </c>
      <c r="P144">
        <v>130.035248</v>
      </c>
      <c r="Q144">
        <v>120.035606</v>
      </c>
      <c r="R144">
        <v>113.02366600000001</v>
      </c>
      <c r="S144">
        <v>106.01902800000001</v>
      </c>
      <c r="T144">
        <v>96.021820000000005</v>
      </c>
      <c r="U144">
        <v>90.015006999999997</v>
      </c>
      <c r="V144">
        <v>84.004943999999995</v>
      </c>
      <c r="W144">
        <v>77.005486000000005</v>
      </c>
      <c r="X144">
        <v>61.012421000000003</v>
      </c>
      <c r="Y144">
        <v>49.02243</v>
      </c>
      <c r="Z144">
        <v>32.997028</v>
      </c>
      <c r="AA144">
        <v>21.966448</v>
      </c>
      <c r="AB144">
        <v>20.584731999999999</v>
      </c>
      <c r="AC144">
        <v>19.264738000000001</v>
      </c>
      <c r="AD144">
        <v>16.904212999999999</v>
      </c>
      <c r="AE144">
        <v>13.395275</v>
      </c>
      <c r="AF144">
        <v>10.860992</v>
      </c>
      <c r="AG144">
        <v>7.8156949999999998</v>
      </c>
      <c r="AH144">
        <v>2.748837</v>
      </c>
      <c r="AI144">
        <v>0.80892500000000001</v>
      </c>
      <c r="AJ144">
        <v>8.9814000000000005E-2</v>
      </c>
      <c r="AK144" s="9">
        <v>-0.22500000000000001</v>
      </c>
    </row>
    <row r="145" spans="1:37">
      <c r="A145" t="s">
        <v>272</v>
      </c>
      <c r="B145" t="s">
        <v>559</v>
      </c>
      <c r="C145" t="s">
        <v>560</v>
      </c>
      <c r="D145" t="s">
        <v>262</v>
      </c>
      <c r="E145">
        <v>33.320022999999999</v>
      </c>
      <c r="F145">
        <v>31.385117999999999</v>
      </c>
      <c r="G145">
        <v>29.505762000000001</v>
      </c>
      <c r="H145">
        <v>27.264032</v>
      </c>
      <c r="I145">
        <v>24.835173000000001</v>
      </c>
      <c r="J145">
        <v>22.830784000000001</v>
      </c>
      <c r="K145">
        <v>19.910578000000001</v>
      </c>
      <c r="L145">
        <v>16.465288000000001</v>
      </c>
      <c r="M145">
        <v>12.263510999999999</v>
      </c>
      <c r="N145">
        <v>7.280735</v>
      </c>
      <c r="O145">
        <v>2.028505</v>
      </c>
      <c r="P145">
        <v>0.35990299999999997</v>
      </c>
      <c r="Q145">
        <v>0.20300499999999999</v>
      </c>
      <c r="R145">
        <v>0.14266200000000001</v>
      </c>
      <c r="S145">
        <v>0.104994</v>
      </c>
      <c r="T145">
        <v>7.6284000000000005E-2</v>
      </c>
      <c r="U145">
        <v>5.4705999999999998E-2</v>
      </c>
      <c r="V145">
        <v>3.8716E-2</v>
      </c>
      <c r="W145">
        <v>2.4097E-2</v>
      </c>
      <c r="X145">
        <v>1.4158E-2</v>
      </c>
      <c r="Y145">
        <v>9.7689999999999999E-3</v>
      </c>
      <c r="Z145">
        <v>6.6429999999999996E-3</v>
      </c>
      <c r="AA145">
        <v>4.4510000000000001E-3</v>
      </c>
      <c r="AB145">
        <v>0</v>
      </c>
      <c r="AC145">
        <v>0</v>
      </c>
      <c r="AD145">
        <v>0</v>
      </c>
      <c r="AE145">
        <v>0</v>
      </c>
      <c r="AF145">
        <v>0</v>
      </c>
      <c r="AG145">
        <v>0</v>
      </c>
      <c r="AH145">
        <v>0</v>
      </c>
      <c r="AI145">
        <v>0</v>
      </c>
      <c r="AJ145">
        <v>0</v>
      </c>
      <c r="AK145" t="s">
        <v>502</v>
      </c>
    </row>
    <row r="146" spans="1:37">
      <c r="A146" t="s">
        <v>275</v>
      </c>
      <c r="B146" t="s">
        <v>561</v>
      </c>
      <c r="C146" t="s">
        <v>562</v>
      </c>
      <c r="D146" t="s">
        <v>262</v>
      </c>
      <c r="E146">
        <v>80.834969000000001</v>
      </c>
      <c r="F146">
        <v>80.588654000000005</v>
      </c>
      <c r="G146">
        <v>80.269051000000005</v>
      </c>
      <c r="H146">
        <v>79.867278999999996</v>
      </c>
      <c r="I146">
        <v>79.371300000000005</v>
      </c>
      <c r="J146">
        <v>78.764197999999993</v>
      </c>
      <c r="K146">
        <v>78.010077999999993</v>
      </c>
      <c r="L146">
        <v>77.067977999999997</v>
      </c>
      <c r="M146">
        <v>75.660919000000007</v>
      </c>
      <c r="N146">
        <v>73.776679999999999</v>
      </c>
      <c r="O146">
        <v>70.010925</v>
      </c>
      <c r="P146">
        <v>68.748458999999997</v>
      </c>
      <c r="Q146">
        <v>67.500534000000002</v>
      </c>
      <c r="R146">
        <v>66.618476999999999</v>
      </c>
      <c r="S146">
        <v>64.775290999999996</v>
      </c>
      <c r="T146">
        <v>62.060519999999997</v>
      </c>
      <c r="U146">
        <v>58.454155</v>
      </c>
      <c r="V146">
        <v>47.154060000000001</v>
      </c>
      <c r="W146">
        <v>45.162230999999998</v>
      </c>
      <c r="X146">
        <v>42.148628000000002</v>
      </c>
      <c r="Y146">
        <v>39.160361999999999</v>
      </c>
      <c r="Z146">
        <v>37.148108999999998</v>
      </c>
      <c r="AA146">
        <v>37.110531000000002</v>
      </c>
      <c r="AB146">
        <v>36.172241</v>
      </c>
      <c r="AC146">
        <v>34.134673999999997</v>
      </c>
      <c r="AD146">
        <v>31.171728000000002</v>
      </c>
      <c r="AE146">
        <v>30.134164999999999</v>
      </c>
      <c r="AF146">
        <v>27.171226999999998</v>
      </c>
      <c r="AG146">
        <v>25.133676999999999</v>
      </c>
      <c r="AH146">
        <v>19.170732000000001</v>
      </c>
      <c r="AI146">
        <v>15.133165999999999</v>
      </c>
      <c r="AJ146">
        <v>12.17019</v>
      </c>
      <c r="AK146" s="9">
        <v>-5.8999999999999997E-2</v>
      </c>
    </row>
    <row r="147" spans="1:37">
      <c r="A147" t="s">
        <v>340</v>
      </c>
      <c r="B147" t="s">
        <v>563</v>
      </c>
      <c r="C147" t="s">
        <v>564</v>
      </c>
      <c r="D147" t="s">
        <v>262</v>
      </c>
      <c r="E147">
        <v>43.564812000000003</v>
      </c>
      <c r="F147">
        <v>38.621552000000001</v>
      </c>
      <c r="G147">
        <v>36.381850999999997</v>
      </c>
      <c r="H147">
        <v>32.528571999999997</v>
      </c>
      <c r="I147">
        <v>27.776388000000001</v>
      </c>
      <c r="J147">
        <v>25.689105999999999</v>
      </c>
      <c r="K147">
        <v>24.017309000000001</v>
      </c>
      <c r="L147">
        <v>20.541899000000001</v>
      </c>
      <c r="M147">
        <v>19.258728000000001</v>
      </c>
      <c r="N147">
        <v>18.158752</v>
      </c>
      <c r="O147">
        <v>17.229206000000001</v>
      </c>
      <c r="P147">
        <v>16.454754000000001</v>
      </c>
      <c r="Q147">
        <v>15.818562999999999</v>
      </c>
      <c r="R147">
        <v>15.303254000000001</v>
      </c>
      <c r="S147">
        <v>14.891681999999999</v>
      </c>
      <c r="T147">
        <v>12.567548</v>
      </c>
      <c r="U147">
        <v>12.315842</v>
      </c>
      <c r="V147">
        <v>12.123116</v>
      </c>
      <c r="W147">
        <v>11.977622999999999</v>
      </c>
      <c r="X147">
        <v>11.869335</v>
      </c>
      <c r="Y147">
        <v>11.789880999999999</v>
      </c>
      <c r="Z147">
        <v>11.728744000000001</v>
      </c>
      <c r="AA147">
        <v>10.670171</v>
      </c>
      <c r="AB147">
        <v>10.631292999999999</v>
      </c>
      <c r="AC147">
        <v>10.622498999999999</v>
      </c>
      <c r="AD147">
        <v>10.613348999999999</v>
      </c>
      <c r="AE147">
        <v>10.609655</v>
      </c>
      <c r="AF147">
        <v>9.6033939999999998</v>
      </c>
      <c r="AG147">
        <v>7.6033939999999998</v>
      </c>
      <c r="AH147">
        <v>0</v>
      </c>
      <c r="AI147">
        <v>0</v>
      </c>
      <c r="AJ147">
        <v>0</v>
      </c>
      <c r="AK147" t="s">
        <v>502</v>
      </c>
    </row>
    <row r="148" spans="1:37">
      <c r="A148" t="s">
        <v>269</v>
      </c>
      <c r="B148" t="s">
        <v>565</v>
      </c>
      <c r="C148" t="s">
        <v>566</v>
      </c>
      <c r="D148" t="s">
        <v>262</v>
      </c>
      <c r="E148">
        <v>17.480015000000002</v>
      </c>
      <c r="F148">
        <v>17</v>
      </c>
      <c r="G148">
        <v>16.904232</v>
      </c>
      <c r="H148">
        <v>16.190646999999998</v>
      </c>
      <c r="I148">
        <v>13.832685</v>
      </c>
      <c r="J148">
        <v>12.394759000000001</v>
      </c>
      <c r="K148">
        <v>11.117877999999999</v>
      </c>
      <c r="L148">
        <v>8.0010680000000001</v>
      </c>
      <c r="M148">
        <v>7.0387589999999998</v>
      </c>
      <c r="N148">
        <v>6.2217589999999996</v>
      </c>
      <c r="O148">
        <v>5.5382420000000003</v>
      </c>
      <c r="P148">
        <v>4.9747019999999997</v>
      </c>
      <c r="Q148">
        <v>4.5168090000000003</v>
      </c>
      <c r="R148">
        <v>4.1501400000000004</v>
      </c>
      <c r="S148">
        <v>3.860776</v>
      </c>
      <c r="T148">
        <v>2.6357339999999998</v>
      </c>
      <c r="U148">
        <v>2.4632679999999998</v>
      </c>
      <c r="V148">
        <v>2.3330299999999999</v>
      </c>
      <c r="W148">
        <v>2.2361279999999999</v>
      </c>
      <c r="X148">
        <v>2.1650999999999998</v>
      </c>
      <c r="Y148">
        <v>2.1138140000000001</v>
      </c>
      <c r="Z148">
        <v>2.0736699999999999</v>
      </c>
      <c r="AA148">
        <v>1.0341229999999999</v>
      </c>
      <c r="AB148">
        <v>1.006643</v>
      </c>
      <c r="AC148">
        <v>1.004451</v>
      </c>
      <c r="AD148">
        <v>1</v>
      </c>
      <c r="AE148">
        <v>1</v>
      </c>
      <c r="AF148">
        <v>0</v>
      </c>
      <c r="AG148">
        <v>0</v>
      </c>
      <c r="AH148">
        <v>0</v>
      </c>
      <c r="AI148">
        <v>0</v>
      </c>
      <c r="AJ148">
        <v>0</v>
      </c>
      <c r="AK148" t="s">
        <v>502</v>
      </c>
    </row>
    <row r="149" spans="1:37">
      <c r="A149" t="s">
        <v>272</v>
      </c>
      <c r="B149" t="s">
        <v>567</v>
      </c>
      <c r="C149" t="s">
        <v>568</v>
      </c>
      <c r="D149" t="s">
        <v>262</v>
      </c>
      <c r="E149">
        <v>11.544699</v>
      </c>
      <c r="F149">
        <v>10.072722000000001</v>
      </c>
      <c r="G149">
        <v>8.2912189999999999</v>
      </c>
      <c r="H149">
        <v>5.734534</v>
      </c>
      <c r="I149">
        <v>3.340309</v>
      </c>
      <c r="J149">
        <v>2.6909540000000001</v>
      </c>
      <c r="K149">
        <v>2.2960379999999998</v>
      </c>
      <c r="L149">
        <v>1.9374370000000001</v>
      </c>
      <c r="M149">
        <v>1.6165750000000001</v>
      </c>
      <c r="N149">
        <v>1.333601</v>
      </c>
      <c r="O149">
        <v>1.087572</v>
      </c>
      <c r="P149">
        <v>0.87665899999999997</v>
      </c>
      <c r="Q149">
        <v>0.69836200000000004</v>
      </c>
      <c r="R149">
        <v>0.54972100000000002</v>
      </c>
      <c r="S149">
        <v>0.427512</v>
      </c>
      <c r="T149">
        <v>0.32841999999999999</v>
      </c>
      <c r="U149">
        <v>0.24918000000000001</v>
      </c>
      <c r="V149">
        <v>0.186693</v>
      </c>
      <c r="W149">
        <v>0.138101</v>
      </c>
      <c r="X149">
        <v>0.100841</v>
      </c>
      <c r="Y149">
        <v>7.2673000000000001E-2</v>
      </c>
      <c r="Z149">
        <v>5.1679999999999997E-2</v>
      </c>
      <c r="AA149">
        <v>3.2655000000000003E-2</v>
      </c>
      <c r="AB149">
        <v>2.1257000000000002E-2</v>
      </c>
      <c r="AC149">
        <v>1.4654E-2</v>
      </c>
      <c r="AD149">
        <v>9.9559999999999996E-3</v>
      </c>
      <c r="AE149">
        <v>6.2620000000000002E-3</v>
      </c>
      <c r="AF149">
        <v>0</v>
      </c>
      <c r="AG149">
        <v>0</v>
      </c>
      <c r="AH149">
        <v>0</v>
      </c>
      <c r="AI149">
        <v>0</v>
      </c>
      <c r="AJ149">
        <v>0</v>
      </c>
      <c r="AK149" t="s">
        <v>502</v>
      </c>
    </row>
    <row r="150" spans="1:37">
      <c r="A150" t="s">
        <v>275</v>
      </c>
      <c r="B150" t="s">
        <v>569</v>
      </c>
      <c r="C150" t="s">
        <v>570</v>
      </c>
      <c r="D150" t="s">
        <v>262</v>
      </c>
      <c r="E150">
        <v>14.540100000000001</v>
      </c>
      <c r="F150">
        <v>11.548828</v>
      </c>
      <c r="G150">
        <v>11.186401</v>
      </c>
      <c r="H150">
        <v>10.603394</v>
      </c>
      <c r="I150">
        <v>10.603394</v>
      </c>
      <c r="J150">
        <v>10.603394</v>
      </c>
      <c r="K150">
        <v>10.603394</v>
      </c>
      <c r="L150">
        <v>10.603394</v>
      </c>
      <c r="M150">
        <v>10.603394</v>
      </c>
      <c r="N150">
        <v>10.603394</v>
      </c>
      <c r="O150">
        <v>10.603394</v>
      </c>
      <c r="P150">
        <v>10.603394</v>
      </c>
      <c r="Q150">
        <v>10.603394</v>
      </c>
      <c r="R150">
        <v>10.603394</v>
      </c>
      <c r="S150">
        <v>10.603394</v>
      </c>
      <c r="T150">
        <v>9.6033939999999998</v>
      </c>
      <c r="U150">
        <v>9.6033939999999998</v>
      </c>
      <c r="V150">
        <v>9.6033939999999998</v>
      </c>
      <c r="W150">
        <v>9.6033939999999998</v>
      </c>
      <c r="X150">
        <v>9.6033939999999998</v>
      </c>
      <c r="Y150">
        <v>9.6033939999999998</v>
      </c>
      <c r="Z150">
        <v>9.6033939999999998</v>
      </c>
      <c r="AA150">
        <v>9.6033939999999998</v>
      </c>
      <c r="AB150">
        <v>9.6033939999999998</v>
      </c>
      <c r="AC150">
        <v>9.6033939999999998</v>
      </c>
      <c r="AD150">
        <v>9.6033939999999998</v>
      </c>
      <c r="AE150">
        <v>9.6033939999999998</v>
      </c>
      <c r="AF150">
        <v>9.6033939999999998</v>
      </c>
      <c r="AG150">
        <v>7.6033939999999998</v>
      </c>
      <c r="AH150">
        <v>0</v>
      </c>
      <c r="AI150">
        <v>0</v>
      </c>
      <c r="AJ150">
        <v>0</v>
      </c>
      <c r="AK150" t="s">
        <v>502</v>
      </c>
    </row>
    <row r="151" spans="1:37">
      <c r="A151" t="s">
        <v>349</v>
      </c>
      <c r="B151" t="s">
        <v>571</v>
      </c>
      <c r="C151" t="s">
        <v>572</v>
      </c>
      <c r="D151" t="s">
        <v>262</v>
      </c>
      <c r="E151">
        <v>12.183221</v>
      </c>
      <c r="F151">
        <v>11.265993</v>
      </c>
      <c r="G151">
        <v>10.709548</v>
      </c>
      <c r="H151">
        <v>10.070929</v>
      </c>
      <c r="I151">
        <v>8.96828</v>
      </c>
      <c r="J151">
        <v>8.7159759999999995</v>
      </c>
      <c r="K151">
        <v>8.4547150000000002</v>
      </c>
      <c r="L151">
        <v>8.0765720000000005</v>
      </c>
      <c r="M151">
        <v>7.7309549999999998</v>
      </c>
      <c r="N151">
        <v>7.4913290000000003</v>
      </c>
      <c r="O151">
        <v>6.8068410000000004</v>
      </c>
      <c r="P151">
        <v>6.2178370000000003</v>
      </c>
      <c r="Q151">
        <v>6.1054430000000002</v>
      </c>
      <c r="R151">
        <v>6.071034</v>
      </c>
      <c r="S151">
        <v>6.0090870000000001</v>
      </c>
      <c r="T151">
        <v>6.0060880000000001</v>
      </c>
      <c r="U151">
        <v>6</v>
      </c>
      <c r="V151">
        <v>6</v>
      </c>
      <c r="W151">
        <v>6</v>
      </c>
      <c r="X151">
        <v>5.689813</v>
      </c>
      <c r="Y151">
        <v>5.0268769999999998</v>
      </c>
      <c r="Z151">
        <v>5</v>
      </c>
      <c r="AA151">
        <v>5</v>
      </c>
      <c r="AB151">
        <v>5</v>
      </c>
      <c r="AC151">
        <v>4</v>
      </c>
      <c r="AD151">
        <v>4</v>
      </c>
      <c r="AE151">
        <v>4</v>
      </c>
      <c r="AF151">
        <v>4</v>
      </c>
      <c r="AG151">
        <v>4</v>
      </c>
      <c r="AH151">
        <v>4</v>
      </c>
      <c r="AI151">
        <v>3.6435149999999998</v>
      </c>
      <c r="AJ151">
        <v>3</v>
      </c>
      <c r="AK151" s="9">
        <v>-4.3999999999999997E-2</v>
      </c>
    </row>
    <row r="152" spans="1:37">
      <c r="A152" t="s">
        <v>269</v>
      </c>
      <c r="B152" t="s">
        <v>573</v>
      </c>
      <c r="C152" t="s">
        <v>574</v>
      </c>
      <c r="D152" t="s">
        <v>262</v>
      </c>
      <c r="E152">
        <v>7.7736200000000002</v>
      </c>
      <c r="F152">
        <v>7.6101729999999996</v>
      </c>
      <c r="G152">
        <v>7.3390839999999997</v>
      </c>
      <c r="H152">
        <v>6.7782619999999998</v>
      </c>
      <c r="I152">
        <v>5.74</v>
      </c>
      <c r="J152">
        <v>5.5401999999999996</v>
      </c>
      <c r="K152">
        <v>5.3211250000000003</v>
      </c>
      <c r="L152">
        <v>4.9763799999999998</v>
      </c>
      <c r="M152">
        <v>4.6568129999999996</v>
      </c>
      <c r="N152">
        <v>4.4372049999999996</v>
      </c>
      <c r="O152">
        <v>4.2890009999999998</v>
      </c>
      <c r="P152">
        <v>4.190169</v>
      </c>
      <c r="Q152">
        <v>4.0860760000000003</v>
      </c>
      <c r="R152">
        <v>4.057671</v>
      </c>
      <c r="S152">
        <v>4</v>
      </c>
      <c r="T152">
        <v>4</v>
      </c>
      <c r="U152">
        <v>4</v>
      </c>
      <c r="V152">
        <v>4</v>
      </c>
      <c r="W152">
        <v>4</v>
      </c>
      <c r="X152">
        <v>3.689813</v>
      </c>
      <c r="Y152">
        <v>3.026878</v>
      </c>
      <c r="Z152">
        <v>3</v>
      </c>
      <c r="AA152">
        <v>3</v>
      </c>
      <c r="AB152">
        <v>3</v>
      </c>
      <c r="AC152">
        <v>3</v>
      </c>
      <c r="AD152">
        <v>3</v>
      </c>
      <c r="AE152">
        <v>3</v>
      </c>
      <c r="AF152">
        <v>3</v>
      </c>
      <c r="AG152">
        <v>3</v>
      </c>
      <c r="AH152">
        <v>3</v>
      </c>
      <c r="AI152">
        <v>2.6435149999999998</v>
      </c>
      <c r="AJ152">
        <v>2</v>
      </c>
      <c r="AK152" s="9">
        <v>-4.2999999999999997E-2</v>
      </c>
    </row>
    <row r="153" spans="1:37">
      <c r="A153" t="s">
        <v>272</v>
      </c>
      <c r="B153" t="s">
        <v>575</v>
      </c>
      <c r="C153" t="s">
        <v>576</v>
      </c>
      <c r="D153" t="s">
        <v>262</v>
      </c>
      <c r="E153">
        <v>2.4096009999999999</v>
      </c>
      <c r="F153">
        <v>1.6558200000000001</v>
      </c>
      <c r="G153">
        <v>1.3704639999999999</v>
      </c>
      <c r="H153">
        <v>1.292667</v>
      </c>
      <c r="I153">
        <v>1.22828</v>
      </c>
      <c r="J153">
        <v>1.1757759999999999</v>
      </c>
      <c r="K153">
        <v>1.1335900000000001</v>
      </c>
      <c r="L153">
        <v>1.1001920000000001</v>
      </c>
      <c r="M153">
        <v>1.0741419999999999</v>
      </c>
      <c r="N153">
        <v>1.0541240000000001</v>
      </c>
      <c r="O153">
        <v>0.51783999999999997</v>
      </c>
      <c r="P153">
        <v>2.7668000000000002E-2</v>
      </c>
      <c r="Q153">
        <v>1.9368E-2</v>
      </c>
      <c r="R153">
        <v>1.3363999999999999E-2</v>
      </c>
      <c r="S153">
        <v>9.0869999999999996E-3</v>
      </c>
      <c r="T153">
        <v>6.0879999999999997E-3</v>
      </c>
      <c r="U153">
        <v>0</v>
      </c>
      <c r="V153">
        <v>0</v>
      </c>
      <c r="W153">
        <v>0</v>
      </c>
      <c r="X153">
        <v>0</v>
      </c>
      <c r="Y153">
        <v>0</v>
      </c>
      <c r="Z153">
        <v>0</v>
      </c>
      <c r="AA153">
        <v>0</v>
      </c>
      <c r="AB153">
        <v>0</v>
      </c>
      <c r="AC153">
        <v>0</v>
      </c>
      <c r="AD153">
        <v>0</v>
      </c>
      <c r="AE153">
        <v>0</v>
      </c>
      <c r="AF153">
        <v>0</v>
      </c>
      <c r="AG153">
        <v>0</v>
      </c>
      <c r="AH153">
        <v>0</v>
      </c>
      <c r="AI153">
        <v>0</v>
      </c>
      <c r="AJ153">
        <v>0</v>
      </c>
      <c r="AK153" t="s">
        <v>502</v>
      </c>
    </row>
    <row r="154" spans="1:37">
      <c r="A154" t="s">
        <v>275</v>
      </c>
      <c r="B154" t="s">
        <v>577</v>
      </c>
      <c r="C154" t="s">
        <v>578</v>
      </c>
      <c r="D154" t="s">
        <v>262</v>
      </c>
      <c r="E154">
        <v>2</v>
      </c>
      <c r="F154">
        <v>2</v>
      </c>
      <c r="G154">
        <v>2</v>
      </c>
      <c r="H154">
        <v>2</v>
      </c>
      <c r="I154">
        <v>2</v>
      </c>
      <c r="J154">
        <v>2</v>
      </c>
      <c r="K154">
        <v>2</v>
      </c>
      <c r="L154">
        <v>2</v>
      </c>
      <c r="M154">
        <v>2</v>
      </c>
      <c r="N154">
        <v>2</v>
      </c>
      <c r="O154">
        <v>2</v>
      </c>
      <c r="P154">
        <v>2</v>
      </c>
      <c r="Q154">
        <v>2</v>
      </c>
      <c r="R154">
        <v>2</v>
      </c>
      <c r="S154">
        <v>2</v>
      </c>
      <c r="T154">
        <v>2</v>
      </c>
      <c r="U154">
        <v>2</v>
      </c>
      <c r="V154">
        <v>2</v>
      </c>
      <c r="W154">
        <v>2</v>
      </c>
      <c r="X154">
        <v>2</v>
      </c>
      <c r="Y154">
        <v>2</v>
      </c>
      <c r="Z154">
        <v>2</v>
      </c>
      <c r="AA154">
        <v>2</v>
      </c>
      <c r="AB154">
        <v>2</v>
      </c>
      <c r="AC154">
        <v>1</v>
      </c>
      <c r="AD154">
        <v>1</v>
      </c>
      <c r="AE154">
        <v>1</v>
      </c>
      <c r="AF154">
        <v>1</v>
      </c>
      <c r="AG154">
        <v>1</v>
      </c>
      <c r="AH154">
        <v>1</v>
      </c>
      <c r="AI154">
        <v>1</v>
      </c>
      <c r="AJ154">
        <v>1</v>
      </c>
      <c r="AK154" s="9">
        <v>-2.1999999999999999E-2</v>
      </c>
    </row>
    <row r="155" spans="1:37">
      <c r="A155" t="s">
        <v>358</v>
      </c>
      <c r="B155" t="s">
        <v>579</v>
      </c>
      <c r="C155" t="s">
        <v>580</v>
      </c>
      <c r="D155" t="s">
        <v>262</v>
      </c>
      <c r="E155">
        <v>205.281509</v>
      </c>
      <c r="F155">
        <v>199.15138200000001</v>
      </c>
      <c r="G155">
        <v>192.631989</v>
      </c>
      <c r="H155">
        <v>185.16712999999999</v>
      </c>
      <c r="I155">
        <v>177.04582199999999</v>
      </c>
      <c r="J155">
        <v>168.065887</v>
      </c>
      <c r="K155">
        <v>157.876114</v>
      </c>
      <c r="L155">
        <v>147.194794</v>
      </c>
      <c r="M155">
        <v>137.71614099999999</v>
      </c>
      <c r="N155">
        <v>128.654709</v>
      </c>
      <c r="O155">
        <v>119.06604</v>
      </c>
      <c r="P155">
        <v>107.715385</v>
      </c>
      <c r="Q155">
        <v>94.360039</v>
      </c>
      <c r="R155">
        <v>83.552764999999994</v>
      </c>
      <c r="S155">
        <v>72.848197999999996</v>
      </c>
      <c r="T155">
        <v>61.559372000000003</v>
      </c>
      <c r="U155">
        <v>52.001694000000001</v>
      </c>
      <c r="V155">
        <v>45.416930999999998</v>
      </c>
      <c r="W155">
        <v>39.109862999999997</v>
      </c>
      <c r="X155">
        <v>35.979152999999997</v>
      </c>
      <c r="Y155">
        <v>35.038158000000003</v>
      </c>
      <c r="Z155">
        <v>33.844414</v>
      </c>
      <c r="AA155">
        <v>31.473465000000001</v>
      </c>
      <c r="AB155">
        <v>29.932005</v>
      </c>
      <c r="AC155">
        <v>29.202660000000002</v>
      </c>
      <c r="AD155">
        <v>28.104379999999999</v>
      </c>
      <c r="AE155">
        <v>25.190338000000001</v>
      </c>
      <c r="AF155">
        <v>23.367892999999999</v>
      </c>
      <c r="AG155">
        <v>22.73424</v>
      </c>
      <c r="AH155">
        <v>21.021858000000002</v>
      </c>
      <c r="AI155">
        <v>20.437591999999999</v>
      </c>
      <c r="AJ155">
        <v>18.926850999999999</v>
      </c>
      <c r="AK155" s="9">
        <v>-7.3999999999999996E-2</v>
      </c>
    </row>
    <row r="156" spans="1:37">
      <c r="A156" t="s">
        <v>269</v>
      </c>
      <c r="B156" t="s">
        <v>581</v>
      </c>
      <c r="C156" t="s">
        <v>582</v>
      </c>
      <c r="D156" t="s">
        <v>262</v>
      </c>
      <c r="E156">
        <v>92.896125999999995</v>
      </c>
      <c r="F156">
        <v>88.901756000000006</v>
      </c>
      <c r="G156">
        <v>84.639792999999997</v>
      </c>
      <c r="H156">
        <v>79.761902000000006</v>
      </c>
      <c r="I156">
        <v>74.492012000000003</v>
      </c>
      <c r="J156">
        <v>68.898003000000003</v>
      </c>
      <c r="K156">
        <v>62.945808</v>
      </c>
      <c r="L156">
        <v>56.800114000000001</v>
      </c>
      <c r="M156">
        <v>51.251922999999998</v>
      </c>
      <c r="N156">
        <v>46.546593000000001</v>
      </c>
      <c r="O156">
        <v>41.936633999999998</v>
      </c>
      <c r="P156">
        <v>36.680999999999997</v>
      </c>
      <c r="Q156">
        <v>30.962494</v>
      </c>
      <c r="R156">
        <v>27.666938999999999</v>
      </c>
      <c r="S156">
        <v>22.881525</v>
      </c>
      <c r="T156">
        <v>16.992913999999999</v>
      </c>
      <c r="U156">
        <v>12.178179</v>
      </c>
      <c r="V156">
        <v>10.902421</v>
      </c>
      <c r="W156">
        <v>9.5211620000000003</v>
      </c>
      <c r="X156">
        <v>9.0392569999999992</v>
      </c>
      <c r="Y156">
        <v>9.0135880000000004</v>
      </c>
      <c r="Z156">
        <v>9.0091040000000007</v>
      </c>
      <c r="AA156">
        <v>9</v>
      </c>
      <c r="AB156">
        <v>9</v>
      </c>
      <c r="AC156">
        <v>9</v>
      </c>
      <c r="AD156">
        <v>9</v>
      </c>
      <c r="AE156">
        <v>6.8876049999999998</v>
      </c>
      <c r="AF156">
        <v>6</v>
      </c>
      <c r="AG156">
        <v>6</v>
      </c>
      <c r="AH156">
        <v>5</v>
      </c>
      <c r="AI156">
        <v>5</v>
      </c>
      <c r="AJ156">
        <v>4</v>
      </c>
      <c r="AK156" s="9">
        <v>-9.6000000000000002E-2</v>
      </c>
    </row>
    <row r="157" spans="1:37">
      <c r="A157" t="s">
        <v>272</v>
      </c>
      <c r="B157" t="s">
        <v>583</v>
      </c>
      <c r="C157" t="s">
        <v>584</v>
      </c>
      <c r="D157" t="s">
        <v>262</v>
      </c>
      <c r="E157">
        <v>58.098114000000002</v>
      </c>
      <c r="F157">
        <v>56.382266999999999</v>
      </c>
      <c r="G157">
        <v>54.660975999999998</v>
      </c>
      <c r="H157">
        <v>52.731544</v>
      </c>
      <c r="I157">
        <v>50.677979000000001</v>
      </c>
      <c r="J157">
        <v>48.235988999999996</v>
      </c>
      <c r="K157">
        <v>45.425991000000003</v>
      </c>
      <c r="L157">
        <v>42.344334000000003</v>
      </c>
      <c r="M157">
        <v>39.713711000000004</v>
      </c>
      <c r="N157">
        <v>37.033614999999998</v>
      </c>
      <c r="O157">
        <v>33.700232999999997</v>
      </c>
      <c r="P157">
        <v>29.694353</v>
      </c>
      <c r="Q157">
        <v>24.981192</v>
      </c>
      <c r="R157">
        <v>21.068031000000001</v>
      </c>
      <c r="S157">
        <v>16.845794999999999</v>
      </c>
      <c r="T157">
        <v>12.829840000000001</v>
      </c>
      <c r="U157">
        <v>9.5661129999999996</v>
      </c>
      <c r="V157">
        <v>5.9525379999999997</v>
      </c>
      <c r="W157">
        <v>3.0834760000000001</v>
      </c>
      <c r="X157">
        <v>2.0437430000000001</v>
      </c>
      <c r="Y157">
        <v>2.022332</v>
      </c>
      <c r="Z157">
        <v>2</v>
      </c>
      <c r="AA157">
        <v>1</v>
      </c>
      <c r="AB157">
        <v>7.3896000000000003E-2</v>
      </c>
      <c r="AC157">
        <v>0</v>
      </c>
      <c r="AD157">
        <v>0</v>
      </c>
      <c r="AE157">
        <v>0</v>
      </c>
      <c r="AF157">
        <v>0</v>
      </c>
      <c r="AG157">
        <v>0</v>
      </c>
      <c r="AH157">
        <v>0</v>
      </c>
      <c r="AI157">
        <v>0</v>
      </c>
      <c r="AJ157">
        <v>0</v>
      </c>
      <c r="AK157" t="s">
        <v>502</v>
      </c>
    </row>
    <row r="158" spans="1:37">
      <c r="A158" t="s">
        <v>275</v>
      </c>
      <c r="B158" t="s">
        <v>585</v>
      </c>
      <c r="C158" t="s">
        <v>586</v>
      </c>
      <c r="D158" t="s">
        <v>262</v>
      </c>
      <c r="E158">
        <v>54.287277000000003</v>
      </c>
      <c r="F158">
        <v>53.867359</v>
      </c>
      <c r="G158">
        <v>53.331218999999997</v>
      </c>
      <c r="H158">
        <v>52.673690999999998</v>
      </c>
      <c r="I158">
        <v>51.875832000000003</v>
      </c>
      <c r="J158">
        <v>50.931908</v>
      </c>
      <c r="K158">
        <v>49.504317999999998</v>
      </c>
      <c r="L158">
        <v>48.050353999999999</v>
      </c>
      <c r="M158">
        <v>46.750506999999999</v>
      </c>
      <c r="N158">
        <v>45.074500999999998</v>
      </c>
      <c r="O158">
        <v>43.429169000000002</v>
      </c>
      <c r="P158">
        <v>41.340034000000003</v>
      </c>
      <c r="Q158">
        <v>38.416350999999999</v>
      </c>
      <c r="R158">
        <v>34.817799000000001</v>
      </c>
      <c r="S158">
        <v>33.12088</v>
      </c>
      <c r="T158">
        <v>31.736618</v>
      </c>
      <c r="U158">
        <v>30.257398999999999</v>
      </c>
      <c r="V158">
        <v>28.561975</v>
      </c>
      <c r="W158">
        <v>26.505227999999999</v>
      </c>
      <c r="X158">
        <v>24.896152000000001</v>
      </c>
      <c r="Y158">
        <v>24.002238999999999</v>
      </c>
      <c r="Z158">
        <v>22.835311999999998</v>
      </c>
      <c r="AA158">
        <v>21.473465000000001</v>
      </c>
      <c r="AB158">
        <v>20.858108999999999</v>
      </c>
      <c r="AC158">
        <v>20.202660000000002</v>
      </c>
      <c r="AD158">
        <v>19.104379999999999</v>
      </c>
      <c r="AE158">
        <v>18.302731999999999</v>
      </c>
      <c r="AF158">
        <v>17.367892999999999</v>
      </c>
      <c r="AG158">
        <v>16.73424</v>
      </c>
      <c r="AH158">
        <v>16.021858000000002</v>
      </c>
      <c r="AI158">
        <v>15.437593</v>
      </c>
      <c r="AJ158">
        <v>14.926850999999999</v>
      </c>
      <c r="AK158" s="9">
        <v>-4.1000000000000002E-2</v>
      </c>
    </row>
    <row r="159" spans="1:37">
      <c r="A159" t="s">
        <v>367</v>
      </c>
      <c r="B159" t="s">
        <v>587</v>
      </c>
      <c r="C159" t="s">
        <v>588</v>
      </c>
      <c r="D159" t="s">
        <v>262</v>
      </c>
      <c r="E159">
        <v>42.320098999999999</v>
      </c>
      <c r="F159">
        <v>41.044547999999999</v>
      </c>
      <c r="G159">
        <v>39.660477</v>
      </c>
      <c r="H159">
        <v>38.261726000000003</v>
      </c>
      <c r="I159">
        <v>36.567405999999998</v>
      </c>
      <c r="J159">
        <v>34.854560999999997</v>
      </c>
      <c r="K159">
        <v>33.306663999999998</v>
      </c>
      <c r="L159">
        <v>31.261783999999999</v>
      </c>
      <c r="M159">
        <v>29.689229999999998</v>
      </c>
      <c r="N159">
        <v>27.584285999999999</v>
      </c>
      <c r="O159">
        <v>25.460850000000001</v>
      </c>
      <c r="P159">
        <v>22.788582000000002</v>
      </c>
      <c r="Q159">
        <v>20.112846000000001</v>
      </c>
      <c r="R159">
        <v>19.764987999999999</v>
      </c>
      <c r="S159">
        <v>19.242260000000002</v>
      </c>
      <c r="T159">
        <v>17.774730999999999</v>
      </c>
      <c r="U159">
        <v>16.716507</v>
      </c>
      <c r="V159">
        <v>16.31953</v>
      </c>
      <c r="W159">
        <v>15.877094</v>
      </c>
      <c r="X159">
        <v>15.134594</v>
      </c>
      <c r="Y159">
        <v>14.683035</v>
      </c>
      <c r="Z159">
        <v>14.161262000000001</v>
      </c>
      <c r="AA159">
        <v>13.160295</v>
      </c>
      <c r="AB159">
        <v>11.842724</v>
      </c>
      <c r="AC159">
        <v>10.910879</v>
      </c>
      <c r="AD159">
        <v>9.2561640000000001</v>
      </c>
      <c r="AE159">
        <v>7.2752249999999998</v>
      </c>
      <c r="AF159">
        <v>7.063383</v>
      </c>
      <c r="AG159">
        <v>5.9586119999999996</v>
      </c>
      <c r="AH159">
        <v>5.6265429999999999</v>
      </c>
      <c r="AI159">
        <v>5.369567</v>
      </c>
      <c r="AJ159">
        <v>4.1148309999999997</v>
      </c>
      <c r="AK159" s="9">
        <v>-7.1999999999999995E-2</v>
      </c>
    </row>
    <row r="160" spans="1:37">
      <c r="A160" t="s">
        <v>269</v>
      </c>
      <c r="B160" t="s">
        <v>589</v>
      </c>
      <c r="C160" t="s">
        <v>590</v>
      </c>
      <c r="D160" t="s">
        <v>262</v>
      </c>
      <c r="E160">
        <v>26.124779</v>
      </c>
      <c r="F160">
        <v>25.050255</v>
      </c>
      <c r="G160">
        <v>23.826782000000001</v>
      </c>
      <c r="H160">
        <v>22.505248999999999</v>
      </c>
      <c r="I160">
        <v>20.889268999999999</v>
      </c>
      <c r="J160">
        <v>19.273282999999999</v>
      </c>
      <c r="K160">
        <v>17.847715000000001</v>
      </c>
      <c r="L160">
        <v>15.957036</v>
      </c>
      <c r="M160">
        <v>14.552009999999999</v>
      </c>
      <c r="N160">
        <v>12.95844</v>
      </c>
      <c r="O160">
        <v>10.966858</v>
      </c>
      <c r="P160">
        <v>8.650506</v>
      </c>
      <c r="Q160">
        <v>6.4741869999999997</v>
      </c>
      <c r="R160">
        <v>6.3414149999999996</v>
      </c>
      <c r="S160">
        <v>6.0690569999999999</v>
      </c>
      <c r="T160">
        <v>4.888954</v>
      </c>
      <c r="U160">
        <v>4.1170819999999999</v>
      </c>
      <c r="V160">
        <v>4.0796159999999997</v>
      </c>
      <c r="W160">
        <v>4.0533419999999998</v>
      </c>
      <c r="X160">
        <v>4</v>
      </c>
      <c r="Y160">
        <v>4</v>
      </c>
      <c r="Z160">
        <v>4</v>
      </c>
      <c r="AA160">
        <v>4</v>
      </c>
      <c r="AB160">
        <v>3.484483</v>
      </c>
      <c r="AC160">
        <v>3</v>
      </c>
      <c r="AD160">
        <v>2.8699659999999998</v>
      </c>
      <c r="AE160">
        <v>2</v>
      </c>
      <c r="AF160">
        <v>2</v>
      </c>
      <c r="AG160">
        <v>1</v>
      </c>
      <c r="AH160">
        <v>1</v>
      </c>
      <c r="AI160">
        <v>1</v>
      </c>
      <c r="AJ160">
        <v>0</v>
      </c>
      <c r="AK160" t="s">
        <v>502</v>
      </c>
    </row>
    <row r="161" spans="1:37">
      <c r="A161" t="s">
        <v>272</v>
      </c>
      <c r="B161" t="s">
        <v>591</v>
      </c>
      <c r="C161" t="s">
        <v>592</v>
      </c>
      <c r="D161" t="s">
        <v>262</v>
      </c>
      <c r="E161">
        <v>0.77790099999999995</v>
      </c>
      <c r="F161">
        <v>0.61958199999999997</v>
      </c>
      <c r="G161">
        <v>0.51491699999999996</v>
      </c>
      <c r="H161">
        <v>0.51196299999999995</v>
      </c>
      <c r="I161">
        <v>0.51196299999999995</v>
      </c>
      <c r="J161">
        <v>0.51196299999999995</v>
      </c>
      <c r="K161">
        <v>0.51196299999999995</v>
      </c>
      <c r="L161">
        <v>0.51196299999999995</v>
      </c>
      <c r="M161">
        <v>0.51196299999999995</v>
      </c>
      <c r="N161">
        <v>0.51196299999999995</v>
      </c>
      <c r="O161">
        <v>0.51196299999999995</v>
      </c>
      <c r="P161">
        <v>0.31425799999999998</v>
      </c>
      <c r="Q161">
        <v>0</v>
      </c>
      <c r="R161">
        <v>0</v>
      </c>
      <c r="S161">
        <v>0</v>
      </c>
      <c r="T161">
        <v>0</v>
      </c>
      <c r="U161">
        <v>0</v>
      </c>
      <c r="V161">
        <v>0</v>
      </c>
      <c r="W161">
        <v>0</v>
      </c>
      <c r="X161">
        <v>0</v>
      </c>
      <c r="Y161">
        <v>0</v>
      </c>
      <c r="Z161">
        <v>0</v>
      </c>
      <c r="AA161">
        <v>0</v>
      </c>
      <c r="AB161">
        <v>0</v>
      </c>
      <c r="AC161">
        <v>0</v>
      </c>
      <c r="AD161">
        <v>0</v>
      </c>
      <c r="AE161">
        <v>0</v>
      </c>
      <c r="AF161">
        <v>0</v>
      </c>
      <c r="AG161">
        <v>0</v>
      </c>
      <c r="AH161">
        <v>0</v>
      </c>
      <c r="AI161">
        <v>0</v>
      </c>
      <c r="AJ161">
        <v>0</v>
      </c>
      <c r="AK161" t="s">
        <v>502</v>
      </c>
    </row>
    <row r="162" spans="1:37">
      <c r="A162" t="s">
        <v>275</v>
      </c>
      <c r="B162" t="s">
        <v>593</v>
      </c>
      <c r="C162" t="s">
        <v>594</v>
      </c>
      <c r="D162" t="s">
        <v>262</v>
      </c>
      <c r="E162">
        <v>15.41742</v>
      </c>
      <c r="F162">
        <v>15.374708999999999</v>
      </c>
      <c r="G162">
        <v>15.318778999999999</v>
      </c>
      <c r="H162">
        <v>15.244516000000001</v>
      </c>
      <c r="I162">
        <v>15.166175000000001</v>
      </c>
      <c r="J162">
        <v>15.069316000000001</v>
      </c>
      <c r="K162">
        <v>14.946982999999999</v>
      </c>
      <c r="L162">
        <v>14.792787000000001</v>
      </c>
      <c r="M162">
        <v>14.625257</v>
      </c>
      <c r="N162">
        <v>14.113884000000001</v>
      </c>
      <c r="O162">
        <v>13.982028</v>
      </c>
      <c r="P162">
        <v>13.823819</v>
      </c>
      <c r="Q162">
        <v>13.638659000000001</v>
      </c>
      <c r="R162">
        <v>13.423572999999999</v>
      </c>
      <c r="S162">
        <v>13.173204</v>
      </c>
      <c r="T162">
        <v>12.885776999999999</v>
      </c>
      <c r="U162">
        <v>12.599425</v>
      </c>
      <c r="V162">
        <v>12.239915999999999</v>
      </c>
      <c r="W162">
        <v>11.823752000000001</v>
      </c>
      <c r="X162">
        <v>11.134594</v>
      </c>
      <c r="Y162">
        <v>10.683035</v>
      </c>
      <c r="Z162">
        <v>10.161262000000001</v>
      </c>
      <c r="AA162">
        <v>9.1602949999999996</v>
      </c>
      <c r="AB162">
        <v>8.3582400000000003</v>
      </c>
      <c r="AC162">
        <v>7.9108790000000004</v>
      </c>
      <c r="AD162">
        <v>6.3861980000000003</v>
      </c>
      <c r="AE162">
        <v>5.2752249999999998</v>
      </c>
      <c r="AF162">
        <v>5.063383</v>
      </c>
      <c r="AG162">
        <v>4.9586119999999996</v>
      </c>
      <c r="AH162">
        <v>4.6265429999999999</v>
      </c>
      <c r="AI162">
        <v>4.369567</v>
      </c>
      <c r="AJ162">
        <v>4.1148309999999997</v>
      </c>
      <c r="AK162" s="9">
        <v>-4.2000000000000003E-2</v>
      </c>
    </row>
    <row r="163" spans="1:37">
      <c r="A163" t="s">
        <v>376</v>
      </c>
      <c r="B163" t="s">
        <v>595</v>
      </c>
      <c r="C163" t="s">
        <v>596</v>
      </c>
      <c r="D163" t="s">
        <v>262</v>
      </c>
      <c r="E163">
        <v>36.925452999999997</v>
      </c>
      <c r="F163">
        <v>36.025458999999998</v>
      </c>
      <c r="G163">
        <v>34.807406999999998</v>
      </c>
      <c r="H163">
        <v>33.465018999999998</v>
      </c>
      <c r="I163">
        <v>31.991249</v>
      </c>
      <c r="J163">
        <v>30.366202999999999</v>
      </c>
      <c r="K163">
        <v>28.834060999999998</v>
      </c>
      <c r="L163">
        <v>25.344439999999999</v>
      </c>
      <c r="M163">
        <v>21.547867</v>
      </c>
      <c r="N163">
        <v>17.516041000000001</v>
      </c>
      <c r="O163">
        <v>13.536671999999999</v>
      </c>
      <c r="P163">
        <v>9.7291050000000006</v>
      </c>
      <c r="Q163">
        <v>8.3696169999999999</v>
      </c>
      <c r="R163">
        <v>7.5698629999999998</v>
      </c>
      <c r="S163">
        <v>7.2364660000000001</v>
      </c>
      <c r="T163">
        <v>6.7181699999999998</v>
      </c>
      <c r="U163">
        <v>5.8599040000000002</v>
      </c>
      <c r="V163">
        <v>4.8740059999999996</v>
      </c>
      <c r="W163">
        <v>4.2979890000000003</v>
      </c>
      <c r="X163">
        <v>3.7742969999999998</v>
      </c>
      <c r="Y163">
        <v>3.148101</v>
      </c>
      <c r="Z163">
        <v>3.1021899999999998</v>
      </c>
      <c r="AA163">
        <v>2.4912550000000002</v>
      </c>
      <c r="AB163">
        <v>2.046557</v>
      </c>
      <c r="AC163">
        <v>2</v>
      </c>
      <c r="AD163">
        <v>1.874182</v>
      </c>
      <c r="AE163">
        <v>1.2823850000000001</v>
      </c>
      <c r="AF163">
        <v>0.61815600000000004</v>
      </c>
      <c r="AG163">
        <v>0.17028199999999999</v>
      </c>
      <c r="AH163">
        <v>0</v>
      </c>
      <c r="AI163">
        <v>0</v>
      </c>
      <c r="AJ163">
        <v>0</v>
      </c>
      <c r="AK163" t="s">
        <v>502</v>
      </c>
    </row>
    <row r="164" spans="1:37">
      <c r="A164" t="s">
        <v>269</v>
      </c>
      <c r="B164" t="s">
        <v>597</v>
      </c>
      <c r="C164" t="s">
        <v>598</v>
      </c>
      <c r="D164" t="s">
        <v>262</v>
      </c>
      <c r="E164">
        <v>4.185937</v>
      </c>
      <c r="F164">
        <v>3.9667509999999999</v>
      </c>
      <c r="G164">
        <v>3.5815009999999998</v>
      </c>
      <c r="H164">
        <v>3.228313</v>
      </c>
      <c r="I164">
        <v>2.908725</v>
      </c>
      <c r="J164">
        <v>2.4260120000000001</v>
      </c>
      <c r="K164">
        <v>2.2884479999999998</v>
      </c>
      <c r="L164">
        <v>2.2178849999999999</v>
      </c>
      <c r="M164">
        <v>2.1624110000000001</v>
      </c>
      <c r="N164">
        <v>2.119443</v>
      </c>
      <c r="O164">
        <v>2.086652</v>
      </c>
      <c r="P164">
        <v>2.0619999999999998</v>
      </c>
      <c r="Q164">
        <v>2.0437430000000001</v>
      </c>
      <c r="R164">
        <v>2.030427</v>
      </c>
      <c r="S164">
        <v>2.020861</v>
      </c>
      <c r="T164">
        <v>2.0140940000000001</v>
      </c>
      <c r="U164">
        <v>2.0053640000000001</v>
      </c>
      <c r="V164">
        <v>2</v>
      </c>
      <c r="W164">
        <v>2</v>
      </c>
      <c r="X164">
        <v>1.562724</v>
      </c>
      <c r="Y164">
        <v>1</v>
      </c>
      <c r="Z164">
        <v>1</v>
      </c>
      <c r="AA164">
        <v>0.421767</v>
      </c>
      <c r="AB164">
        <v>0</v>
      </c>
      <c r="AC164">
        <v>0</v>
      </c>
      <c r="AD164">
        <v>0</v>
      </c>
      <c r="AE164">
        <v>0</v>
      </c>
      <c r="AF164">
        <v>0</v>
      </c>
      <c r="AG164">
        <v>0</v>
      </c>
      <c r="AH164">
        <v>0</v>
      </c>
      <c r="AI164">
        <v>0</v>
      </c>
      <c r="AJ164">
        <v>0</v>
      </c>
      <c r="AK164" t="s">
        <v>502</v>
      </c>
    </row>
    <row r="165" spans="1:37">
      <c r="A165" t="s">
        <v>272</v>
      </c>
      <c r="B165" t="s">
        <v>599</v>
      </c>
      <c r="C165" t="s">
        <v>600</v>
      </c>
      <c r="D165" t="s">
        <v>262</v>
      </c>
      <c r="E165">
        <v>3</v>
      </c>
      <c r="F165">
        <v>3</v>
      </c>
      <c r="G165">
        <v>3</v>
      </c>
      <c r="H165">
        <v>3</v>
      </c>
      <c r="I165">
        <v>3</v>
      </c>
      <c r="J165">
        <v>3</v>
      </c>
      <c r="K165">
        <v>3</v>
      </c>
      <c r="L165">
        <v>3</v>
      </c>
      <c r="M165">
        <v>3</v>
      </c>
      <c r="N165">
        <v>3</v>
      </c>
      <c r="O165">
        <v>3</v>
      </c>
      <c r="P165">
        <v>3</v>
      </c>
      <c r="Q165">
        <v>3</v>
      </c>
      <c r="R165">
        <v>3</v>
      </c>
      <c r="S165">
        <v>3</v>
      </c>
      <c r="T165">
        <v>2.766149</v>
      </c>
      <c r="U165">
        <v>2.5669499999999998</v>
      </c>
      <c r="V165">
        <v>2.4138739999999999</v>
      </c>
      <c r="W165">
        <v>2.2979889999999998</v>
      </c>
      <c r="X165">
        <v>2.2115719999999999</v>
      </c>
      <c r="Y165">
        <v>2.148101</v>
      </c>
      <c r="Z165">
        <v>2.1021899999999998</v>
      </c>
      <c r="AA165">
        <v>2.0694889999999999</v>
      </c>
      <c r="AB165">
        <v>2.046557</v>
      </c>
      <c r="AC165">
        <v>2</v>
      </c>
      <c r="AD165">
        <v>1.874182</v>
      </c>
      <c r="AE165">
        <v>1.2823850000000001</v>
      </c>
      <c r="AF165">
        <v>0.61815600000000004</v>
      </c>
      <c r="AG165">
        <v>0.17028199999999999</v>
      </c>
      <c r="AH165">
        <v>0</v>
      </c>
      <c r="AI165">
        <v>0</v>
      </c>
      <c r="AJ165">
        <v>0</v>
      </c>
      <c r="AK165" t="s">
        <v>502</v>
      </c>
    </row>
    <row r="166" spans="1:37">
      <c r="A166" t="s">
        <v>275</v>
      </c>
      <c r="B166" t="s">
        <v>601</v>
      </c>
      <c r="C166" t="s">
        <v>602</v>
      </c>
      <c r="D166" t="s">
        <v>262</v>
      </c>
      <c r="E166">
        <v>29.739515000000001</v>
      </c>
      <c r="F166">
        <v>29.058710000000001</v>
      </c>
      <c r="G166">
        <v>28.225905999999998</v>
      </c>
      <c r="H166">
        <v>27.236708</v>
      </c>
      <c r="I166">
        <v>26.082525</v>
      </c>
      <c r="J166">
        <v>24.940190999999999</v>
      </c>
      <c r="K166">
        <v>23.545611999999998</v>
      </c>
      <c r="L166">
        <v>20.126556000000001</v>
      </c>
      <c r="M166">
        <v>16.385453999999999</v>
      </c>
      <c r="N166">
        <v>12.396597</v>
      </c>
      <c r="O166">
        <v>8.4500200000000003</v>
      </c>
      <c r="P166">
        <v>4.6671050000000003</v>
      </c>
      <c r="Q166">
        <v>3.3258730000000001</v>
      </c>
      <c r="R166">
        <v>2.5394369999999999</v>
      </c>
      <c r="S166">
        <v>2.2156060000000002</v>
      </c>
      <c r="T166">
        <v>1.937926</v>
      </c>
      <c r="U166">
        <v>1.28759</v>
      </c>
      <c r="V166">
        <v>0.46013199999999999</v>
      </c>
      <c r="W166">
        <v>0</v>
      </c>
      <c r="X166">
        <v>0</v>
      </c>
      <c r="Y166">
        <v>0</v>
      </c>
      <c r="Z166">
        <v>0</v>
      </c>
      <c r="AA166">
        <v>0</v>
      </c>
      <c r="AB166">
        <v>0</v>
      </c>
      <c r="AC166">
        <v>0</v>
      </c>
      <c r="AD166">
        <v>0</v>
      </c>
      <c r="AE166">
        <v>0</v>
      </c>
      <c r="AF166">
        <v>0</v>
      </c>
      <c r="AG166">
        <v>0</v>
      </c>
      <c r="AH166">
        <v>0</v>
      </c>
      <c r="AI166">
        <v>0</v>
      </c>
      <c r="AJ166">
        <v>0</v>
      </c>
      <c r="AK166" t="s">
        <v>502</v>
      </c>
    </row>
    <row r="167" spans="1:37">
      <c r="A167" t="s">
        <v>385</v>
      </c>
      <c r="B167" t="s">
        <v>603</v>
      </c>
      <c r="C167" t="s">
        <v>604</v>
      </c>
      <c r="D167" t="s">
        <v>262</v>
      </c>
      <c r="E167">
        <v>2538.5214839999999</v>
      </c>
      <c r="F167">
        <v>2443.7172850000002</v>
      </c>
      <c r="G167">
        <v>2345.4580080000001</v>
      </c>
      <c r="H167">
        <v>2229.3872070000002</v>
      </c>
      <c r="I167">
        <v>2127.9340820000002</v>
      </c>
      <c r="J167">
        <v>2025.704346</v>
      </c>
      <c r="K167">
        <v>1929.4930420000001</v>
      </c>
      <c r="L167">
        <v>1829.1126710000001</v>
      </c>
      <c r="M167">
        <v>1721.0673830000001</v>
      </c>
      <c r="N167">
        <v>1595.0269780000001</v>
      </c>
      <c r="O167">
        <v>1464.5097659999999</v>
      </c>
      <c r="P167">
        <v>1334.3897710000001</v>
      </c>
      <c r="Q167">
        <v>1230.866943</v>
      </c>
      <c r="R167">
        <v>1141.7933350000001</v>
      </c>
      <c r="S167">
        <v>1053.411499</v>
      </c>
      <c r="T167">
        <v>969.59881600000006</v>
      </c>
      <c r="U167">
        <v>906.63439900000003</v>
      </c>
      <c r="V167">
        <v>835.76580799999999</v>
      </c>
      <c r="W167">
        <v>776.60437000000002</v>
      </c>
      <c r="X167">
        <v>710.37182600000006</v>
      </c>
      <c r="Y167">
        <v>656.618469</v>
      </c>
      <c r="Z167">
        <v>597.96118200000001</v>
      </c>
      <c r="AA167">
        <v>541.06866500000001</v>
      </c>
      <c r="AB167">
        <v>494.792328</v>
      </c>
      <c r="AC167">
        <v>452.74710099999999</v>
      </c>
      <c r="AD167">
        <v>401.06143200000002</v>
      </c>
      <c r="AE167">
        <v>357.33264200000002</v>
      </c>
      <c r="AF167">
        <v>314.92343099999999</v>
      </c>
      <c r="AG167">
        <v>266.905823</v>
      </c>
      <c r="AH167">
        <v>208.40226699999999</v>
      </c>
      <c r="AI167">
        <v>168.26852400000001</v>
      </c>
      <c r="AJ167">
        <v>133.39866599999999</v>
      </c>
      <c r="AK167" s="9">
        <v>-9.0999999999999998E-2</v>
      </c>
    </row>
    <row r="168" spans="1:37">
      <c r="A168" s="1" t="s">
        <v>605</v>
      </c>
      <c r="C168" t="s">
        <v>606</v>
      </c>
    </row>
    <row r="169" spans="1:37">
      <c r="A169" t="s">
        <v>266</v>
      </c>
      <c r="B169" t="s">
        <v>607</v>
      </c>
      <c r="C169" t="s">
        <v>608</v>
      </c>
      <c r="D169" t="s">
        <v>262</v>
      </c>
      <c r="E169">
        <v>895.49011199999995</v>
      </c>
      <c r="F169">
        <v>886.81848100000002</v>
      </c>
      <c r="G169">
        <v>879.02179000000001</v>
      </c>
      <c r="H169">
        <v>877.83746299999996</v>
      </c>
      <c r="I169">
        <v>880.23187299999995</v>
      </c>
      <c r="J169">
        <v>882.90625</v>
      </c>
      <c r="K169">
        <v>884.62640399999998</v>
      </c>
      <c r="L169">
        <v>886.37512200000003</v>
      </c>
      <c r="M169">
        <v>884.21307400000001</v>
      </c>
      <c r="N169">
        <v>876.97082499999999</v>
      </c>
      <c r="O169">
        <v>876.837219</v>
      </c>
      <c r="P169">
        <v>879.66943400000002</v>
      </c>
      <c r="Q169">
        <v>881.56433100000004</v>
      </c>
      <c r="R169">
        <v>883.426331</v>
      </c>
      <c r="S169">
        <v>885.28466800000001</v>
      </c>
      <c r="T169">
        <v>885.151794</v>
      </c>
      <c r="U169">
        <v>884.84082000000001</v>
      </c>
      <c r="V169">
        <v>885.79663100000005</v>
      </c>
      <c r="W169">
        <v>888.74548300000004</v>
      </c>
      <c r="X169">
        <v>890.29205300000001</v>
      </c>
      <c r="Y169">
        <v>892.61279300000001</v>
      </c>
      <c r="Z169">
        <v>894.88140899999996</v>
      </c>
      <c r="AA169">
        <v>897.54473900000005</v>
      </c>
      <c r="AB169">
        <v>899.26464799999997</v>
      </c>
      <c r="AC169">
        <v>901.00201400000003</v>
      </c>
      <c r="AD169">
        <v>903.10644500000001</v>
      </c>
      <c r="AE169">
        <v>905.16467299999999</v>
      </c>
      <c r="AF169">
        <v>906.71661400000005</v>
      </c>
      <c r="AG169">
        <v>908.77978499999995</v>
      </c>
      <c r="AH169">
        <v>909.80279499999995</v>
      </c>
      <c r="AI169">
        <v>910.72033699999997</v>
      </c>
      <c r="AJ169">
        <v>912.03387499999997</v>
      </c>
      <c r="AK169" s="9">
        <v>1E-3</v>
      </c>
    </row>
    <row r="170" spans="1:37">
      <c r="A170" t="s">
        <v>51</v>
      </c>
      <c r="B170" t="s">
        <v>609</v>
      </c>
      <c r="C170" t="s">
        <v>610</v>
      </c>
      <c r="D170" t="s">
        <v>262</v>
      </c>
      <c r="E170">
        <v>47.612076000000002</v>
      </c>
      <c r="F170">
        <v>47.824322000000002</v>
      </c>
      <c r="G170">
        <v>47.954169999999998</v>
      </c>
      <c r="H170">
        <v>48.097442999999998</v>
      </c>
      <c r="I170">
        <v>47.322678000000003</v>
      </c>
      <c r="J170">
        <v>47.489249999999998</v>
      </c>
      <c r="K170">
        <v>47.666106999999997</v>
      </c>
      <c r="L170">
        <v>47.905124999999998</v>
      </c>
      <c r="M170">
        <v>48.148926000000003</v>
      </c>
      <c r="N170">
        <v>48.397593999999998</v>
      </c>
      <c r="O170">
        <v>48.651249</v>
      </c>
      <c r="P170">
        <v>48.909968999999997</v>
      </c>
      <c r="Q170">
        <v>49.151558000000001</v>
      </c>
      <c r="R170">
        <v>49.420731000000004</v>
      </c>
      <c r="S170">
        <v>49.687190999999999</v>
      </c>
      <c r="T170">
        <v>49.919746000000004</v>
      </c>
      <c r="U170">
        <v>50.169528999999997</v>
      </c>
      <c r="V170">
        <v>50.460892000000001</v>
      </c>
      <c r="W170">
        <v>50.758071999999999</v>
      </c>
      <c r="X170">
        <v>50.952362000000001</v>
      </c>
      <c r="Y170">
        <v>51.261566000000002</v>
      </c>
      <c r="Z170">
        <v>51.576939000000003</v>
      </c>
      <c r="AA170">
        <v>51.842711999999999</v>
      </c>
      <c r="AB170">
        <v>52.008674999999997</v>
      </c>
      <c r="AC170">
        <v>52.343345999999997</v>
      </c>
      <c r="AD170">
        <v>52.626801</v>
      </c>
      <c r="AE170">
        <v>51.974997999999999</v>
      </c>
      <c r="AF170">
        <v>52.300044999999997</v>
      </c>
      <c r="AG170">
        <v>52.633873000000001</v>
      </c>
      <c r="AH170">
        <v>52.993586999999998</v>
      </c>
      <c r="AI170">
        <v>53.301022000000003</v>
      </c>
      <c r="AJ170">
        <v>53.652625999999998</v>
      </c>
      <c r="AK170" s="9">
        <v>4.0000000000000001E-3</v>
      </c>
    </row>
    <row r="171" spans="1:37">
      <c r="A171" t="s">
        <v>286</v>
      </c>
      <c r="B171" t="s">
        <v>611</v>
      </c>
      <c r="C171" t="s">
        <v>612</v>
      </c>
      <c r="D171" t="s">
        <v>262</v>
      </c>
      <c r="E171">
        <v>28.830814</v>
      </c>
      <c r="F171">
        <v>28.698181000000002</v>
      </c>
      <c r="G171">
        <v>28.871372000000001</v>
      </c>
      <c r="H171">
        <v>29.048023000000001</v>
      </c>
      <c r="I171">
        <v>29.228210000000001</v>
      </c>
      <c r="J171">
        <v>29.411999000000002</v>
      </c>
      <c r="K171">
        <v>29.599463</v>
      </c>
      <c r="L171">
        <v>29.744554999999998</v>
      </c>
      <c r="M171">
        <v>29.937885000000001</v>
      </c>
      <c r="N171">
        <v>30.115998999999999</v>
      </c>
      <c r="O171">
        <v>30.210578999999999</v>
      </c>
      <c r="P171">
        <v>30.275282000000001</v>
      </c>
      <c r="Q171">
        <v>30.348227999999999</v>
      </c>
      <c r="R171">
        <v>30.205151000000001</v>
      </c>
      <c r="S171">
        <v>30.400558</v>
      </c>
      <c r="T171">
        <v>30.532520000000002</v>
      </c>
      <c r="U171">
        <v>30.70055</v>
      </c>
      <c r="V171">
        <v>30.885601000000001</v>
      </c>
      <c r="W171">
        <v>31.11758</v>
      </c>
      <c r="X171">
        <v>31.312692999999999</v>
      </c>
      <c r="Y171">
        <v>31.461213999999998</v>
      </c>
      <c r="Z171">
        <v>30.550692000000002</v>
      </c>
      <c r="AA171">
        <v>30.808035</v>
      </c>
      <c r="AB171">
        <v>31.044257999999999</v>
      </c>
      <c r="AC171">
        <v>31.312002</v>
      </c>
      <c r="AD171">
        <v>31.573992000000001</v>
      </c>
      <c r="AE171">
        <v>31.813006999999999</v>
      </c>
      <c r="AF171">
        <v>32.097141000000001</v>
      </c>
      <c r="AG171">
        <v>32.386955</v>
      </c>
      <c r="AH171">
        <v>32.682563999999999</v>
      </c>
      <c r="AI171">
        <v>32.984085</v>
      </c>
      <c r="AJ171">
        <v>33.291637000000001</v>
      </c>
      <c r="AK171" s="9">
        <v>5.0000000000000001E-3</v>
      </c>
    </row>
    <row r="172" spans="1:37">
      <c r="A172" t="s">
        <v>295</v>
      </c>
      <c r="B172" t="s">
        <v>613</v>
      </c>
      <c r="C172" t="s">
        <v>614</v>
      </c>
      <c r="D172" t="s">
        <v>262</v>
      </c>
      <c r="E172">
        <v>75.016578999999993</v>
      </c>
      <c r="F172">
        <v>74.483513000000002</v>
      </c>
      <c r="G172">
        <v>74.903328000000002</v>
      </c>
      <c r="H172">
        <v>74.312172000000004</v>
      </c>
      <c r="I172">
        <v>74.691505000000006</v>
      </c>
      <c r="J172">
        <v>74.194252000000006</v>
      </c>
      <c r="K172">
        <v>74.707061999999993</v>
      </c>
      <c r="L172">
        <v>75.230103</v>
      </c>
      <c r="M172">
        <v>75.763626000000002</v>
      </c>
      <c r="N172">
        <v>75.307807999999994</v>
      </c>
      <c r="O172">
        <v>74.862876999999997</v>
      </c>
      <c r="P172">
        <v>75.429046999999997</v>
      </c>
      <c r="Q172">
        <v>76.006538000000006</v>
      </c>
      <c r="R172">
        <v>76.573532</v>
      </c>
      <c r="S172">
        <v>77.115836999999999</v>
      </c>
      <c r="T172">
        <v>77.725121000000001</v>
      </c>
      <c r="U172">
        <v>77.062759</v>
      </c>
      <c r="V172">
        <v>77.429114999999996</v>
      </c>
      <c r="W172">
        <v>78.034263999999993</v>
      </c>
      <c r="X172">
        <v>77.252716000000007</v>
      </c>
      <c r="Y172">
        <v>77.929259999999999</v>
      </c>
      <c r="Z172">
        <v>78.074096999999995</v>
      </c>
      <c r="AA172">
        <v>78.173759000000004</v>
      </c>
      <c r="AB172">
        <v>78.497817999999995</v>
      </c>
      <c r="AC172">
        <v>79.026732999999993</v>
      </c>
      <c r="AD172">
        <v>79.704498000000001</v>
      </c>
      <c r="AE172">
        <v>80.466399999999993</v>
      </c>
      <c r="AF172">
        <v>81.243538000000001</v>
      </c>
      <c r="AG172">
        <v>82.036224000000004</v>
      </c>
      <c r="AH172">
        <v>82.844772000000006</v>
      </c>
      <c r="AI172">
        <v>83.667793000000003</v>
      </c>
      <c r="AJ172">
        <v>84.508987000000005</v>
      </c>
      <c r="AK172" s="9">
        <v>4.0000000000000001E-3</v>
      </c>
    </row>
    <row r="173" spans="1:37">
      <c r="A173" t="s">
        <v>304</v>
      </c>
      <c r="B173" t="s">
        <v>615</v>
      </c>
      <c r="C173" t="s">
        <v>616</v>
      </c>
      <c r="D173" t="s">
        <v>262</v>
      </c>
      <c r="E173">
        <v>414.60964999999999</v>
      </c>
      <c r="F173">
        <v>417.94186400000001</v>
      </c>
      <c r="G173">
        <v>421.34066799999999</v>
      </c>
      <c r="H173">
        <v>424.73052999999999</v>
      </c>
      <c r="I173">
        <v>428.21127300000001</v>
      </c>
      <c r="J173">
        <v>431.69683800000001</v>
      </c>
      <c r="K173">
        <v>434.37338299999999</v>
      </c>
      <c r="L173">
        <v>438.07861300000002</v>
      </c>
      <c r="M173">
        <v>441.86914100000001</v>
      </c>
      <c r="N173">
        <v>443.74774200000002</v>
      </c>
      <c r="O173">
        <v>444.746826</v>
      </c>
      <c r="P173">
        <v>444.23547400000001</v>
      </c>
      <c r="Q173">
        <v>445.61651599999999</v>
      </c>
      <c r="R173">
        <v>447.37304699999999</v>
      </c>
      <c r="S173">
        <v>450.20770299999998</v>
      </c>
      <c r="T173">
        <v>453.192566</v>
      </c>
      <c r="U173">
        <v>455.67306500000001</v>
      </c>
      <c r="V173">
        <v>455.23440599999998</v>
      </c>
      <c r="W173">
        <v>453.89593500000001</v>
      </c>
      <c r="X173">
        <v>455.65072600000002</v>
      </c>
      <c r="Y173">
        <v>450.31094400000001</v>
      </c>
      <c r="Z173">
        <v>453.25787400000002</v>
      </c>
      <c r="AA173">
        <v>456.30365</v>
      </c>
      <c r="AB173">
        <v>460.450378</v>
      </c>
      <c r="AC173">
        <v>465.70007299999997</v>
      </c>
      <c r="AD173">
        <v>471.05465700000002</v>
      </c>
      <c r="AE173">
        <v>476.51644900000002</v>
      </c>
      <c r="AF173">
        <v>481.61431900000002</v>
      </c>
      <c r="AG173">
        <v>486.11874399999999</v>
      </c>
      <c r="AH173">
        <v>489.82290599999999</v>
      </c>
      <c r="AI173">
        <v>493.19726600000001</v>
      </c>
      <c r="AJ173">
        <v>496.60611</v>
      </c>
      <c r="AK173" s="9">
        <v>6.0000000000000001E-3</v>
      </c>
    </row>
    <row r="174" spans="1:37">
      <c r="A174" t="s">
        <v>313</v>
      </c>
      <c r="B174" t="s">
        <v>617</v>
      </c>
      <c r="C174" t="s">
        <v>618</v>
      </c>
      <c r="D174" t="s">
        <v>262</v>
      </c>
      <c r="E174">
        <v>62.829268999999996</v>
      </c>
      <c r="F174">
        <v>61.955165999999998</v>
      </c>
      <c r="G174">
        <v>62.182884000000001</v>
      </c>
      <c r="H174">
        <v>62.305472999999999</v>
      </c>
      <c r="I174">
        <v>62.540733000000003</v>
      </c>
      <c r="J174">
        <v>61.514296999999999</v>
      </c>
      <c r="K174">
        <v>61.618915999999999</v>
      </c>
      <c r="L174">
        <v>60.762084999999999</v>
      </c>
      <c r="M174">
        <v>61.014648000000001</v>
      </c>
      <c r="N174">
        <v>60.177216000000001</v>
      </c>
      <c r="O174">
        <v>60.335144</v>
      </c>
      <c r="P174">
        <v>60.500225</v>
      </c>
      <c r="Q174">
        <v>59.772320000000001</v>
      </c>
      <c r="R174">
        <v>59.011868</v>
      </c>
      <c r="S174">
        <v>59.229301</v>
      </c>
      <c r="T174">
        <v>58.517280999999997</v>
      </c>
      <c r="U174">
        <v>58.793953000000002</v>
      </c>
      <c r="V174">
        <v>57.016426000000003</v>
      </c>
      <c r="W174">
        <v>57.104149</v>
      </c>
      <c r="X174">
        <v>57.415508000000003</v>
      </c>
      <c r="Y174">
        <v>57.733100999999998</v>
      </c>
      <c r="Z174">
        <v>58.057045000000002</v>
      </c>
      <c r="AA174">
        <v>58.387459</v>
      </c>
      <c r="AB174">
        <v>58.724494999999997</v>
      </c>
      <c r="AC174">
        <v>59.068260000000002</v>
      </c>
      <c r="AD174">
        <v>59.418906999999997</v>
      </c>
      <c r="AE174">
        <v>59.776566000000003</v>
      </c>
      <c r="AF174">
        <v>59.141373000000002</v>
      </c>
      <c r="AG174">
        <v>59.513480999999999</v>
      </c>
      <c r="AH174">
        <v>59.893031999999998</v>
      </c>
      <c r="AI174">
        <v>60.280166999999999</v>
      </c>
      <c r="AJ174">
        <v>60.675049000000001</v>
      </c>
      <c r="AK174" s="9">
        <v>-1E-3</v>
      </c>
    </row>
    <row r="175" spans="1:37">
      <c r="A175" t="s">
        <v>322</v>
      </c>
      <c r="B175" t="s">
        <v>619</v>
      </c>
      <c r="C175" t="s">
        <v>620</v>
      </c>
      <c r="D175" t="s">
        <v>262</v>
      </c>
      <c r="E175">
        <v>102.505432</v>
      </c>
      <c r="F175">
        <v>104.18214399999999</v>
      </c>
      <c r="G175">
        <v>105.892387</v>
      </c>
      <c r="H175">
        <v>107.24015</v>
      </c>
      <c r="I175">
        <v>108.931381</v>
      </c>
      <c r="J175">
        <v>107.156685</v>
      </c>
      <c r="K175">
        <v>108.359695</v>
      </c>
      <c r="L175">
        <v>110.562378</v>
      </c>
      <c r="M175">
        <v>112.389061</v>
      </c>
      <c r="N175">
        <v>112.337486</v>
      </c>
      <c r="O175">
        <v>114.300842</v>
      </c>
      <c r="P175">
        <v>116.32107499999999</v>
      </c>
      <c r="Q175">
        <v>118.388496</v>
      </c>
      <c r="R175">
        <v>120.486778</v>
      </c>
      <c r="S175">
        <v>122.609467</v>
      </c>
      <c r="T175">
        <v>124.794022</v>
      </c>
      <c r="U175">
        <v>127.031471</v>
      </c>
      <c r="V175">
        <v>129.311295</v>
      </c>
      <c r="W175">
        <v>131.550476</v>
      </c>
      <c r="X175">
        <v>132.91920500000001</v>
      </c>
      <c r="Y175">
        <v>134.60278299999999</v>
      </c>
      <c r="Z175">
        <v>137.14520300000001</v>
      </c>
      <c r="AA175">
        <v>139.95846599999999</v>
      </c>
      <c r="AB175">
        <v>142.770081</v>
      </c>
      <c r="AC175">
        <v>145.44671600000001</v>
      </c>
      <c r="AD175">
        <v>148.39286799999999</v>
      </c>
      <c r="AE175">
        <v>151.35638399999999</v>
      </c>
      <c r="AF175">
        <v>154.380539</v>
      </c>
      <c r="AG175">
        <v>157.41859400000001</v>
      </c>
      <c r="AH175">
        <v>160.48117099999999</v>
      </c>
      <c r="AI175">
        <v>163.60034200000001</v>
      </c>
      <c r="AJ175">
        <v>166.84457399999999</v>
      </c>
      <c r="AK175" s="9">
        <v>1.6E-2</v>
      </c>
    </row>
    <row r="176" spans="1:37">
      <c r="A176" t="s">
        <v>331</v>
      </c>
      <c r="B176" t="s">
        <v>621</v>
      </c>
      <c r="C176" t="s">
        <v>622</v>
      </c>
      <c r="D176" t="s">
        <v>262</v>
      </c>
      <c r="E176">
        <v>66.949698999999995</v>
      </c>
      <c r="F176">
        <v>67.438896</v>
      </c>
      <c r="G176">
        <v>68.010802999999996</v>
      </c>
      <c r="H176">
        <v>67.634460000000004</v>
      </c>
      <c r="I176">
        <v>68.163948000000005</v>
      </c>
      <c r="J176">
        <v>68.709625000000003</v>
      </c>
      <c r="K176">
        <v>68.242821000000006</v>
      </c>
      <c r="L176">
        <v>68.768867</v>
      </c>
      <c r="M176">
        <v>69.228447000000003</v>
      </c>
      <c r="N176">
        <v>69.576156999999995</v>
      </c>
      <c r="O176">
        <v>69.564757999999998</v>
      </c>
      <c r="P176">
        <v>69.909263999999993</v>
      </c>
      <c r="Q176">
        <v>70.258362000000005</v>
      </c>
      <c r="R176">
        <v>66.322456000000003</v>
      </c>
      <c r="S176">
        <v>67.016647000000006</v>
      </c>
      <c r="T176">
        <v>67.198158000000006</v>
      </c>
      <c r="U176">
        <v>67.213904999999997</v>
      </c>
      <c r="V176">
        <v>67.380836000000002</v>
      </c>
      <c r="W176">
        <v>67.865082000000001</v>
      </c>
      <c r="X176">
        <v>68.396652000000003</v>
      </c>
      <c r="Y176">
        <v>68.935730000000007</v>
      </c>
      <c r="Z176">
        <v>69.530556000000004</v>
      </c>
      <c r="AA176">
        <v>69.121452000000005</v>
      </c>
      <c r="AB176">
        <v>69.834923000000003</v>
      </c>
      <c r="AC176">
        <v>70.976799</v>
      </c>
      <c r="AD176">
        <v>71.665572999999995</v>
      </c>
      <c r="AE176">
        <v>70.541679000000002</v>
      </c>
      <c r="AF176">
        <v>70.828102000000001</v>
      </c>
      <c r="AG176">
        <v>71.441467000000003</v>
      </c>
      <c r="AH176">
        <v>70.958832000000001</v>
      </c>
      <c r="AI176">
        <v>71.580048000000005</v>
      </c>
      <c r="AJ176">
        <v>72.505195999999998</v>
      </c>
      <c r="AK176" s="9">
        <v>3.0000000000000001E-3</v>
      </c>
    </row>
    <row r="177" spans="1:37">
      <c r="A177" t="s">
        <v>340</v>
      </c>
      <c r="B177" t="s">
        <v>623</v>
      </c>
      <c r="C177" t="s">
        <v>624</v>
      </c>
      <c r="D177" t="s">
        <v>262</v>
      </c>
      <c r="E177">
        <v>185.508713</v>
      </c>
      <c r="F177">
        <v>187.41890000000001</v>
      </c>
      <c r="G177">
        <v>189.367279</v>
      </c>
      <c r="H177">
        <v>191.35459900000001</v>
      </c>
      <c r="I177">
        <v>193.38171399999999</v>
      </c>
      <c r="J177">
        <v>195.44935599999999</v>
      </c>
      <c r="K177">
        <v>197.55831900000001</v>
      </c>
      <c r="L177">
        <v>199.70948799999999</v>
      </c>
      <c r="M177">
        <v>201.90368699999999</v>
      </c>
      <c r="N177">
        <v>204.141785</v>
      </c>
      <c r="O177">
        <v>206.42460600000001</v>
      </c>
      <c r="P177">
        <v>208.75311300000001</v>
      </c>
      <c r="Q177">
        <v>209.028595</v>
      </c>
      <c r="R177">
        <v>213.47927899999999</v>
      </c>
      <c r="S177">
        <v>218.151184</v>
      </c>
      <c r="T177">
        <v>221.88681</v>
      </c>
      <c r="U177">
        <v>226.62638899999999</v>
      </c>
      <c r="V177">
        <v>230.41516100000001</v>
      </c>
      <c r="W177">
        <v>234.23353599999999</v>
      </c>
      <c r="X177">
        <v>239.129761</v>
      </c>
      <c r="Y177">
        <v>244.10137900000001</v>
      </c>
      <c r="Z177">
        <v>249.03808599999999</v>
      </c>
      <c r="AA177">
        <v>254.244812</v>
      </c>
      <c r="AB177">
        <v>259.56869499999999</v>
      </c>
      <c r="AC177">
        <v>264.93951399999997</v>
      </c>
      <c r="AD177">
        <v>269.27984600000002</v>
      </c>
      <c r="AE177">
        <v>274.53308099999998</v>
      </c>
      <c r="AF177">
        <v>279.80334499999998</v>
      </c>
      <c r="AG177">
        <v>284.93810999999999</v>
      </c>
      <c r="AH177">
        <v>290.163635</v>
      </c>
      <c r="AI177">
        <v>295.30987499999998</v>
      </c>
      <c r="AJ177">
        <v>300.25030500000003</v>
      </c>
      <c r="AK177" s="9">
        <v>1.6E-2</v>
      </c>
    </row>
    <row r="178" spans="1:37">
      <c r="A178" t="s">
        <v>349</v>
      </c>
      <c r="B178" t="s">
        <v>625</v>
      </c>
      <c r="C178" t="s">
        <v>626</v>
      </c>
      <c r="D178" t="s">
        <v>262</v>
      </c>
      <c r="E178">
        <v>71.052779999999998</v>
      </c>
      <c r="F178">
        <v>72.442527999999996</v>
      </c>
      <c r="G178">
        <v>73.871039999999994</v>
      </c>
      <c r="H178">
        <v>75.123154</v>
      </c>
      <c r="I178">
        <v>76.654099000000002</v>
      </c>
      <c r="J178">
        <v>78.318047000000007</v>
      </c>
      <c r="K178">
        <v>79.858138999999994</v>
      </c>
      <c r="L178">
        <v>81.432541000000001</v>
      </c>
      <c r="M178">
        <v>83.038314999999997</v>
      </c>
      <c r="N178">
        <v>84.676833999999999</v>
      </c>
      <c r="O178">
        <v>86.346069</v>
      </c>
      <c r="P178">
        <v>88.044533000000001</v>
      </c>
      <c r="Q178">
        <v>89.743431000000001</v>
      </c>
      <c r="R178">
        <v>91.535056999999995</v>
      </c>
      <c r="S178">
        <v>93.304694999999995</v>
      </c>
      <c r="T178">
        <v>95.168792999999994</v>
      </c>
      <c r="U178">
        <v>97.038155000000003</v>
      </c>
      <c r="V178">
        <v>98.945533999999995</v>
      </c>
      <c r="W178">
        <v>100.888214</v>
      </c>
      <c r="X178">
        <v>102.868408</v>
      </c>
      <c r="Y178">
        <v>104.886787</v>
      </c>
      <c r="Z178">
        <v>106.94593</v>
      </c>
      <c r="AA178">
        <v>109.048225</v>
      </c>
      <c r="AB178">
        <v>111.194283</v>
      </c>
      <c r="AC178">
        <v>113.384102</v>
      </c>
      <c r="AD178">
        <v>115.617149</v>
      </c>
      <c r="AE178">
        <v>117.893951</v>
      </c>
      <c r="AF178">
        <v>120.216042</v>
      </c>
      <c r="AG178">
        <v>122.58420599999999</v>
      </c>
      <c r="AH178">
        <v>125.00007600000001</v>
      </c>
      <c r="AI178">
        <v>127.46566</v>
      </c>
      <c r="AJ178">
        <v>129.981979</v>
      </c>
      <c r="AK178" s="9">
        <v>0.02</v>
      </c>
    </row>
    <row r="179" spans="1:37">
      <c r="A179" t="s">
        <v>358</v>
      </c>
      <c r="B179" t="s">
        <v>627</v>
      </c>
      <c r="C179" t="s">
        <v>628</v>
      </c>
      <c r="D179" t="s">
        <v>262</v>
      </c>
      <c r="E179">
        <v>88.934691999999998</v>
      </c>
      <c r="F179">
        <v>89.719986000000006</v>
      </c>
      <c r="G179">
        <v>90.520988000000003</v>
      </c>
      <c r="H179">
        <v>91.338013000000004</v>
      </c>
      <c r="I179">
        <v>92.115951999999993</v>
      </c>
      <c r="J179">
        <v>92.965996000000004</v>
      </c>
      <c r="K179">
        <v>93.745613000000006</v>
      </c>
      <c r="L179">
        <v>93.523055999999997</v>
      </c>
      <c r="M179">
        <v>92.425110000000004</v>
      </c>
      <c r="N179">
        <v>92.313911000000004</v>
      </c>
      <c r="O179">
        <v>92.144699000000003</v>
      </c>
      <c r="P179">
        <v>93.053573999999998</v>
      </c>
      <c r="Q179">
        <v>93.832290999999998</v>
      </c>
      <c r="R179">
        <v>94.490677000000005</v>
      </c>
      <c r="S179">
        <v>94.379645999999994</v>
      </c>
      <c r="T179">
        <v>93.371071000000001</v>
      </c>
      <c r="U179">
        <v>93.427750000000003</v>
      </c>
      <c r="V179">
        <v>94.469397999999998</v>
      </c>
      <c r="W179">
        <v>95.436653000000007</v>
      </c>
      <c r="X179">
        <v>94.447777000000002</v>
      </c>
      <c r="Y179">
        <v>95.565262000000004</v>
      </c>
      <c r="Z179">
        <v>95.656715000000005</v>
      </c>
      <c r="AA179">
        <v>96.717101999999997</v>
      </c>
      <c r="AB179">
        <v>97.907416999999995</v>
      </c>
      <c r="AC179">
        <v>99.131247999999999</v>
      </c>
      <c r="AD179">
        <v>100.316681</v>
      </c>
      <c r="AE179">
        <v>101.572639</v>
      </c>
      <c r="AF179">
        <v>101.83339700000001</v>
      </c>
      <c r="AG179">
        <v>103.173096</v>
      </c>
      <c r="AH179">
        <v>101.468628</v>
      </c>
      <c r="AI179">
        <v>102.705147</v>
      </c>
      <c r="AJ179">
        <v>104.98970799999999</v>
      </c>
      <c r="AK179" s="9">
        <v>5.0000000000000001E-3</v>
      </c>
    </row>
    <row r="180" spans="1:37">
      <c r="A180" t="s">
        <v>367</v>
      </c>
      <c r="B180" t="s">
        <v>629</v>
      </c>
      <c r="C180" t="s">
        <v>630</v>
      </c>
      <c r="D180" t="s">
        <v>262</v>
      </c>
      <c r="E180">
        <v>20</v>
      </c>
      <c r="F180">
        <v>20</v>
      </c>
      <c r="G180">
        <v>20</v>
      </c>
      <c r="H180">
        <v>19.999998000000001</v>
      </c>
      <c r="I180">
        <v>20</v>
      </c>
      <c r="J180">
        <v>20</v>
      </c>
      <c r="K180">
        <v>20</v>
      </c>
      <c r="L180">
        <v>20.000001999999999</v>
      </c>
      <c r="M180">
        <v>20</v>
      </c>
      <c r="N180">
        <v>19.942143999999999</v>
      </c>
      <c r="O180">
        <v>19.942146000000001</v>
      </c>
      <c r="P180">
        <v>19.809946</v>
      </c>
      <c r="Q180">
        <v>19.748094999999999</v>
      </c>
      <c r="R180">
        <v>19.748094999999999</v>
      </c>
      <c r="S180">
        <v>22.186631999999999</v>
      </c>
      <c r="T180">
        <v>25.636241999999999</v>
      </c>
      <c r="U180">
        <v>29.366447000000001</v>
      </c>
      <c r="V180">
        <v>32.394295</v>
      </c>
      <c r="W180">
        <v>36.720989000000003</v>
      </c>
      <c r="X180">
        <v>40.281241999999999</v>
      </c>
      <c r="Y180">
        <v>45.182403999999998</v>
      </c>
      <c r="Z180">
        <v>50.381557000000001</v>
      </c>
      <c r="AA180">
        <v>55.801566999999999</v>
      </c>
      <c r="AB180">
        <v>61.506058000000003</v>
      </c>
      <c r="AC180">
        <v>66.521561000000005</v>
      </c>
      <c r="AD180">
        <v>72.906188999999998</v>
      </c>
      <c r="AE180">
        <v>79.984595999999996</v>
      </c>
      <c r="AF180">
        <v>87.285919000000007</v>
      </c>
      <c r="AG180">
        <v>94.771193999999994</v>
      </c>
      <c r="AH180">
        <v>102.432373</v>
      </c>
      <c r="AI180">
        <v>110.356979</v>
      </c>
      <c r="AJ180">
        <v>118.511124</v>
      </c>
      <c r="AK180" s="9">
        <v>5.8999999999999997E-2</v>
      </c>
    </row>
    <row r="181" spans="1:37">
      <c r="A181" t="s">
        <v>376</v>
      </c>
      <c r="B181" t="s">
        <v>631</v>
      </c>
      <c r="C181" t="s">
        <v>632</v>
      </c>
      <c r="D181" t="s">
        <v>262</v>
      </c>
      <c r="E181">
        <v>24.554976</v>
      </c>
      <c r="F181">
        <v>24.314357999999999</v>
      </c>
      <c r="G181">
        <v>24.275648</v>
      </c>
      <c r="H181">
        <v>24.275649999999999</v>
      </c>
      <c r="I181">
        <v>24.275648</v>
      </c>
      <c r="J181">
        <v>24.275648</v>
      </c>
      <c r="K181">
        <v>24.275648</v>
      </c>
      <c r="L181">
        <v>24.275649999999999</v>
      </c>
      <c r="M181">
        <v>24.275649999999999</v>
      </c>
      <c r="N181">
        <v>24.275649999999999</v>
      </c>
      <c r="O181">
        <v>24.275649999999999</v>
      </c>
      <c r="P181">
        <v>24.275649999999999</v>
      </c>
      <c r="Q181">
        <v>24.275649999999999</v>
      </c>
      <c r="R181">
        <v>24.273754</v>
      </c>
      <c r="S181">
        <v>24.330373999999999</v>
      </c>
      <c r="T181">
        <v>24.540527000000001</v>
      </c>
      <c r="U181">
        <v>24.681750999999998</v>
      </c>
      <c r="V181">
        <v>24.505566000000002</v>
      </c>
      <c r="W181">
        <v>24.651866999999999</v>
      </c>
      <c r="X181">
        <v>23.864028999999999</v>
      </c>
      <c r="Y181">
        <v>24.075323000000001</v>
      </c>
      <c r="Z181">
        <v>24.286276000000001</v>
      </c>
      <c r="AA181">
        <v>24.497949999999999</v>
      </c>
      <c r="AB181">
        <v>24.709976000000001</v>
      </c>
      <c r="AC181">
        <v>24.898315</v>
      </c>
      <c r="AD181">
        <v>25.131084000000001</v>
      </c>
      <c r="AE181">
        <v>25.339621999999999</v>
      </c>
      <c r="AF181">
        <v>25.547522000000001</v>
      </c>
      <c r="AG181">
        <v>25.751289</v>
      </c>
      <c r="AH181">
        <v>25.952551</v>
      </c>
      <c r="AI181">
        <v>26.150162000000002</v>
      </c>
      <c r="AJ181">
        <v>26.34271</v>
      </c>
      <c r="AK181" s="9">
        <v>2E-3</v>
      </c>
    </row>
    <row r="182" spans="1:37">
      <c r="A182" t="s">
        <v>385</v>
      </c>
      <c r="B182" t="s">
        <v>633</v>
      </c>
      <c r="C182" t="s">
        <v>634</v>
      </c>
      <c r="D182" t="s">
        <v>262</v>
      </c>
      <c r="E182">
        <v>2083.8945309999999</v>
      </c>
      <c r="F182">
        <v>2083.2382809999999</v>
      </c>
      <c r="G182">
        <v>2086.2124020000001</v>
      </c>
      <c r="H182">
        <v>2093.2971189999998</v>
      </c>
      <c r="I182">
        <v>2105.749268</v>
      </c>
      <c r="J182">
        <v>2114.088135</v>
      </c>
      <c r="K182">
        <v>2124.631836</v>
      </c>
      <c r="L182">
        <v>2136.367432</v>
      </c>
      <c r="M182">
        <v>2144.2077640000002</v>
      </c>
      <c r="N182">
        <v>2141.9814449999999</v>
      </c>
      <c r="O182">
        <v>2148.6428219999998</v>
      </c>
      <c r="P182">
        <v>2159.186768</v>
      </c>
      <c r="Q182">
        <v>2167.734375</v>
      </c>
      <c r="R182">
        <v>2176.3464359999998</v>
      </c>
      <c r="S182">
        <v>2193.9040530000002</v>
      </c>
      <c r="T182">
        <v>2207.6347660000001</v>
      </c>
      <c r="U182">
        <v>2222.6271969999998</v>
      </c>
      <c r="V182">
        <v>2234.2456050000001</v>
      </c>
      <c r="W182">
        <v>2251.0024410000001</v>
      </c>
      <c r="X182">
        <v>2264.7836910000001</v>
      </c>
      <c r="Y182">
        <v>2278.6589359999998</v>
      </c>
      <c r="Z182">
        <v>2299.382568</v>
      </c>
      <c r="AA182">
        <v>2322.4504390000002</v>
      </c>
      <c r="AB182">
        <v>2347.4816890000002</v>
      </c>
      <c r="AC182">
        <v>2373.751221</v>
      </c>
      <c r="AD182">
        <v>2400.794922</v>
      </c>
      <c r="AE182">
        <v>2426.9343260000001</v>
      </c>
      <c r="AF182">
        <v>2453.008057</v>
      </c>
      <c r="AG182">
        <v>2481.5471189999998</v>
      </c>
      <c r="AH182">
        <v>2504.4973140000002</v>
      </c>
      <c r="AI182">
        <v>2531.3190920000002</v>
      </c>
      <c r="AJ182">
        <v>2560.1938479999999</v>
      </c>
      <c r="AK182" s="9">
        <v>7.0000000000000001E-3</v>
      </c>
    </row>
  </sheetData>
  <hyperlinks>
    <hyperlink ref="A2" r:id="rId1" location="/?id=148-AEO2020&amp;region=0-0&amp;cases=ref2020&amp;start=2018&amp;end=2050&amp;f=A&amp;sourcekey=0" xr:uid="{E233CE5A-3A38-4994-8E7C-69E597584556}"/>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925C84-AE43-427A-8B8D-9F97C192D936}">
  <sheetPr>
    <tabColor rgb="FF92D050"/>
  </sheetPr>
  <dimension ref="A2:J8"/>
  <sheetViews>
    <sheetView workbookViewId="0">
      <selection activeCell="D3" sqref="D3"/>
    </sheetView>
  </sheetViews>
  <sheetFormatPr defaultColWidth="8.88671875" defaultRowHeight="14.4"/>
  <cols>
    <col min="1" max="1" width="11.33203125" bestFit="1" customWidth="1"/>
    <col min="2" max="2" width="10.44140625" bestFit="1" customWidth="1"/>
    <col min="6" max="6" width="10.44140625" bestFit="1" customWidth="1"/>
  </cols>
  <sheetData>
    <row r="2" spans="1:10" ht="43.2">
      <c r="A2" s="22" t="s">
        <v>635</v>
      </c>
      <c r="B2" s="22" t="s">
        <v>636</v>
      </c>
      <c r="C2" s="22" t="s">
        <v>637</v>
      </c>
      <c r="D2" s="22" t="s">
        <v>638</v>
      </c>
      <c r="E2" s="22" t="s">
        <v>639</v>
      </c>
      <c r="F2" s="22" t="s">
        <v>640</v>
      </c>
      <c r="G2" s="22" t="s">
        <v>641</v>
      </c>
      <c r="H2" s="22" t="s">
        <v>642</v>
      </c>
      <c r="I2" s="22" t="s">
        <v>643</v>
      </c>
      <c r="J2" s="21"/>
    </row>
    <row r="3" spans="1:10">
      <c r="A3" s="23" t="s">
        <v>644</v>
      </c>
      <c r="B3" s="32">
        <f>(Cars!V16+Trucks!V24)*(1000)</f>
        <v>22785000</v>
      </c>
      <c r="C3">
        <f>Cars!M48</f>
        <v>38818</v>
      </c>
      <c r="D3" s="6">
        <f>('Car Energy Consumption'!V13+'Psngr Truck Energy Consumption'!V13)/('Psngr Truck Energy Consumption'!V11+'Car Energy Consumption'!V11)*B3</f>
        <v>4048.5074626865676</v>
      </c>
      <c r="E3">
        <f>('Car Energy Consumption'!V14+'Psngr Truck Energy Consumption'!V14)/('Car Energy Consumption'!V11+'Psngr Truck Energy Consumption'!V11)*B3</f>
        <v>22351809.701492537</v>
      </c>
      <c r="F3" s="6">
        <f>('Car Energy Consumption'!V15+'Psngr Truck Energy Consumption'!V15)/('Psngr Truck Energy Consumption'!V11+'Car Energy Consumption'!V11)*B3</f>
        <v>309710.82089552243</v>
      </c>
      <c r="G3">
        <f>Cars!M50</f>
        <v>36714</v>
      </c>
      <c r="H3">
        <f>('Car Energy Consumption'!V18+'Psngr Truck Energy Consumption'!V18)/('Psngr Truck Energy Consumption'!V11+'Car Energy Consumption'!V11)*B3</f>
        <v>119430.97014925374</v>
      </c>
      <c r="I3" s="31"/>
    </row>
    <row r="4" spans="1:10">
      <c r="A4" s="23" t="s">
        <v>645</v>
      </c>
      <c r="B4" s="32">
        <f>SUM(Buses!U11:U13)*1000</f>
        <v>92000</v>
      </c>
      <c r="C4">
        <f>'Bus Energy Consumption'!V21*Passenger!B4/100</f>
        <v>7912</v>
      </c>
      <c r="D4">
        <f>'Bus Energy Consumption'!V13*Passenger!B4/100</f>
        <v>3220</v>
      </c>
      <c r="E4">
        <f>'Bus Energy Consumption'!V23*Passenger!B4/100</f>
        <v>3864</v>
      </c>
      <c r="F4">
        <f>'Bus Energy Consumption'!V24*Passenger!B4/100</f>
        <v>73876</v>
      </c>
      <c r="H4" s="6">
        <f>'Bus Energy Consumption'!V27*Passenger!B4/100</f>
        <v>0</v>
      </c>
      <c r="I4" s="31"/>
    </row>
    <row r="5" spans="1:10">
      <c r="A5" s="23" t="s">
        <v>21</v>
      </c>
      <c r="B5" s="32">
        <f>'AEO 48 (Aircraft Stock)'!E65</f>
        <v>856.37652600000001</v>
      </c>
      <c r="I5" s="31"/>
    </row>
    <row r="6" spans="1:10">
      <c r="A6" s="23" t="s">
        <v>10</v>
      </c>
      <c r="B6" s="95">
        <f>Rail!C84</f>
        <v>3478.3395087824001</v>
      </c>
      <c r="I6" s="31"/>
    </row>
    <row r="7" spans="1:10">
      <c r="A7" s="23" t="s">
        <v>19</v>
      </c>
      <c r="B7" s="32">
        <f>Marine!G7</f>
        <v>65</v>
      </c>
      <c r="I7" s="31"/>
    </row>
    <row r="8" spans="1:10">
      <c r="A8" s="23" t="s">
        <v>646</v>
      </c>
      <c r="B8" s="32">
        <f>Motorbikes!V70*1000</f>
        <v>730000</v>
      </c>
      <c r="E8">
        <f>B8</f>
        <v>730000</v>
      </c>
      <c r="I8" s="31"/>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3A4777-D44D-4B91-AE4F-789FE1AB73FC}">
  <dimension ref="A1:S27"/>
  <sheetViews>
    <sheetView tabSelected="1" workbookViewId="0">
      <selection activeCell="C15" sqref="C15"/>
    </sheetView>
  </sheetViews>
  <sheetFormatPr defaultColWidth="8.88671875" defaultRowHeight="14.4"/>
  <cols>
    <col min="1" max="1" width="15.6640625" bestFit="1" customWidth="1"/>
    <col min="2" max="2" width="11.44140625" bestFit="1" customWidth="1"/>
    <col min="5" max="6" width="11.6640625" bestFit="1" customWidth="1"/>
    <col min="12" max="12" width="16.33203125" customWidth="1"/>
    <col min="13" max="17" width="12.77734375" customWidth="1"/>
  </cols>
  <sheetData>
    <row r="1" spans="1:19" ht="43.2">
      <c r="A1" s="36" t="s">
        <v>635</v>
      </c>
      <c r="B1" s="37" t="s">
        <v>647</v>
      </c>
      <c r="C1" s="38" t="s">
        <v>637</v>
      </c>
      <c r="D1" s="38" t="s">
        <v>648</v>
      </c>
      <c r="E1" s="38" t="s">
        <v>639</v>
      </c>
      <c r="F1" s="38" t="s">
        <v>640</v>
      </c>
      <c r="G1" s="38" t="s">
        <v>641</v>
      </c>
      <c r="H1" s="38" t="s">
        <v>642</v>
      </c>
      <c r="I1" s="36" t="s">
        <v>643</v>
      </c>
      <c r="K1" s="8"/>
    </row>
    <row r="2" spans="1:19">
      <c r="A2" s="34" t="s">
        <v>644</v>
      </c>
      <c r="B2" s="35">
        <f>Trucks!V25*1000</f>
        <v>3397000</v>
      </c>
      <c r="D2">
        <f>B2*('Light Truck Energy Consumption'!U20/100)</f>
        <v>0</v>
      </c>
      <c r="E2">
        <f>B2*('Light Truck Energy Consumption'!U21/100)</f>
        <v>3278105</v>
      </c>
      <c r="F2" s="6">
        <f>B2*('Light Truck Energy Consumption'!U22/100)</f>
        <v>40764</v>
      </c>
      <c r="H2">
        <f>B2*('Light Truck Energy Consumption'!U25/100)</f>
        <v>78131</v>
      </c>
      <c r="I2" s="31"/>
      <c r="J2" s="6"/>
      <c r="L2" t="s">
        <v>677</v>
      </c>
      <c r="M2" t="s">
        <v>684</v>
      </c>
      <c r="N2" t="s">
        <v>683</v>
      </c>
      <c r="O2" s="110" t="s">
        <v>685</v>
      </c>
      <c r="P2" s="110" t="s">
        <v>686</v>
      </c>
      <c r="Q2" s="110" t="s">
        <v>687</v>
      </c>
      <c r="S2" t="s">
        <v>680</v>
      </c>
    </row>
    <row r="3" spans="1:19">
      <c r="A3" s="34" t="s">
        <v>645</v>
      </c>
      <c r="B3" s="35">
        <f>Trucks!V27*1000</f>
        <v>481000</v>
      </c>
      <c r="D3" s="6">
        <f>B3*G14</f>
        <v>691.26748091146055</v>
      </c>
      <c r="E3" s="6">
        <v>0</v>
      </c>
      <c r="F3" s="6">
        <f>B3*G16</f>
        <v>479863.43282075995</v>
      </c>
      <c r="G3" s="31"/>
      <c r="H3">
        <f>_xlfn.FLOOR.MATH(B3*G17)</f>
        <v>493</v>
      </c>
      <c r="I3" s="31"/>
      <c r="J3" s="6"/>
      <c r="L3" t="s">
        <v>678</v>
      </c>
      <c r="M3" s="6">
        <f>SUM('Bus Energy Consumption'!V12:V18)+SUM('Car Energy Consumption'!V13:V18)+SUM('Psngr Truck Energy Consumption'!V13:V18)+SUM('Light Truck Energy Consumption'!U12:U17)+SUM('Medium Truck Energy Consumption'!U11:U14)+SUM('Freight Truck Energy Cnsumption'!V13:V18)</f>
        <v>2760.42371</v>
      </c>
      <c r="N3">
        <f>1512.2+1219.6</f>
        <v>2731.8</v>
      </c>
      <c r="O3" s="6">
        <f>O4/$S$3</f>
        <v>2637.6399663648153</v>
      </c>
      <c r="P3" s="6">
        <f>P4/$S$3</f>
        <v>2743.145565019408</v>
      </c>
      <c r="Q3" s="6">
        <f>Q4/$S$3</f>
        <v>1508.7300607606742</v>
      </c>
      <c r="S3">
        <v>947817000000</v>
      </c>
    </row>
    <row r="4" spans="1:19">
      <c r="A4" s="34" t="s">
        <v>21</v>
      </c>
      <c r="B4" s="35">
        <f>'AEO 48 (Aircraft Stock)'!E170</f>
        <v>47.612076000000002</v>
      </c>
      <c r="I4" s="31"/>
      <c r="J4" s="6"/>
      <c r="L4" t="s">
        <v>679</v>
      </c>
      <c r="M4" s="103">
        <f>M3*S3</f>
        <v>2616376519541070</v>
      </c>
      <c r="N4">
        <f>1512.2+1219.6</f>
        <v>2731.8</v>
      </c>
      <c r="O4" s="103">
        <v>2500000000000000</v>
      </c>
      <c r="P4" s="103">
        <f>2600000000000000</f>
        <v>2600000000000000</v>
      </c>
      <c r="Q4" s="103">
        <v>1430000000000000</v>
      </c>
    </row>
    <row r="5" spans="1:19">
      <c r="A5" s="34" t="s">
        <v>10</v>
      </c>
      <c r="B5" s="96">
        <f>Rail!C85</f>
        <v>2296.6604912175994</v>
      </c>
      <c r="I5" s="31"/>
      <c r="J5" s="6"/>
      <c r="M5" t="s">
        <v>681</v>
      </c>
      <c r="N5" t="s">
        <v>689</v>
      </c>
      <c r="O5" t="s">
        <v>682</v>
      </c>
    </row>
    <row r="6" spans="1:19">
      <c r="A6" s="34" t="s">
        <v>19</v>
      </c>
      <c r="B6" s="35">
        <f>Marine!G9-Marine!G7</f>
        <v>137</v>
      </c>
      <c r="I6" s="31"/>
      <c r="J6" s="6"/>
    </row>
    <row r="7" spans="1:19">
      <c r="A7" s="34" t="s">
        <v>646</v>
      </c>
      <c r="B7" s="35">
        <f>Trucks!V26*1000</f>
        <v>1694000</v>
      </c>
      <c r="C7" s="31"/>
      <c r="D7" s="31"/>
      <c r="E7" s="31">
        <f>_xlfn.FLOOR.MATH(B7*('Medium Truck Energy Consumption'!U17/100))</f>
        <v>852460</v>
      </c>
      <c r="F7" s="31">
        <f>_xlfn.FLOOR.MATH(B7*('Medium Truck Energy Consumption'!U18/100))</f>
        <v>835196</v>
      </c>
      <c r="G7" s="31"/>
      <c r="H7" s="31"/>
      <c r="I7" s="31"/>
      <c r="J7" s="6"/>
      <c r="L7" t="s">
        <v>688</v>
      </c>
      <c r="M7">
        <v>2018</v>
      </c>
    </row>
    <row r="8" spans="1:19">
      <c r="L8" t="s">
        <v>55</v>
      </c>
      <c r="M8">
        <v>495.8</v>
      </c>
    </row>
    <row r="9" spans="1:19">
      <c r="A9" t="s">
        <v>649</v>
      </c>
      <c r="L9" t="s">
        <v>87</v>
      </c>
      <c r="M9">
        <v>619.20000000000005</v>
      </c>
    </row>
    <row r="10" spans="1:19">
      <c r="L10" t="s">
        <v>88</v>
      </c>
      <c r="M10">
        <v>242</v>
      </c>
    </row>
    <row r="11" spans="1:19">
      <c r="L11" t="s">
        <v>89</v>
      </c>
      <c r="M11">
        <v>305.5</v>
      </c>
    </row>
    <row r="12" spans="1:19">
      <c r="L12" t="s">
        <v>90</v>
      </c>
      <c r="M12">
        <v>485.8</v>
      </c>
    </row>
    <row r="13" spans="1:19">
      <c r="B13" s="117" t="s">
        <v>678</v>
      </c>
      <c r="C13" t="s">
        <v>707</v>
      </c>
      <c r="D13" t="s">
        <v>705</v>
      </c>
      <c r="E13" t="s">
        <v>704</v>
      </c>
      <c r="F13" t="s">
        <v>706</v>
      </c>
      <c r="G13" t="s">
        <v>708</v>
      </c>
      <c r="M13">
        <f>SUM(M10:M12)</f>
        <v>1033.3</v>
      </c>
      <c r="O13" t="s">
        <v>701</v>
      </c>
    </row>
    <row r="14" spans="1:19">
      <c r="B14" t="s">
        <v>209</v>
      </c>
      <c r="C14">
        <f>'Freight Truck Energy Cnsumption'!V13</f>
        <v>0.8</v>
      </c>
      <c r="D14">
        <f>'Light Truck Energy Consumption'!U12</f>
        <v>0.1</v>
      </c>
      <c r="F14" s="43">
        <f>C14-D14-E14</f>
        <v>0.70000000000000007</v>
      </c>
      <c r="G14">
        <f>F14/SUM(F$14:F$17)</f>
        <v>1.4371465299614565E-3</v>
      </c>
      <c r="O14" t="s">
        <v>697</v>
      </c>
      <c r="P14">
        <f>46*0.75*10^-9</f>
        <v>3.4500000000000005E-8</v>
      </c>
    </row>
    <row r="15" spans="1:19">
      <c r="B15" t="s">
        <v>210</v>
      </c>
      <c r="C15">
        <f>'Freight Truck Energy Cnsumption'!V14</f>
        <v>386.4</v>
      </c>
      <c r="D15">
        <f>'Light Truck Energy Consumption'!U13</f>
        <v>229.7</v>
      </c>
      <c r="E15" s="43">
        <f>'Medium Truck Energy Consumption'!U11</f>
        <v>156.749075</v>
      </c>
      <c r="F15" s="43">
        <f>C15-D15-E15</f>
        <v>-4.9075000000016189E-2</v>
      </c>
      <c r="G15">
        <f>F15/SUM(F$14:F$17)</f>
        <v>-1.007542370826882E-4</v>
      </c>
      <c r="O15" t="s">
        <v>698</v>
      </c>
      <c r="P15">
        <f>45*0.88*10^-9</f>
        <v>3.9600000000000004E-8</v>
      </c>
    </row>
    <row r="16" spans="1:19">
      <c r="B16" t="s">
        <v>211</v>
      </c>
      <c r="C16">
        <f>'Freight Truck Energy Cnsumption'!V15</f>
        <v>642.4</v>
      </c>
      <c r="D16">
        <f>'Light Truck Energy Consumption'!U14</f>
        <v>2.9</v>
      </c>
      <c r="E16" s="43">
        <f>'Medium Truck Energy Consumption'!U12</f>
        <v>153.574635</v>
      </c>
      <c r="F16" s="43">
        <f>C16-D16-E16</f>
        <v>485.925365</v>
      </c>
      <c r="G16">
        <f>F16/SUM(F$14:F$17)</f>
        <v>0.99763707447143446</v>
      </c>
    </row>
    <row r="17" spans="2:16">
      <c r="B17" t="s">
        <v>214</v>
      </c>
      <c r="C17">
        <f>'Freight Truck Energy Cnsumption'!V18</f>
        <v>5.9</v>
      </c>
      <c r="D17">
        <f>'Light Truck Energy Consumption'!U17</f>
        <v>5.4</v>
      </c>
      <c r="F17" s="43">
        <f>C17-D17-E17</f>
        <v>0.5</v>
      </c>
      <c r="G17">
        <f>F17/SUM(F$14:F$17)</f>
        <v>1.0265332356867547E-3</v>
      </c>
      <c r="L17" s="111"/>
      <c r="M17" s="112" t="s">
        <v>693</v>
      </c>
      <c r="N17" s="112" t="s">
        <v>690</v>
      </c>
      <c r="O17" s="112" t="s">
        <v>691</v>
      </c>
      <c r="P17" s="112" t="s">
        <v>692</v>
      </c>
    </row>
    <row r="18" spans="2:16">
      <c r="L18" s="111" t="s">
        <v>56</v>
      </c>
      <c r="M18" s="113">
        <f>SUM(N18:P18)</f>
        <v>5572</v>
      </c>
      <c r="N18" s="113">
        <f>Trucks!V25</f>
        <v>3397</v>
      </c>
      <c r="O18" s="113">
        <f>Trucks!V26</f>
        <v>1694</v>
      </c>
      <c r="P18" s="113">
        <f>Trucks!V27</f>
        <v>481</v>
      </c>
    </row>
    <row r="19" spans="2:16">
      <c r="B19" t="s">
        <v>709</v>
      </c>
      <c r="L19" s="111" t="s">
        <v>694</v>
      </c>
      <c r="M19" s="113">
        <f>SUMPRODUCT(N18:P18,N19:P19)/SUM(N18:P18)</f>
        <v>26258.765972720747</v>
      </c>
      <c r="N19" s="113">
        <f>Trucks!V37</f>
        <v>18436</v>
      </c>
      <c r="O19" s="113">
        <f>Trucks!V38</f>
        <v>24734</v>
      </c>
      <c r="P19" s="113">
        <f>Trucks!V39</f>
        <v>86876</v>
      </c>
    </row>
    <row r="20" spans="2:16">
      <c r="B20" t="s">
        <v>710</v>
      </c>
      <c r="L20" s="114" t="s">
        <v>695</v>
      </c>
      <c r="M20" s="114">
        <f>'Freight Truck Energy Cnsumption'!V14</f>
        <v>386.4</v>
      </c>
      <c r="N20" s="114">
        <f>'Light Truck Energy Consumption'!U13</f>
        <v>229.7</v>
      </c>
      <c r="O20" s="115">
        <f>'Medium Truck Energy Consumption'!U17</f>
        <v>50.322330000000001</v>
      </c>
      <c r="P20" s="115">
        <f>M20-N20-O20</f>
        <v>106.37766999999999</v>
      </c>
    </row>
    <row r="21" spans="2:16">
      <c r="B21" t="s">
        <v>711</v>
      </c>
      <c r="L21" s="31" t="s">
        <v>696</v>
      </c>
      <c r="M21" s="31">
        <f>'Freight Truck Energy Cnsumption'!V15</f>
        <v>642.4</v>
      </c>
      <c r="N21" s="31">
        <f>'Light Truck Energy Consumption'!U14</f>
        <v>2.9</v>
      </c>
      <c r="O21" s="116">
        <f>'Medium Truck Energy Consumption'!U18</f>
        <v>49.303215000000002</v>
      </c>
      <c r="P21" s="116">
        <f>M21-N21-O21</f>
        <v>590.19678499999998</v>
      </c>
    </row>
    <row r="22" spans="2:16">
      <c r="B22" t="s">
        <v>712</v>
      </c>
      <c r="E22" s="43"/>
      <c r="L22" s="114" t="s">
        <v>700</v>
      </c>
      <c r="M22" s="114"/>
      <c r="N22" s="114">
        <f>Trucks!V47</f>
        <v>10.9</v>
      </c>
      <c r="O22" s="114">
        <f>Trucks!V51</f>
        <v>20.399999999999999</v>
      </c>
      <c r="P22" s="114"/>
    </row>
    <row r="23" spans="2:16">
      <c r="L23" s="31" t="s">
        <v>699</v>
      </c>
      <c r="M23" s="31"/>
      <c r="N23" s="31">
        <f>Trucks!V48</f>
        <v>9</v>
      </c>
      <c r="O23" s="31">
        <f>Trucks!V52</f>
        <v>20.3</v>
      </c>
      <c r="P23" s="31">
        <f>Trucks!V55</f>
        <v>30.4</v>
      </c>
    </row>
    <row r="24" spans="2:16">
      <c r="L24" s="114" t="s">
        <v>702</v>
      </c>
      <c r="M24" s="114">
        <f>$P$14*M22*(M19*100)</f>
        <v>0</v>
      </c>
      <c r="N24" s="114">
        <f>$P$14*N22*(N19*100)</f>
        <v>0.69328578000000007</v>
      </c>
      <c r="O24" s="114">
        <f>$P$14*O22*(O19*100)</f>
        <v>1.7407789200000001</v>
      </c>
      <c r="P24" s="114">
        <f>$P$14*P22*(P19*100)</f>
        <v>0</v>
      </c>
    </row>
    <row r="25" spans="2:16">
      <c r="B25" s="6"/>
      <c r="L25" s="31" t="s">
        <v>703</v>
      </c>
      <c r="M25" s="31">
        <f>$P$15*M23*(M19*100)</f>
        <v>0</v>
      </c>
      <c r="N25" s="31">
        <f>$P$15*N23*(N19*100)</f>
        <v>0.65705904000000004</v>
      </c>
      <c r="O25" s="31">
        <f>$P$15*O23*(O19*100)</f>
        <v>1.9883167920000002</v>
      </c>
      <c r="P25" s="31">
        <f>$P$15*P23*(P19*100)</f>
        <v>10.458480384000001</v>
      </c>
    </row>
    <row r="26" spans="2:16">
      <c r="B26" s="6"/>
    </row>
    <row r="27" spans="2:16">
      <c r="B27" s="6"/>
    </row>
  </sheetData>
  <pageMargins left="0.7" right="0.7" top="0.75" bottom="0.75" header="0.3" footer="0.3"/>
  <legacy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FA7B51-9B25-49E5-92FE-9FCDA0FB4CFC}">
  <dimension ref="A2:T18"/>
  <sheetViews>
    <sheetView workbookViewId="0">
      <selection activeCell="B13" sqref="B13"/>
    </sheetView>
  </sheetViews>
  <sheetFormatPr defaultRowHeight="14.4"/>
  <cols>
    <col min="11" max="11" width="15.88671875" customWidth="1"/>
  </cols>
  <sheetData>
    <row r="2" spans="1:20">
      <c r="A2" t="s">
        <v>650</v>
      </c>
      <c r="J2" t="s">
        <v>651</v>
      </c>
      <c r="L2">
        <f>38010000/329500000</f>
        <v>0.11535660091047041</v>
      </c>
    </row>
    <row r="3" spans="1:20">
      <c r="A3" t="s">
        <v>635</v>
      </c>
      <c r="B3" t="s">
        <v>637</v>
      </c>
      <c r="C3" t="s">
        <v>638</v>
      </c>
      <c r="D3" t="s">
        <v>639</v>
      </c>
      <c r="E3" t="s">
        <v>640</v>
      </c>
      <c r="F3" t="s">
        <v>641</v>
      </c>
      <c r="G3" t="s">
        <v>642</v>
      </c>
      <c r="H3" t="s">
        <v>643</v>
      </c>
      <c r="M3" t="str">
        <f>A3</f>
        <v>Number of Vehicles</v>
      </c>
      <c r="N3" t="str">
        <f t="shared" ref="N3:S3" si="0">B3</f>
        <v>battery electric vehicle</v>
      </c>
      <c r="O3" t="str">
        <f t="shared" si="0"/>
        <v>natural gas vehicle</v>
      </c>
      <c r="P3" t="str">
        <f t="shared" si="0"/>
        <v>gasoline vehicle</v>
      </c>
      <c r="Q3" t="str">
        <f t="shared" si="0"/>
        <v>diesel vehicle</v>
      </c>
      <c r="R3" t="str">
        <f t="shared" si="0"/>
        <v>plugin hybrid vehicle</v>
      </c>
      <c r="S3" t="str">
        <f t="shared" si="0"/>
        <v>LPG vehicle</v>
      </c>
      <c r="T3" t="str">
        <f>H3</f>
        <v>hydrogen vehicle</v>
      </c>
    </row>
    <row r="4" spans="1:20">
      <c r="A4" t="s">
        <v>644</v>
      </c>
      <c r="B4">
        <v>872915.99999999988</v>
      </c>
      <c r="C4">
        <v>118567</v>
      </c>
      <c r="D4">
        <v>253943823.99999997</v>
      </c>
      <c r="E4">
        <v>1292884</v>
      </c>
      <c r="F4">
        <v>641434.00000000012</v>
      </c>
      <c r="G4">
        <v>93051</v>
      </c>
      <c r="H4">
        <v>6446</v>
      </c>
      <c r="M4" t="str">
        <f t="shared" ref="M4:M9" si="1">A4</f>
        <v>LDVs</v>
      </c>
      <c r="N4">
        <f>B4*$L$2</f>
        <v>100696.62264036418</v>
      </c>
      <c r="O4">
        <f t="shared" ref="O4:T4" si="2">C4*$L$2</f>
        <v>13677.486100151746</v>
      </c>
      <c r="P4">
        <f t="shared" si="2"/>
        <v>29294096.358846735</v>
      </c>
      <c r="Q4">
        <f t="shared" si="2"/>
        <v>149142.70361153263</v>
      </c>
      <c r="R4">
        <f t="shared" si="2"/>
        <v>73993.645948406687</v>
      </c>
      <c r="S4">
        <f t="shared" si="2"/>
        <v>10734.047071320183</v>
      </c>
      <c r="T4">
        <f t="shared" si="2"/>
        <v>743.5886494688923</v>
      </c>
    </row>
    <row r="5" spans="1:20">
      <c r="A5" t="s">
        <v>645</v>
      </c>
      <c r="B5">
        <v>300</v>
      </c>
      <c r="C5">
        <v>89003.968103278894</v>
      </c>
      <c r="D5">
        <v>97885.941482764523</v>
      </c>
      <c r="E5">
        <v>786021.37237516593</v>
      </c>
      <c r="F5">
        <v>0</v>
      </c>
      <c r="G5">
        <v>7255.1325854891593</v>
      </c>
      <c r="H5">
        <v>126.69237914387894</v>
      </c>
      <c r="M5" t="str">
        <f t="shared" si="1"/>
        <v>HDVs</v>
      </c>
      <c r="N5">
        <f t="shared" ref="N5:N9" si="3">B5*$L$2</f>
        <v>34.606980273141126</v>
      </c>
      <c r="O5">
        <f t="shared" ref="O5:O9" si="4">C5*$L$2</f>
        <v>10267.195227938182</v>
      </c>
      <c r="P5">
        <f t="shared" ref="P5:P9" si="5">D5*$L$2</f>
        <v>11291.789486372927</v>
      </c>
      <c r="Q5">
        <f t="shared" ref="Q5:Q9" si="6">E5*$L$2</f>
        <v>90672.75376018227</v>
      </c>
      <c r="R5">
        <f t="shared" ref="R5:R9" si="7">F5*$L$2</f>
        <v>0</v>
      </c>
      <c r="S5">
        <f t="shared" ref="S5:S9" si="8">G5*$L$2</f>
        <v>836.92743421682235</v>
      </c>
      <c r="T5">
        <f t="shared" ref="T5:T9" si="9">H5*$L$2</f>
        <v>14.614802219298447</v>
      </c>
    </row>
    <row r="6" spans="1:20">
      <c r="A6" t="s">
        <v>21</v>
      </c>
      <c r="B6">
        <v>0</v>
      </c>
      <c r="C6">
        <v>0</v>
      </c>
      <c r="D6">
        <v>0</v>
      </c>
      <c r="E6">
        <v>7149.0898440000001</v>
      </c>
      <c r="F6">
        <v>0</v>
      </c>
      <c r="G6">
        <v>0</v>
      </c>
      <c r="H6">
        <v>0</v>
      </c>
      <c r="M6" t="str">
        <f t="shared" si="1"/>
        <v>aircraft</v>
      </c>
      <c r="N6">
        <f t="shared" si="3"/>
        <v>0</v>
      </c>
      <c r="O6">
        <f t="shared" si="4"/>
        <v>0</v>
      </c>
      <c r="P6">
        <f t="shared" si="5"/>
        <v>0</v>
      </c>
      <c r="Q6">
        <f t="shared" si="6"/>
        <v>824.69470400740522</v>
      </c>
      <c r="R6">
        <f t="shared" si="7"/>
        <v>0</v>
      </c>
      <c r="S6">
        <f t="shared" si="8"/>
        <v>0</v>
      </c>
      <c r="T6">
        <f t="shared" si="9"/>
        <v>0</v>
      </c>
    </row>
    <row r="7" spans="1:20">
      <c r="A7" t="s">
        <v>10</v>
      </c>
      <c r="B7">
        <v>1894.1878942932087</v>
      </c>
      <c r="C7">
        <v>0</v>
      </c>
      <c r="D7">
        <v>0</v>
      </c>
      <c r="E7">
        <v>624.11210570679145</v>
      </c>
      <c r="F7">
        <v>0</v>
      </c>
      <c r="G7">
        <v>0</v>
      </c>
      <c r="H7">
        <v>0</v>
      </c>
      <c r="M7" t="str">
        <f t="shared" si="1"/>
        <v>rail</v>
      </c>
      <c r="N7">
        <f t="shared" si="3"/>
        <v>218.50707697142599</v>
      </c>
      <c r="O7">
        <f t="shared" si="4"/>
        <v>0</v>
      </c>
      <c r="P7">
        <f t="shared" si="5"/>
        <v>0</v>
      </c>
      <c r="Q7">
        <f t="shared" si="6"/>
        <v>71.99545110141166</v>
      </c>
      <c r="R7">
        <f t="shared" si="7"/>
        <v>0</v>
      </c>
      <c r="S7">
        <f t="shared" si="8"/>
        <v>0</v>
      </c>
      <c r="T7">
        <f t="shared" si="9"/>
        <v>0</v>
      </c>
    </row>
    <row r="8" spans="1:20">
      <c r="A8" t="s">
        <v>19</v>
      </c>
      <c r="B8">
        <v>0</v>
      </c>
      <c r="C8">
        <v>0</v>
      </c>
      <c r="D8">
        <v>9854565.4293467794</v>
      </c>
      <c r="E8">
        <v>2850434.9329325566</v>
      </c>
      <c r="F8">
        <v>0</v>
      </c>
      <c r="G8">
        <v>0</v>
      </c>
      <c r="H8">
        <v>0</v>
      </c>
      <c r="M8" t="str">
        <f t="shared" si="1"/>
        <v>ships</v>
      </c>
      <c r="N8">
        <f t="shared" si="3"/>
        <v>0</v>
      </c>
      <c r="O8">
        <f t="shared" si="4"/>
        <v>0</v>
      </c>
      <c r="P8">
        <f t="shared" si="5"/>
        <v>1136789.1713792749</v>
      </c>
      <c r="Q8">
        <f t="shared" si="6"/>
        <v>328816.48497956444</v>
      </c>
      <c r="R8">
        <f t="shared" si="7"/>
        <v>0</v>
      </c>
      <c r="S8">
        <f t="shared" si="8"/>
        <v>0</v>
      </c>
      <c r="T8">
        <f t="shared" si="9"/>
        <v>0</v>
      </c>
    </row>
    <row r="9" spans="1:20">
      <c r="A9" t="s">
        <v>646</v>
      </c>
      <c r="B9">
        <v>0</v>
      </c>
      <c r="C9">
        <v>0</v>
      </c>
      <c r="D9">
        <v>8596314</v>
      </c>
      <c r="E9">
        <v>0</v>
      </c>
      <c r="F9">
        <v>0</v>
      </c>
      <c r="G9">
        <v>0</v>
      </c>
      <c r="H9">
        <v>0</v>
      </c>
      <c r="M9" t="str">
        <f t="shared" si="1"/>
        <v>motorbikes</v>
      </c>
      <c r="N9">
        <f t="shared" si="3"/>
        <v>0</v>
      </c>
      <c r="O9">
        <f t="shared" si="4"/>
        <v>0</v>
      </c>
      <c r="P9">
        <f t="shared" si="5"/>
        <v>991641.5633990895</v>
      </c>
      <c r="Q9">
        <f t="shared" si="6"/>
        <v>0</v>
      </c>
      <c r="R9">
        <f t="shared" si="7"/>
        <v>0</v>
      </c>
      <c r="S9">
        <f t="shared" si="8"/>
        <v>0</v>
      </c>
      <c r="T9">
        <f t="shared" si="9"/>
        <v>0</v>
      </c>
    </row>
    <row r="11" spans="1:20">
      <c r="A11" t="s">
        <v>652</v>
      </c>
    </row>
    <row r="12" spans="1:20" ht="43.2">
      <c r="A12" s="8" t="s">
        <v>635</v>
      </c>
      <c r="B12" s="5" t="s">
        <v>637</v>
      </c>
      <c r="C12" s="5" t="s">
        <v>638</v>
      </c>
      <c r="D12" s="5" t="s">
        <v>639</v>
      </c>
      <c r="E12" s="5" t="s">
        <v>640</v>
      </c>
      <c r="F12" s="5" t="s">
        <v>641</v>
      </c>
      <c r="G12" s="5" t="s">
        <v>642</v>
      </c>
      <c r="H12" s="5" t="s">
        <v>643</v>
      </c>
      <c r="M12" t="str">
        <f>A12</f>
        <v>Number of Vehicles</v>
      </c>
      <c r="N12" t="str">
        <f t="shared" ref="N12:T12" si="10">B12</f>
        <v>battery electric vehicle</v>
      </c>
      <c r="O12" t="str">
        <f t="shared" si="10"/>
        <v>natural gas vehicle</v>
      </c>
      <c r="P12" t="str">
        <f t="shared" si="10"/>
        <v>gasoline vehicle</v>
      </c>
      <c r="Q12" t="str">
        <f t="shared" si="10"/>
        <v>diesel vehicle</v>
      </c>
      <c r="R12" t="str">
        <f t="shared" si="10"/>
        <v>plugin hybrid vehicle</v>
      </c>
      <c r="S12" t="str">
        <f t="shared" si="10"/>
        <v>LPG vehicle</v>
      </c>
      <c r="T12" t="str">
        <f t="shared" si="10"/>
        <v>hydrogen vehicle</v>
      </c>
    </row>
    <row r="13" spans="1:20">
      <c r="A13" s="1" t="s">
        <v>644</v>
      </c>
      <c r="B13" s="6">
        <v>84.000000000000014</v>
      </c>
      <c r="C13" s="6">
        <v>14866.598</v>
      </c>
      <c r="D13" s="6">
        <v>11972117.539999999</v>
      </c>
      <c r="E13" s="6">
        <v>9818361.2930000015</v>
      </c>
      <c r="F13" s="6">
        <v>0</v>
      </c>
      <c r="G13" s="6">
        <v>5402.8509999999997</v>
      </c>
      <c r="H13">
        <v>0</v>
      </c>
      <c r="M13" t="str">
        <f t="shared" ref="M13:M18" si="11">A13</f>
        <v>LDVs</v>
      </c>
      <c r="N13">
        <f>B13*$L$2</f>
        <v>9.6899544764795156</v>
      </c>
      <c r="O13">
        <f t="shared" ref="O13:T13" si="12">C13*$L$2</f>
        <v>1714.9602123823977</v>
      </c>
      <c r="P13">
        <f t="shared" si="12"/>
        <v>1381062.7851150227</v>
      </c>
      <c r="Q13">
        <f t="shared" si="12"/>
        <v>1132612.7852714113</v>
      </c>
      <c r="R13">
        <f t="shared" si="12"/>
        <v>0</v>
      </c>
      <c r="S13">
        <f t="shared" si="12"/>
        <v>623.2545265857359</v>
      </c>
      <c r="T13">
        <f t="shared" si="12"/>
        <v>0</v>
      </c>
    </row>
    <row r="14" spans="1:20">
      <c r="A14" s="1" t="s">
        <v>645</v>
      </c>
      <c r="B14">
        <v>0</v>
      </c>
      <c r="C14">
        <v>43170</v>
      </c>
      <c r="D14">
        <v>49465</v>
      </c>
      <c r="E14" s="6">
        <v>4968137</v>
      </c>
      <c r="F14">
        <v>202</v>
      </c>
      <c r="G14" s="6">
        <v>4008.0000000000005</v>
      </c>
      <c r="H14" s="6">
        <v>114</v>
      </c>
      <c r="M14" t="str">
        <f t="shared" si="11"/>
        <v>HDVs</v>
      </c>
      <c r="N14">
        <f t="shared" ref="N14:N18" si="13">B14*$L$2</f>
        <v>0</v>
      </c>
      <c r="O14">
        <f t="shared" ref="O14:O18" si="14">C14*$L$2</f>
        <v>4979.9444613050073</v>
      </c>
      <c r="P14">
        <f t="shared" ref="P14:P18" si="15">D14*$L$2</f>
        <v>5706.1142640364187</v>
      </c>
      <c r="Q14">
        <f t="shared" ref="Q14:Q18" si="16">E14*$L$2</f>
        <v>573107.39717754174</v>
      </c>
      <c r="R14">
        <f t="shared" ref="R14:R18" si="17">F14*$L$2</f>
        <v>23.302033383915024</v>
      </c>
      <c r="S14">
        <f t="shared" ref="S14:S18" si="18">G14*$L$2</f>
        <v>462.34925644916547</v>
      </c>
      <c r="T14">
        <f t="shared" ref="T14:T18" si="19">H14*$L$2</f>
        <v>13.150652503793626</v>
      </c>
    </row>
    <row r="15" spans="1:20">
      <c r="A15" s="1" t="s">
        <v>21</v>
      </c>
      <c r="B15">
        <v>0</v>
      </c>
      <c r="C15">
        <v>0</v>
      </c>
      <c r="D15">
        <v>0</v>
      </c>
      <c r="E15" s="4">
        <v>895.49011199999995</v>
      </c>
      <c r="F15">
        <v>0</v>
      </c>
      <c r="G15" s="6">
        <v>0</v>
      </c>
      <c r="H15" s="6">
        <v>0</v>
      </c>
      <c r="M15" t="str">
        <f t="shared" si="11"/>
        <v>aircraft</v>
      </c>
      <c r="N15">
        <f t="shared" si="13"/>
        <v>0</v>
      </c>
      <c r="O15">
        <f t="shared" si="14"/>
        <v>0</v>
      </c>
      <c r="P15">
        <f t="shared" si="15"/>
        <v>0</v>
      </c>
      <c r="Q15">
        <f t="shared" si="16"/>
        <v>103.30069546925644</v>
      </c>
      <c r="R15">
        <f t="shared" si="17"/>
        <v>0</v>
      </c>
      <c r="S15">
        <f t="shared" si="18"/>
        <v>0</v>
      </c>
      <c r="T15">
        <f t="shared" si="19"/>
        <v>0</v>
      </c>
    </row>
    <row r="16" spans="1:20">
      <c r="A16" s="1" t="s">
        <v>10</v>
      </c>
      <c r="B16">
        <v>0</v>
      </c>
      <c r="C16">
        <v>0</v>
      </c>
      <c r="D16">
        <v>0</v>
      </c>
      <c r="E16" s="6">
        <v>26052.44378698225</v>
      </c>
      <c r="F16">
        <v>0</v>
      </c>
      <c r="G16" s="6">
        <v>0</v>
      </c>
      <c r="H16" s="6">
        <v>0</v>
      </c>
      <c r="M16" t="str">
        <f t="shared" si="11"/>
        <v>rail</v>
      </c>
      <c r="N16">
        <f t="shared" si="13"/>
        <v>0</v>
      </c>
      <c r="O16">
        <f t="shared" si="14"/>
        <v>0</v>
      </c>
      <c r="P16">
        <f t="shared" si="15"/>
        <v>0</v>
      </c>
      <c r="Q16">
        <f t="shared" si="16"/>
        <v>3005.3213606773757</v>
      </c>
      <c r="R16">
        <f t="shared" si="17"/>
        <v>0</v>
      </c>
      <c r="S16">
        <f t="shared" si="18"/>
        <v>0</v>
      </c>
      <c r="T16">
        <f t="shared" si="19"/>
        <v>0</v>
      </c>
    </row>
    <row r="17" spans="1:20">
      <c r="A17" s="1" t="s">
        <v>19</v>
      </c>
      <c r="B17">
        <v>0</v>
      </c>
      <c r="C17">
        <v>0</v>
      </c>
      <c r="D17">
        <v>0</v>
      </c>
      <c r="E17" s="6">
        <v>10110</v>
      </c>
      <c r="F17">
        <v>0</v>
      </c>
      <c r="G17" s="6">
        <v>0</v>
      </c>
      <c r="H17" s="6">
        <v>0</v>
      </c>
      <c r="M17" t="str">
        <f t="shared" si="11"/>
        <v>ships</v>
      </c>
      <c r="N17">
        <f t="shared" si="13"/>
        <v>0</v>
      </c>
      <c r="O17">
        <f t="shared" si="14"/>
        <v>0</v>
      </c>
      <c r="P17">
        <f t="shared" si="15"/>
        <v>0</v>
      </c>
      <c r="Q17">
        <f t="shared" si="16"/>
        <v>1166.2552352048558</v>
      </c>
      <c r="R17">
        <f t="shared" si="17"/>
        <v>0</v>
      </c>
      <c r="S17">
        <f t="shared" si="18"/>
        <v>0</v>
      </c>
      <c r="T17">
        <f t="shared" si="19"/>
        <v>0</v>
      </c>
    </row>
    <row r="18" spans="1:20">
      <c r="A18" s="1" t="s">
        <v>646</v>
      </c>
      <c r="B18">
        <v>0</v>
      </c>
      <c r="C18">
        <v>0</v>
      </c>
      <c r="D18">
        <v>0</v>
      </c>
      <c r="E18">
        <v>0</v>
      </c>
      <c r="F18">
        <v>0</v>
      </c>
      <c r="G18" s="6">
        <v>0</v>
      </c>
      <c r="H18" s="6">
        <v>0</v>
      </c>
      <c r="M18" t="str">
        <f t="shared" si="11"/>
        <v>motorbikes</v>
      </c>
      <c r="N18">
        <f t="shared" si="13"/>
        <v>0</v>
      </c>
      <c r="O18">
        <f t="shared" si="14"/>
        <v>0</v>
      </c>
      <c r="P18">
        <f t="shared" si="15"/>
        <v>0</v>
      </c>
      <c r="Q18">
        <f t="shared" si="16"/>
        <v>0</v>
      </c>
      <c r="R18">
        <f t="shared" si="17"/>
        <v>0</v>
      </c>
      <c r="S18">
        <f t="shared" si="18"/>
        <v>0</v>
      </c>
      <c r="T18">
        <f t="shared" si="19"/>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E9B94C-C797-4929-9DFC-9C158B80BD52}">
  <dimension ref="B2:V65"/>
  <sheetViews>
    <sheetView topLeftCell="A39" workbookViewId="0">
      <selection activeCell="E41" sqref="E41"/>
    </sheetView>
  </sheetViews>
  <sheetFormatPr defaultColWidth="8.88671875" defaultRowHeight="14.4"/>
  <cols>
    <col min="2" max="2" width="21" customWidth="1"/>
    <col min="3" max="3" width="16.6640625" customWidth="1"/>
    <col min="8" max="8" width="9.109375" bestFit="1" customWidth="1"/>
  </cols>
  <sheetData>
    <row r="2" spans="2:22" ht="17.399999999999999">
      <c r="B2" s="12" t="s">
        <v>49</v>
      </c>
      <c r="C2" s="13"/>
      <c r="D2" s="13"/>
      <c r="E2" s="13"/>
      <c r="F2" s="13"/>
      <c r="G2" s="13"/>
      <c r="H2" s="13"/>
      <c r="I2" s="13"/>
      <c r="J2" s="13"/>
      <c r="K2" s="13"/>
      <c r="L2" s="13"/>
      <c r="M2" s="13"/>
      <c r="N2" s="13"/>
      <c r="O2" s="13"/>
      <c r="P2" s="13"/>
      <c r="Q2" s="13"/>
      <c r="R2" s="13"/>
      <c r="S2" s="13"/>
      <c r="T2" s="13"/>
      <c r="U2" s="13" t="s">
        <v>50</v>
      </c>
    </row>
    <row r="3" spans="2:22">
      <c r="B3" s="13"/>
      <c r="C3" s="13"/>
      <c r="D3" s="13"/>
      <c r="E3" s="13"/>
      <c r="F3" s="13"/>
      <c r="G3" s="13"/>
      <c r="H3" s="13"/>
      <c r="I3" s="13"/>
      <c r="J3" s="13"/>
      <c r="K3" s="13"/>
      <c r="L3" s="13"/>
      <c r="M3" s="13"/>
      <c r="N3" s="13"/>
      <c r="O3" s="13"/>
      <c r="P3" s="13"/>
      <c r="Q3" s="13"/>
      <c r="R3" s="13"/>
      <c r="S3" s="13"/>
      <c r="T3" s="13"/>
      <c r="U3" s="13"/>
      <c r="V3" s="13"/>
    </row>
    <row r="4" spans="2:22" ht="15.6">
      <c r="B4" s="14" t="s">
        <v>51</v>
      </c>
      <c r="C4" s="13"/>
      <c r="D4" s="13"/>
      <c r="E4" s="13"/>
      <c r="F4" s="13"/>
      <c r="G4" s="13"/>
      <c r="H4" s="13"/>
      <c r="I4" s="13"/>
      <c r="J4" s="13"/>
      <c r="K4" s="13"/>
      <c r="L4" s="13"/>
      <c r="M4" s="13"/>
      <c r="N4" s="13"/>
      <c r="O4" s="13"/>
      <c r="P4" s="13"/>
      <c r="Q4" s="13"/>
      <c r="R4" s="13"/>
      <c r="S4" s="13"/>
      <c r="T4" s="13"/>
      <c r="U4" s="13"/>
    </row>
    <row r="5" spans="2:22" ht="15.6">
      <c r="B5" s="14" t="s">
        <v>52</v>
      </c>
      <c r="C5" s="14"/>
      <c r="D5" s="14"/>
      <c r="E5" s="13"/>
      <c r="F5" s="13"/>
      <c r="G5" s="13"/>
      <c r="H5" s="13"/>
      <c r="I5" s="13"/>
      <c r="J5" s="13"/>
      <c r="K5" s="13"/>
      <c r="L5" s="13"/>
      <c r="M5" s="13"/>
      <c r="N5" s="13"/>
      <c r="O5" s="13"/>
      <c r="P5" s="13"/>
      <c r="Q5" s="13"/>
      <c r="R5" s="13"/>
      <c r="S5" s="13"/>
      <c r="T5" s="13"/>
    </row>
    <row r="6" spans="2:22">
      <c r="B6" s="13"/>
      <c r="C6" s="13"/>
      <c r="D6" s="13"/>
      <c r="E6" s="13"/>
      <c r="F6" s="13"/>
      <c r="G6" s="13"/>
      <c r="H6" s="13"/>
      <c r="I6" s="13"/>
      <c r="J6" s="13"/>
      <c r="K6" s="13"/>
      <c r="L6" s="13"/>
      <c r="M6" s="13"/>
      <c r="N6" s="13"/>
      <c r="O6" s="13"/>
      <c r="P6" s="13"/>
      <c r="Q6" s="13"/>
      <c r="R6" s="13"/>
      <c r="S6" s="13"/>
      <c r="T6" s="13"/>
      <c r="U6" s="13"/>
      <c r="V6" s="13"/>
    </row>
    <row r="7" spans="2:22">
      <c r="B7" s="13"/>
      <c r="C7" s="13"/>
      <c r="D7" s="13"/>
      <c r="E7" s="13"/>
      <c r="F7" s="13"/>
      <c r="G7" s="13"/>
      <c r="H7" s="13"/>
      <c r="I7" s="13"/>
      <c r="J7" s="13"/>
      <c r="K7" s="13"/>
      <c r="L7" s="13"/>
      <c r="M7" s="13"/>
      <c r="N7" s="13"/>
      <c r="O7" s="13"/>
      <c r="P7" s="13"/>
      <c r="Q7" s="13"/>
      <c r="R7" s="13"/>
      <c r="S7" s="13"/>
      <c r="T7" s="13"/>
      <c r="U7" s="13"/>
      <c r="V7" s="13"/>
    </row>
    <row r="8" spans="2:22">
      <c r="B8" s="13"/>
      <c r="C8" s="13"/>
      <c r="D8" s="15">
        <v>2000</v>
      </c>
      <c r="E8" s="15">
        <v>2001</v>
      </c>
      <c r="F8" s="15">
        <v>2002</v>
      </c>
      <c r="G8" s="15">
        <v>2003</v>
      </c>
      <c r="H8" s="15">
        <v>2004</v>
      </c>
      <c r="I8" s="15">
        <v>2005</v>
      </c>
      <c r="J8" s="15">
        <v>2006</v>
      </c>
      <c r="K8" s="15">
        <v>2007</v>
      </c>
      <c r="L8" s="15">
        <v>2008</v>
      </c>
      <c r="M8" s="15">
        <v>2009</v>
      </c>
      <c r="N8" s="15">
        <v>2010</v>
      </c>
      <c r="O8" s="15">
        <v>2011</v>
      </c>
      <c r="P8" s="15">
        <v>2012</v>
      </c>
      <c r="Q8" s="15">
        <v>2013</v>
      </c>
      <c r="R8" s="15">
        <v>2014</v>
      </c>
      <c r="S8" s="15">
        <v>2015</v>
      </c>
      <c r="T8" s="15">
        <v>2016</v>
      </c>
      <c r="U8" s="15">
        <v>2017</v>
      </c>
      <c r="V8" s="15">
        <v>2018</v>
      </c>
    </row>
    <row r="9" spans="2:22">
      <c r="B9" s="16" t="s">
        <v>53</v>
      </c>
      <c r="C9" s="13"/>
      <c r="D9" s="13"/>
      <c r="E9" s="13"/>
      <c r="F9" s="13"/>
      <c r="G9" s="13"/>
      <c r="H9" s="13"/>
      <c r="I9" s="13"/>
      <c r="J9" s="13"/>
      <c r="K9" s="13"/>
      <c r="L9" s="13"/>
      <c r="M9" s="13"/>
      <c r="N9" s="13"/>
      <c r="O9" s="13"/>
      <c r="P9" s="13"/>
      <c r="Q9" s="13"/>
      <c r="R9" s="13"/>
      <c r="S9" s="13"/>
      <c r="T9" s="13"/>
      <c r="U9" s="13"/>
      <c r="V9" s="13"/>
    </row>
    <row r="10" spans="2:22">
      <c r="B10" s="13"/>
      <c r="C10" s="17" t="s">
        <v>54</v>
      </c>
      <c r="D10" s="13"/>
      <c r="E10" s="13"/>
      <c r="F10" s="13"/>
      <c r="G10" s="13"/>
      <c r="H10" s="13"/>
      <c r="I10" s="13"/>
      <c r="J10" s="13"/>
      <c r="K10" s="13"/>
      <c r="L10" s="13"/>
      <c r="M10" s="13"/>
      <c r="N10" s="13"/>
      <c r="O10" s="13"/>
      <c r="P10" s="13"/>
      <c r="Q10" s="13"/>
      <c r="R10" s="13"/>
      <c r="S10" s="13"/>
      <c r="T10" s="13"/>
      <c r="U10" s="13"/>
      <c r="V10" s="13"/>
    </row>
    <row r="11" spans="2:22">
      <c r="B11" s="13"/>
      <c r="C11" s="13" t="s">
        <v>55</v>
      </c>
      <c r="D11" s="13">
        <v>848</v>
      </c>
      <c r="E11" s="13">
        <v>865</v>
      </c>
      <c r="F11" s="13">
        <v>919</v>
      </c>
      <c r="G11" s="13">
        <v>866</v>
      </c>
      <c r="H11" s="13">
        <v>826</v>
      </c>
      <c r="I11" s="13">
        <v>846</v>
      </c>
      <c r="J11" s="13">
        <v>866</v>
      </c>
      <c r="K11" s="13">
        <v>881</v>
      </c>
      <c r="L11" s="13">
        <v>914</v>
      </c>
      <c r="M11" s="13">
        <v>760</v>
      </c>
      <c r="N11" s="13">
        <v>704</v>
      </c>
      <c r="O11" s="13">
        <v>699</v>
      </c>
      <c r="P11" s="13">
        <v>748</v>
      </c>
      <c r="Q11" s="13">
        <v>765</v>
      </c>
      <c r="R11" s="13">
        <v>757</v>
      </c>
      <c r="S11" s="13">
        <v>721</v>
      </c>
      <c r="T11" s="13">
        <v>659</v>
      </c>
      <c r="U11" s="13">
        <v>664</v>
      </c>
      <c r="V11" s="13">
        <v>622</v>
      </c>
    </row>
    <row r="12" spans="2:22">
      <c r="B12" s="13"/>
      <c r="C12" s="13"/>
      <c r="D12" s="13"/>
      <c r="E12" s="13"/>
      <c r="F12" s="13"/>
      <c r="G12" s="13"/>
      <c r="H12" s="13"/>
      <c r="I12" s="13"/>
      <c r="J12" s="13"/>
      <c r="K12" s="13"/>
      <c r="L12" s="13"/>
      <c r="M12" s="13"/>
      <c r="N12" s="13"/>
      <c r="O12" s="13"/>
      <c r="P12" s="13"/>
      <c r="Q12" s="13"/>
      <c r="R12" s="13"/>
      <c r="S12" s="13"/>
      <c r="T12" s="13"/>
      <c r="U12" s="13"/>
      <c r="V12" s="13"/>
    </row>
    <row r="13" spans="2:22">
      <c r="B13" s="13"/>
      <c r="C13" s="13"/>
      <c r="D13" s="13"/>
      <c r="E13" s="13"/>
      <c r="F13" s="13"/>
      <c r="G13" s="13"/>
      <c r="H13" s="13"/>
      <c r="I13" s="13"/>
      <c r="J13" s="13"/>
      <c r="K13" s="13"/>
      <c r="L13" s="13"/>
      <c r="M13" s="13"/>
      <c r="N13" s="13"/>
      <c r="O13" s="13"/>
      <c r="P13" s="13"/>
      <c r="Q13" s="13"/>
      <c r="R13" s="13"/>
      <c r="S13" s="13"/>
      <c r="T13" s="13"/>
      <c r="U13" s="13"/>
      <c r="V13" s="13"/>
    </row>
    <row r="14" spans="2:22">
      <c r="B14" s="13"/>
      <c r="C14" s="13"/>
      <c r="D14" s="13"/>
      <c r="E14" s="13"/>
      <c r="F14" s="13"/>
      <c r="G14" s="13"/>
      <c r="H14" s="13"/>
      <c r="I14" s="13"/>
      <c r="J14" s="13"/>
      <c r="K14" s="13"/>
      <c r="L14" s="13"/>
      <c r="M14" s="13"/>
      <c r="N14" s="13"/>
      <c r="O14" s="13"/>
      <c r="P14" s="13"/>
      <c r="Q14" s="13"/>
      <c r="R14" s="13"/>
      <c r="S14" s="13"/>
      <c r="T14" s="13"/>
      <c r="U14" s="13"/>
      <c r="V14" s="13"/>
    </row>
    <row r="15" spans="2:22">
      <c r="B15" s="13"/>
      <c r="C15" s="17" t="s">
        <v>56</v>
      </c>
      <c r="D15" s="13"/>
      <c r="E15" s="13"/>
      <c r="F15" s="13"/>
      <c r="G15" s="13"/>
      <c r="H15" s="13"/>
      <c r="I15" s="13"/>
      <c r="J15" s="13"/>
      <c r="K15" s="13"/>
      <c r="L15" s="13"/>
      <c r="M15" s="13"/>
      <c r="N15" s="13"/>
      <c r="O15" s="13"/>
      <c r="P15" s="13"/>
      <c r="Q15" s="13"/>
      <c r="R15" s="13"/>
      <c r="S15" s="13"/>
      <c r="T15" s="13"/>
      <c r="U15" s="13"/>
      <c r="V15" s="13"/>
    </row>
    <row r="16" spans="2:22">
      <c r="B16" s="13"/>
      <c r="C16" s="13" t="s">
        <v>55</v>
      </c>
      <c r="D16" s="18">
        <v>10684</v>
      </c>
      <c r="E16" s="18">
        <v>10966</v>
      </c>
      <c r="F16" s="18">
        <v>11010</v>
      </c>
      <c r="G16" s="18">
        <v>11046</v>
      </c>
      <c r="H16" s="18">
        <v>11190</v>
      </c>
      <c r="I16" s="18">
        <v>11124</v>
      </c>
      <c r="J16" s="18">
        <v>11263</v>
      </c>
      <c r="K16" s="18">
        <v>11607</v>
      </c>
      <c r="L16" s="18">
        <v>12000</v>
      </c>
      <c r="M16" s="18">
        <v>12098</v>
      </c>
      <c r="N16" s="18">
        <v>12061</v>
      </c>
      <c r="O16" s="18">
        <v>11914</v>
      </c>
      <c r="P16" s="18">
        <v>11921</v>
      </c>
      <c r="Q16" s="18">
        <v>12081</v>
      </c>
      <c r="R16" s="18">
        <v>12239</v>
      </c>
      <c r="S16" s="18">
        <v>12464</v>
      </c>
      <c r="T16" s="18">
        <v>12524</v>
      </c>
      <c r="U16" s="18">
        <v>12526</v>
      </c>
      <c r="V16" s="18">
        <v>12499</v>
      </c>
    </row>
    <row r="17" spans="2:22">
      <c r="B17" s="13"/>
      <c r="C17" s="13"/>
      <c r="D17" s="13"/>
      <c r="E17" s="13"/>
      <c r="F17" s="13"/>
      <c r="G17" s="13"/>
      <c r="H17" s="13"/>
      <c r="I17" s="13"/>
      <c r="J17" s="13"/>
      <c r="K17" s="13"/>
      <c r="L17" s="13"/>
      <c r="M17" s="13"/>
      <c r="N17" s="13"/>
      <c r="O17" s="13"/>
      <c r="P17" s="13"/>
      <c r="Q17" s="13"/>
      <c r="R17" s="13"/>
      <c r="S17" s="13"/>
      <c r="T17" s="13"/>
      <c r="U17" s="13"/>
      <c r="V17" s="13"/>
    </row>
    <row r="18" spans="2:22" ht="40.200000000000003">
      <c r="B18" s="13"/>
      <c r="C18" s="19" t="s">
        <v>57</v>
      </c>
      <c r="D18" s="13"/>
      <c r="E18" s="13"/>
      <c r="F18" s="13"/>
      <c r="G18" s="13"/>
      <c r="H18" s="13"/>
      <c r="I18" s="13"/>
      <c r="J18" s="13"/>
      <c r="K18" s="13"/>
      <c r="L18" s="13"/>
      <c r="M18" s="13"/>
      <c r="N18" s="13"/>
      <c r="O18" s="13"/>
      <c r="P18" s="13"/>
      <c r="Q18" s="13"/>
      <c r="R18" s="13"/>
      <c r="S18" s="13"/>
      <c r="T18" s="13"/>
      <c r="U18" s="13"/>
      <c r="V18" s="13"/>
    </row>
    <row r="19" spans="2:22">
      <c r="B19" s="16"/>
      <c r="C19" s="13" t="s">
        <v>55</v>
      </c>
      <c r="D19" s="18">
        <v>18426</v>
      </c>
      <c r="E19" s="18">
        <v>17941</v>
      </c>
      <c r="F19" s="18">
        <v>18469</v>
      </c>
      <c r="G19" s="18">
        <v>18433</v>
      </c>
      <c r="H19" s="18">
        <v>18204</v>
      </c>
      <c r="I19" s="18">
        <v>18231</v>
      </c>
      <c r="J19" s="18">
        <v>17774</v>
      </c>
      <c r="K19" s="18">
        <v>17839</v>
      </c>
      <c r="L19" s="18">
        <v>16903</v>
      </c>
      <c r="M19" s="18">
        <v>16845</v>
      </c>
      <c r="N19" s="18">
        <v>16855</v>
      </c>
      <c r="O19" s="18">
        <v>16670</v>
      </c>
      <c r="P19" s="18">
        <v>16447</v>
      </c>
      <c r="Q19" s="18">
        <v>16267</v>
      </c>
      <c r="R19" s="18">
        <v>15334</v>
      </c>
      <c r="S19" s="18">
        <v>15205</v>
      </c>
      <c r="T19" s="18">
        <v>15102</v>
      </c>
      <c r="U19" s="18">
        <v>14741</v>
      </c>
      <c r="V19" s="18">
        <v>14859</v>
      </c>
    </row>
    <row r="20" spans="2:22">
      <c r="B20" s="13"/>
      <c r="C20" s="13"/>
      <c r="D20" s="13"/>
      <c r="E20" s="13"/>
      <c r="F20" s="13"/>
      <c r="G20" s="13"/>
      <c r="H20" s="13"/>
      <c r="I20" s="13"/>
      <c r="J20" s="13"/>
      <c r="K20" s="13"/>
      <c r="L20" s="13"/>
      <c r="M20" s="13"/>
      <c r="N20" s="13"/>
      <c r="O20" s="13"/>
      <c r="P20" s="13"/>
      <c r="Q20" s="13"/>
      <c r="R20" s="13"/>
      <c r="S20" s="13"/>
      <c r="T20" s="13"/>
      <c r="U20" s="13"/>
      <c r="V20" s="13"/>
    </row>
    <row r="21" spans="2:22" ht="53.4">
      <c r="B21" s="13"/>
      <c r="C21" s="19" t="s">
        <v>58</v>
      </c>
      <c r="D21" s="13"/>
      <c r="E21" s="13"/>
      <c r="F21" s="13"/>
      <c r="G21" s="13"/>
      <c r="H21" s="13"/>
      <c r="I21" s="13"/>
      <c r="J21" s="13"/>
      <c r="K21" s="13"/>
      <c r="L21" s="13"/>
      <c r="M21" s="13"/>
      <c r="N21" s="13"/>
      <c r="O21" s="13"/>
      <c r="P21" s="13"/>
      <c r="Q21" s="13"/>
      <c r="R21" s="13"/>
      <c r="S21" s="13"/>
      <c r="T21" s="13"/>
      <c r="U21" s="13"/>
      <c r="V21" s="13"/>
    </row>
    <row r="22" spans="2:22">
      <c r="B22" s="13"/>
      <c r="C22" s="7" t="s">
        <v>59</v>
      </c>
      <c r="D22" s="13">
        <v>9.1</v>
      </c>
      <c r="E22" s="13">
        <v>9</v>
      </c>
      <c r="F22" s="13">
        <v>8.9</v>
      </c>
      <c r="G22" s="13">
        <v>8.8000000000000007</v>
      </c>
      <c r="H22" s="13">
        <v>8.8000000000000007</v>
      </c>
      <c r="I22" s="13">
        <v>8.8000000000000007</v>
      </c>
      <c r="J22" s="13">
        <v>8.6999999999999993</v>
      </c>
      <c r="K22" s="13">
        <v>8.6999999999999993</v>
      </c>
      <c r="L22" s="13">
        <v>8.6</v>
      </c>
      <c r="M22" s="13">
        <v>8.6</v>
      </c>
      <c r="N22" s="13">
        <v>8.5</v>
      </c>
      <c r="O22" s="13">
        <v>8.5</v>
      </c>
      <c r="P22" s="13">
        <v>8.5</v>
      </c>
      <c r="Q22" s="13">
        <v>8.4</v>
      </c>
      <c r="R22" s="13">
        <v>8.3000000000000007</v>
      </c>
      <c r="S22" s="13">
        <v>8.1</v>
      </c>
      <c r="T22" s="13">
        <v>8</v>
      </c>
      <c r="U22" s="13">
        <v>8</v>
      </c>
      <c r="V22" s="13">
        <v>7.9</v>
      </c>
    </row>
    <row r="23" spans="2:22">
      <c r="B23" s="13"/>
      <c r="C23" s="7" t="s">
        <v>60</v>
      </c>
      <c r="D23" s="13">
        <v>6.7</v>
      </c>
      <c r="E23" s="13">
        <v>6.6</v>
      </c>
      <c r="F23" s="13">
        <v>6.5</v>
      </c>
      <c r="G23" s="13">
        <v>6.4</v>
      </c>
      <c r="H23" s="13">
        <v>6.4</v>
      </c>
      <c r="I23" s="13">
        <v>6.4</v>
      </c>
      <c r="J23" s="13">
        <v>6.4</v>
      </c>
      <c r="K23" s="13">
        <v>6.4</v>
      </c>
      <c r="L23" s="13">
        <v>6.4</v>
      </c>
      <c r="M23" s="13">
        <v>6.5</v>
      </c>
      <c r="N23" s="13">
        <v>6.6</v>
      </c>
      <c r="O23" s="13">
        <v>6.6</v>
      </c>
      <c r="P23" s="13">
        <v>6.7</v>
      </c>
      <c r="Q23" s="13">
        <v>6.8</v>
      </c>
      <c r="R23" s="13">
        <v>6.8</v>
      </c>
      <c r="S23" s="13">
        <v>6.8</v>
      </c>
      <c r="T23" s="13">
        <v>6.9</v>
      </c>
      <c r="U23" s="13">
        <v>6.9</v>
      </c>
      <c r="V23" s="13">
        <v>6.8</v>
      </c>
    </row>
    <row r="24" spans="2:22">
      <c r="B24" s="13"/>
      <c r="C24" s="13"/>
      <c r="D24" s="13"/>
      <c r="E24" s="13"/>
      <c r="F24" s="13"/>
      <c r="G24" s="13"/>
      <c r="H24" s="13"/>
      <c r="I24" s="13"/>
      <c r="J24" s="13"/>
      <c r="K24" s="13"/>
      <c r="L24" s="13"/>
      <c r="M24" s="13"/>
      <c r="N24" s="13"/>
      <c r="O24" s="13"/>
      <c r="P24" s="13"/>
      <c r="Q24" s="13"/>
      <c r="R24" s="13"/>
      <c r="S24" s="13"/>
      <c r="T24" s="13"/>
      <c r="U24" s="13"/>
      <c r="V24" s="13"/>
    </row>
    <row r="25" spans="2:22">
      <c r="B25" s="13" t="s">
        <v>61</v>
      </c>
      <c r="C25" s="13"/>
      <c r="D25" s="13"/>
      <c r="E25" s="13"/>
      <c r="F25" s="13"/>
      <c r="G25" s="13"/>
      <c r="H25" s="13"/>
      <c r="I25" s="13"/>
      <c r="J25" s="13"/>
      <c r="K25" s="13"/>
      <c r="L25" s="13"/>
      <c r="M25" s="13"/>
      <c r="N25" s="13"/>
      <c r="O25" s="13"/>
      <c r="P25" s="13"/>
      <c r="Q25" s="13"/>
      <c r="R25" s="13"/>
      <c r="S25" s="13"/>
      <c r="T25" s="13"/>
      <c r="U25" s="13"/>
    </row>
    <row r="26" spans="2:22">
      <c r="B26" s="13" t="s">
        <v>62</v>
      </c>
      <c r="C26" s="13"/>
      <c r="D26" s="13"/>
      <c r="E26" s="13"/>
      <c r="F26" s="13"/>
      <c r="G26" s="13"/>
      <c r="H26" s="13"/>
      <c r="I26" s="13"/>
      <c r="J26" s="13"/>
      <c r="K26" s="13"/>
      <c r="L26" s="13"/>
      <c r="M26" s="13"/>
      <c r="N26" s="13"/>
      <c r="O26" s="13"/>
      <c r="P26" s="13"/>
      <c r="Q26" s="13"/>
      <c r="R26" s="13"/>
      <c r="S26" s="13"/>
      <c r="T26" s="13"/>
      <c r="U26" s="13"/>
    </row>
    <row r="27" spans="2:22">
      <c r="B27" s="13"/>
      <c r="C27" s="13"/>
      <c r="D27" s="13"/>
      <c r="E27" s="13"/>
      <c r="F27" s="13"/>
      <c r="G27" s="13"/>
      <c r="H27" s="13"/>
      <c r="I27" s="13"/>
      <c r="J27" s="13"/>
      <c r="K27" s="13"/>
      <c r="L27" s="13"/>
      <c r="M27" s="13"/>
      <c r="N27" s="13"/>
      <c r="O27" s="13"/>
      <c r="P27" s="13"/>
      <c r="Q27" s="13"/>
      <c r="R27" s="13"/>
      <c r="S27" s="13"/>
      <c r="T27" s="13"/>
      <c r="U27" s="13"/>
      <c r="V27" s="13"/>
    </row>
    <row r="28" spans="2:22">
      <c r="B28" s="10" t="s">
        <v>63</v>
      </c>
    </row>
    <row r="32" spans="2:22">
      <c r="B32" s="1" t="s">
        <v>64</v>
      </c>
    </row>
    <row r="33" spans="2:13">
      <c r="B33" s="1" t="s">
        <v>65</v>
      </c>
    </row>
    <row r="34" spans="2:13">
      <c r="B34" s="1" t="s">
        <v>66</v>
      </c>
    </row>
    <row r="35" spans="2:13">
      <c r="B35" s="1" t="s">
        <v>67</v>
      </c>
    </row>
    <row r="36" spans="2:13">
      <c r="B36" s="1" t="s">
        <v>68</v>
      </c>
    </row>
    <row r="40" spans="2:13">
      <c r="C40" t="s">
        <v>51</v>
      </c>
    </row>
    <row r="41" spans="2:13">
      <c r="C41" t="s">
        <v>69</v>
      </c>
    </row>
    <row r="42" spans="2:13">
      <c r="C42" t="s">
        <v>70</v>
      </c>
    </row>
    <row r="43" spans="2:13">
      <c r="B43" t="s">
        <v>71</v>
      </c>
      <c r="C43">
        <v>2011</v>
      </c>
      <c r="D43">
        <v>2012</v>
      </c>
      <c r="E43">
        <v>2013</v>
      </c>
      <c r="F43">
        <v>2014</v>
      </c>
      <c r="G43">
        <v>2015</v>
      </c>
      <c r="H43">
        <v>2016</v>
      </c>
      <c r="I43">
        <v>2017</v>
      </c>
      <c r="J43">
        <v>2018</v>
      </c>
      <c r="K43">
        <v>2019</v>
      </c>
      <c r="L43">
        <v>2020</v>
      </c>
      <c r="M43" s="1" t="s">
        <v>72</v>
      </c>
    </row>
    <row r="44" spans="2:13">
      <c r="C44" t="s">
        <v>73</v>
      </c>
    </row>
    <row r="45" spans="2:13">
      <c r="B45" t="s">
        <v>74</v>
      </c>
      <c r="C45" s="4">
        <v>667842</v>
      </c>
      <c r="D45" s="4">
        <v>719034</v>
      </c>
      <c r="E45" s="4">
        <v>744527</v>
      </c>
      <c r="F45" s="4">
        <v>735156</v>
      </c>
      <c r="G45" s="4">
        <v>697778</v>
      </c>
      <c r="H45" s="4">
        <v>636109</v>
      </c>
      <c r="I45" s="4">
        <v>630787</v>
      </c>
      <c r="J45" s="4">
        <v>574175</v>
      </c>
      <c r="K45" s="4">
        <v>498031</v>
      </c>
      <c r="L45" s="4">
        <v>320116</v>
      </c>
      <c r="M45" s="71"/>
    </row>
    <row r="46" spans="2:13">
      <c r="B46" t="s">
        <v>75</v>
      </c>
      <c r="C46" s="4">
        <v>643384</v>
      </c>
      <c r="D46" s="4">
        <v>680080</v>
      </c>
      <c r="E46" s="4">
        <v>703415</v>
      </c>
      <c r="F46" s="4">
        <v>691924</v>
      </c>
      <c r="G46" s="4">
        <v>662009</v>
      </c>
      <c r="H46" s="4">
        <v>611309</v>
      </c>
      <c r="I46" s="4">
        <v>600293</v>
      </c>
      <c r="J46" s="4">
        <v>526155</v>
      </c>
      <c r="K46" s="4">
        <v>436857</v>
      </c>
      <c r="L46" s="4">
        <v>274279</v>
      </c>
      <c r="M46" s="71"/>
    </row>
    <row r="47" spans="2:13">
      <c r="B47" t="s">
        <v>76</v>
      </c>
      <c r="C47" s="4">
        <v>16488</v>
      </c>
      <c r="D47" s="4">
        <v>18424</v>
      </c>
      <c r="E47" s="4">
        <v>19220</v>
      </c>
      <c r="F47" s="4">
        <v>20610</v>
      </c>
      <c r="G47" s="4">
        <v>14260</v>
      </c>
      <c r="H47" s="4">
        <v>1769</v>
      </c>
      <c r="I47" s="4">
        <v>1597</v>
      </c>
      <c r="J47" s="4">
        <v>1556</v>
      </c>
      <c r="K47">
        <v>403</v>
      </c>
      <c r="L47">
        <v>48</v>
      </c>
      <c r="M47" s="71"/>
    </row>
    <row r="48" spans="2:13">
      <c r="B48" t="s">
        <v>77</v>
      </c>
      <c r="C48">
        <v>198</v>
      </c>
      <c r="D48">
        <v>631</v>
      </c>
      <c r="E48" s="4">
        <v>1598</v>
      </c>
      <c r="F48" s="4">
        <v>2800</v>
      </c>
      <c r="G48" s="4">
        <v>3821</v>
      </c>
      <c r="H48" s="4">
        <v>3219</v>
      </c>
      <c r="I48" s="4">
        <v>6653</v>
      </c>
      <c r="J48" s="4">
        <v>19898</v>
      </c>
      <c r="K48" s="4">
        <v>28007</v>
      </c>
      <c r="L48" s="4">
        <v>25487</v>
      </c>
      <c r="M48" s="72">
        <f>SUM(C48:J48)</f>
        <v>38818</v>
      </c>
    </row>
    <row r="49" spans="2:13">
      <c r="B49" t="s">
        <v>78</v>
      </c>
      <c r="C49" s="4">
        <v>7469</v>
      </c>
      <c r="D49" s="4">
        <v>18554</v>
      </c>
      <c r="E49" s="4">
        <v>18746</v>
      </c>
      <c r="F49" s="4">
        <v>17314</v>
      </c>
      <c r="G49" s="4">
        <v>15152</v>
      </c>
      <c r="H49" s="4">
        <v>13877</v>
      </c>
      <c r="I49" s="4">
        <v>13515</v>
      </c>
      <c r="J49" s="4">
        <v>12751</v>
      </c>
      <c r="K49" s="4">
        <v>19174</v>
      </c>
      <c r="L49" s="4">
        <v>11725</v>
      </c>
      <c r="M49" s="72">
        <f t="shared" ref="M49:M50" si="0">SUM(C49:J49)</f>
        <v>117378</v>
      </c>
    </row>
    <row r="50" spans="2:13">
      <c r="B50" t="s">
        <v>79</v>
      </c>
      <c r="C50">
        <v>303</v>
      </c>
      <c r="D50" s="4">
        <v>1343</v>
      </c>
      <c r="E50" s="4">
        <v>1548</v>
      </c>
      <c r="F50" s="4">
        <v>2508</v>
      </c>
      <c r="G50" s="4">
        <v>2536</v>
      </c>
      <c r="H50" s="4">
        <v>5932</v>
      </c>
      <c r="I50" s="4">
        <v>8729</v>
      </c>
      <c r="J50" s="4">
        <v>13815</v>
      </c>
      <c r="K50" s="4">
        <v>13515</v>
      </c>
      <c r="L50" s="4">
        <v>8558</v>
      </c>
      <c r="M50" s="72">
        <f t="shared" si="0"/>
        <v>36714</v>
      </c>
    </row>
    <row r="51" spans="2:13">
      <c r="B51" t="s">
        <v>80</v>
      </c>
      <c r="C51">
        <v>0</v>
      </c>
      <c r="D51">
        <v>2</v>
      </c>
      <c r="E51">
        <v>0</v>
      </c>
      <c r="F51">
        <v>0</v>
      </c>
      <c r="G51">
        <v>0</v>
      </c>
      <c r="H51">
        <v>3</v>
      </c>
      <c r="I51">
        <v>0</v>
      </c>
      <c r="J51">
        <v>0</v>
      </c>
      <c r="K51">
        <v>75</v>
      </c>
      <c r="L51">
        <v>19</v>
      </c>
      <c r="M51" s="71"/>
    </row>
    <row r="53" spans="2:13">
      <c r="B53" t="s">
        <v>81</v>
      </c>
    </row>
    <row r="54" spans="2:13">
      <c r="B54">
        <v>1</v>
      </c>
      <c r="C54" t="s">
        <v>82</v>
      </c>
    </row>
    <row r="58" spans="2:13">
      <c r="B58" t="s">
        <v>83</v>
      </c>
    </row>
    <row r="59" spans="2:13">
      <c r="B59" s="10" t="s">
        <v>84</v>
      </c>
    </row>
    <row r="63" spans="2:13">
      <c r="B63" s="73" t="s">
        <v>85</v>
      </c>
    </row>
    <row r="64" spans="2:13">
      <c r="B64" s="1"/>
    </row>
    <row r="65" spans="2:2">
      <c r="B65" s="73">
        <f>(V16*1000)+M48+M50</f>
        <v>12574532</v>
      </c>
    </row>
  </sheetData>
  <hyperlinks>
    <hyperlink ref="B28" r:id="rId1" xr:uid="{2F3ED79F-4A77-47BF-90A9-709C7971EE7B}"/>
    <hyperlink ref="B59" r:id="rId2" xr:uid="{1BC89C27-424E-414C-BAB4-204B1F778C4F}"/>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3EAD3F-139B-F841-B218-97F837541747}">
  <dimension ref="A2:U36"/>
  <sheetViews>
    <sheetView topLeftCell="A7" workbookViewId="0">
      <selection activeCell="U25" sqref="U25"/>
    </sheetView>
  </sheetViews>
  <sheetFormatPr defaultColWidth="11.44140625" defaultRowHeight="14.4"/>
  <cols>
    <col min="2" max="2" width="44.44140625" customWidth="1"/>
    <col min="3" max="20" width="0" hidden="1" customWidth="1"/>
    <col min="26" max="26" width="21.109375" bestFit="1" customWidth="1"/>
    <col min="27" max="27" width="15.33203125" bestFit="1" customWidth="1"/>
  </cols>
  <sheetData>
    <row r="2" spans="1:21" ht="17.399999999999999">
      <c r="A2" s="12" t="s">
        <v>49</v>
      </c>
      <c r="B2" s="12"/>
      <c r="C2" s="51"/>
      <c r="D2" s="51"/>
      <c r="E2" s="51"/>
      <c r="F2" s="51"/>
      <c r="G2" s="51"/>
      <c r="H2" s="51"/>
      <c r="I2" s="51"/>
      <c r="J2" s="51"/>
      <c r="K2" s="50"/>
      <c r="L2" s="51"/>
      <c r="M2" s="51"/>
      <c r="N2" s="51"/>
      <c r="O2" s="51"/>
      <c r="P2" s="50"/>
      <c r="Q2" s="51"/>
      <c r="R2" s="51"/>
      <c r="S2" s="51"/>
      <c r="T2" s="51"/>
      <c r="U2" s="51" t="s">
        <v>50</v>
      </c>
    </row>
    <row r="3" spans="1:21">
      <c r="A3" s="50"/>
      <c r="B3" s="50"/>
      <c r="C3" s="50"/>
      <c r="D3" s="50"/>
      <c r="E3" s="50"/>
      <c r="F3" s="50"/>
      <c r="G3" s="50"/>
      <c r="H3" s="50"/>
      <c r="I3" s="50"/>
      <c r="J3" s="50"/>
      <c r="K3" s="50"/>
      <c r="L3" s="50"/>
      <c r="M3" s="50"/>
      <c r="N3" s="50"/>
      <c r="O3" s="50"/>
      <c r="P3" s="50"/>
      <c r="Q3" s="50"/>
      <c r="R3" s="50"/>
      <c r="S3" s="50"/>
      <c r="T3" s="50"/>
      <c r="U3" s="50"/>
    </row>
    <row r="4" spans="1:21" ht="15.6">
      <c r="A4" s="14" t="s">
        <v>51</v>
      </c>
      <c r="B4" s="14"/>
      <c r="C4" s="51"/>
      <c r="D4" s="51"/>
      <c r="E4" s="51"/>
      <c r="F4" s="50"/>
      <c r="G4" s="50"/>
      <c r="H4" s="50"/>
      <c r="I4" s="50"/>
      <c r="J4" s="50"/>
      <c r="K4" s="50"/>
      <c r="L4" s="50"/>
      <c r="M4" s="50"/>
      <c r="N4" s="50"/>
      <c r="O4" s="50"/>
      <c r="P4" s="50"/>
      <c r="Q4" s="50"/>
      <c r="R4" s="50"/>
      <c r="S4" s="50"/>
      <c r="T4" s="50"/>
      <c r="U4" s="50"/>
    </row>
    <row r="5" spans="1:21" ht="15.6">
      <c r="A5" s="14" t="s">
        <v>240</v>
      </c>
      <c r="B5" s="14"/>
      <c r="C5" s="14"/>
      <c r="D5" s="14"/>
      <c r="E5" s="14"/>
      <c r="F5" s="14"/>
      <c r="G5" s="14"/>
      <c r="H5" s="24"/>
      <c r="I5" s="24"/>
      <c r="J5" s="24"/>
      <c r="K5" s="24"/>
      <c r="L5" s="24"/>
      <c r="M5" s="24"/>
      <c r="N5" s="24"/>
      <c r="O5" s="24"/>
      <c r="P5" s="24"/>
      <c r="Q5" s="24"/>
      <c r="R5" s="24"/>
      <c r="S5" s="24"/>
      <c r="T5" s="24"/>
      <c r="U5" s="24"/>
    </row>
    <row r="6" spans="1:21">
      <c r="A6" s="50"/>
      <c r="B6" s="50"/>
      <c r="C6" s="50"/>
      <c r="D6" s="50"/>
      <c r="E6" s="50"/>
      <c r="F6" s="50"/>
      <c r="G6" s="50"/>
      <c r="H6" s="50"/>
      <c r="I6" s="50"/>
      <c r="J6" s="50"/>
      <c r="K6" s="50"/>
      <c r="L6" s="50"/>
      <c r="M6" s="50"/>
      <c r="N6" s="50"/>
      <c r="O6" s="50"/>
      <c r="P6" s="50"/>
      <c r="Q6" s="50"/>
      <c r="R6" s="50"/>
      <c r="S6" s="50"/>
      <c r="T6" s="50"/>
      <c r="U6" s="50"/>
    </row>
    <row r="7" spans="1:21">
      <c r="A7" s="50"/>
      <c r="B7" s="50"/>
      <c r="C7" s="50"/>
      <c r="D7" s="50"/>
      <c r="E7" s="50"/>
      <c r="F7" s="50"/>
      <c r="G7" s="50"/>
      <c r="H7" s="50"/>
      <c r="I7" s="50"/>
      <c r="J7" s="50"/>
      <c r="K7" s="50"/>
      <c r="L7" s="50"/>
      <c r="M7" s="50"/>
      <c r="N7" s="50"/>
      <c r="O7" s="50"/>
      <c r="P7" s="50"/>
      <c r="Q7" s="50"/>
      <c r="R7" s="50"/>
      <c r="S7" s="50"/>
      <c r="T7" s="50"/>
      <c r="U7" s="50"/>
    </row>
    <row r="8" spans="1:21">
      <c r="A8" s="50"/>
      <c r="B8" s="50"/>
      <c r="C8" s="15">
        <v>2000</v>
      </c>
      <c r="D8" s="15">
        <v>2001</v>
      </c>
      <c r="E8" s="15">
        <v>2002</v>
      </c>
      <c r="F8" s="15">
        <v>2003</v>
      </c>
      <c r="G8" s="15">
        <v>2004</v>
      </c>
      <c r="H8" s="15">
        <v>2005</v>
      </c>
      <c r="I8" s="15">
        <v>2006</v>
      </c>
      <c r="J8" s="15">
        <v>2007</v>
      </c>
      <c r="K8" s="15">
        <v>2008</v>
      </c>
      <c r="L8" s="15">
        <v>2009</v>
      </c>
      <c r="M8" s="15">
        <v>2010</v>
      </c>
      <c r="N8" s="15">
        <v>2011</v>
      </c>
      <c r="O8" s="15">
        <v>2012</v>
      </c>
      <c r="P8" s="15">
        <v>2013</v>
      </c>
      <c r="Q8" s="15">
        <v>2014</v>
      </c>
      <c r="R8" s="15">
        <v>2015</v>
      </c>
      <c r="S8" s="15">
        <v>2016</v>
      </c>
      <c r="T8" s="15">
        <v>2017</v>
      </c>
      <c r="U8" s="15">
        <v>2018</v>
      </c>
    </row>
    <row r="9" spans="1:21">
      <c r="A9" s="50"/>
      <c r="B9" s="50"/>
      <c r="C9" s="50"/>
      <c r="D9" s="50"/>
      <c r="E9" s="50"/>
      <c r="F9" s="50"/>
      <c r="G9" s="50"/>
      <c r="H9" s="50"/>
      <c r="I9" s="50"/>
      <c r="J9" s="50"/>
      <c r="K9" s="50"/>
      <c r="L9" s="50"/>
      <c r="M9" s="50"/>
      <c r="N9" s="50"/>
      <c r="O9" s="50"/>
      <c r="P9" s="50"/>
      <c r="Q9" s="50"/>
      <c r="R9" s="50"/>
      <c r="S9" s="50"/>
      <c r="T9" s="50"/>
      <c r="U9" s="50"/>
    </row>
    <row r="10" spans="1:21" ht="16.2">
      <c r="A10" s="17"/>
      <c r="B10" s="19" t="s">
        <v>241</v>
      </c>
      <c r="C10" s="41">
        <v>108.2</v>
      </c>
      <c r="D10" s="41">
        <v>116.7</v>
      </c>
      <c r="E10" s="41">
        <v>112</v>
      </c>
      <c r="F10" s="41">
        <v>112.7</v>
      </c>
      <c r="G10" s="41">
        <v>125.1</v>
      </c>
      <c r="H10" s="41">
        <v>128.1</v>
      </c>
      <c r="I10" s="41">
        <v>113</v>
      </c>
      <c r="J10" s="41">
        <v>125.7</v>
      </c>
      <c r="K10" s="41">
        <v>122.2</v>
      </c>
      <c r="L10" s="41">
        <v>118</v>
      </c>
      <c r="M10" s="41">
        <v>122.3</v>
      </c>
      <c r="N10" s="41">
        <v>98.5</v>
      </c>
      <c r="O10" s="41">
        <v>94.4</v>
      </c>
      <c r="P10" s="41">
        <v>89</v>
      </c>
      <c r="Q10" s="41">
        <v>80.099999999999994</v>
      </c>
      <c r="R10" s="41">
        <v>73.3</v>
      </c>
      <c r="S10" s="41">
        <v>64.7</v>
      </c>
      <c r="T10" s="41">
        <v>69.8</v>
      </c>
      <c r="U10" s="41">
        <v>70.5</v>
      </c>
    </row>
    <row r="11" spans="1:21">
      <c r="A11" s="50"/>
      <c r="B11" s="42" t="s">
        <v>207</v>
      </c>
      <c r="C11" s="53"/>
      <c r="D11" s="53"/>
      <c r="E11" s="53"/>
      <c r="F11" s="53"/>
      <c r="G11" s="53"/>
      <c r="H11" s="53"/>
      <c r="I11" s="53"/>
      <c r="J11" s="53"/>
      <c r="K11" s="53"/>
      <c r="L11" s="53"/>
      <c r="M11" s="53"/>
      <c r="N11" s="53"/>
      <c r="O11" s="53"/>
      <c r="P11" s="53"/>
      <c r="Q11" s="53"/>
      <c r="R11" s="53"/>
      <c r="S11" s="53"/>
      <c r="T11" s="53"/>
      <c r="U11" s="53"/>
    </row>
    <row r="12" spans="1:21">
      <c r="A12" s="50"/>
      <c r="B12" s="44" t="s">
        <v>211</v>
      </c>
      <c r="C12" s="53">
        <v>46.8</v>
      </c>
      <c r="D12" s="53">
        <v>46.4</v>
      </c>
      <c r="E12" s="53">
        <v>46.3</v>
      </c>
      <c r="F12" s="53">
        <v>37.1</v>
      </c>
      <c r="G12" s="53">
        <v>46.2</v>
      </c>
      <c r="H12" s="53">
        <v>45.1</v>
      </c>
      <c r="I12" s="53">
        <v>44.3</v>
      </c>
      <c r="J12" s="53">
        <v>41.2</v>
      </c>
      <c r="K12" s="53">
        <v>37.299999999999997</v>
      </c>
      <c r="L12" s="53">
        <v>31</v>
      </c>
      <c r="M12" s="53">
        <v>36.200000000000003</v>
      </c>
      <c r="N12" s="53">
        <v>37.4</v>
      </c>
      <c r="O12" s="53">
        <v>31.6</v>
      </c>
      <c r="P12" s="53">
        <v>29.6</v>
      </c>
      <c r="Q12" s="53">
        <v>29.3</v>
      </c>
      <c r="R12" s="53">
        <v>32.6</v>
      </c>
      <c r="S12" s="53">
        <v>33.4</v>
      </c>
      <c r="T12" s="53">
        <v>33.1</v>
      </c>
      <c r="U12" s="53">
        <v>33.5</v>
      </c>
    </row>
    <row r="13" spans="1:21">
      <c r="A13" s="50"/>
      <c r="B13" s="44" t="s">
        <v>242</v>
      </c>
      <c r="C13" s="53">
        <v>61.4</v>
      </c>
      <c r="D13" s="53">
        <v>70.3</v>
      </c>
      <c r="E13" s="53">
        <v>65.7</v>
      </c>
      <c r="F13" s="53">
        <v>75.7</v>
      </c>
      <c r="G13" s="53">
        <v>78.8</v>
      </c>
      <c r="H13" s="53">
        <v>83</v>
      </c>
      <c r="I13" s="53">
        <v>68.7</v>
      </c>
      <c r="J13" s="53">
        <v>84.4</v>
      </c>
      <c r="K13" s="53">
        <v>84.9</v>
      </c>
      <c r="L13" s="53">
        <v>87</v>
      </c>
      <c r="M13" s="53">
        <v>86.1</v>
      </c>
      <c r="N13" s="53">
        <v>61.2</v>
      </c>
      <c r="O13" s="53">
        <v>62.8</v>
      </c>
      <c r="P13" s="53">
        <v>59.4</v>
      </c>
      <c r="Q13" s="53">
        <v>50.8</v>
      </c>
      <c r="R13" s="53">
        <v>40.799999999999997</v>
      </c>
      <c r="S13" s="53">
        <v>31.3</v>
      </c>
      <c r="T13" s="53">
        <v>36.700000000000003</v>
      </c>
      <c r="U13" s="53">
        <v>36.9</v>
      </c>
    </row>
    <row r="14" spans="1:21">
      <c r="A14" s="50"/>
      <c r="B14" s="45"/>
      <c r="C14" s="53"/>
      <c r="D14" s="53"/>
      <c r="E14" s="53"/>
      <c r="F14" s="53"/>
      <c r="G14" s="53"/>
      <c r="H14" s="53"/>
      <c r="I14" s="53"/>
      <c r="J14" s="53"/>
      <c r="K14" s="53"/>
      <c r="L14" s="53"/>
      <c r="M14" s="53"/>
      <c r="N14" s="53"/>
      <c r="O14" s="53"/>
      <c r="P14" s="53"/>
      <c r="Q14" s="53"/>
      <c r="R14" s="53"/>
      <c r="S14" s="53"/>
      <c r="T14" s="53"/>
      <c r="U14" s="53"/>
    </row>
    <row r="15" spans="1:21">
      <c r="A15" s="50"/>
      <c r="B15" s="46" t="s">
        <v>91</v>
      </c>
      <c r="C15" s="53"/>
      <c r="D15" s="53"/>
      <c r="E15" s="53"/>
      <c r="F15" s="53"/>
      <c r="G15" s="53"/>
      <c r="H15" s="53"/>
      <c r="I15" s="53"/>
      <c r="J15" s="53"/>
      <c r="K15" s="53"/>
      <c r="L15" s="53"/>
      <c r="M15" s="53"/>
      <c r="N15" s="53"/>
      <c r="O15" s="53"/>
      <c r="P15" s="53"/>
      <c r="Q15" s="53"/>
      <c r="R15" s="53"/>
      <c r="S15" s="53"/>
      <c r="T15" s="53"/>
      <c r="U15" s="53"/>
    </row>
    <row r="16" spans="1:21">
      <c r="A16" s="50"/>
      <c r="B16" s="44" t="s">
        <v>211</v>
      </c>
      <c r="C16" s="53">
        <v>43.3</v>
      </c>
      <c r="D16" s="53">
        <v>39.799999999999997</v>
      </c>
      <c r="E16" s="53">
        <v>41.3</v>
      </c>
      <c r="F16" s="53">
        <v>32.9</v>
      </c>
      <c r="G16" s="53">
        <v>37</v>
      </c>
      <c r="H16" s="53">
        <v>35.200000000000003</v>
      </c>
      <c r="I16" s="53">
        <v>39.200000000000003</v>
      </c>
      <c r="J16" s="53">
        <v>32.799999999999997</v>
      </c>
      <c r="K16" s="53">
        <v>30.5</v>
      </c>
      <c r="L16" s="53">
        <v>26.3</v>
      </c>
      <c r="M16" s="53">
        <v>29.6</v>
      </c>
      <c r="N16" s="53">
        <v>37.9</v>
      </c>
      <c r="O16" s="53">
        <v>33.5</v>
      </c>
      <c r="P16" s="53">
        <v>33.299999999999997</v>
      </c>
      <c r="Q16" s="53">
        <v>36.6</v>
      </c>
      <c r="R16" s="53">
        <v>44.4</v>
      </c>
      <c r="S16" s="53">
        <v>51.6</v>
      </c>
      <c r="T16" s="53">
        <v>47.5</v>
      </c>
      <c r="U16" s="53">
        <v>47.6</v>
      </c>
    </row>
    <row r="17" spans="1:21">
      <c r="A17" s="50"/>
      <c r="B17" s="44" t="s">
        <v>242</v>
      </c>
      <c r="C17" s="53">
        <v>56.7</v>
      </c>
      <c r="D17" s="53">
        <v>60.2</v>
      </c>
      <c r="E17" s="53">
        <v>58.7</v>
      </c>
      <c r="F17" s="53">
        <v>67.099999999999994</v>
      </c>
      <c r="G17" s="53">
        <v>63</v>
      </c>
      <c r="H17" s="53">
        <v>64.8</v>
      </c>
      <c r="I17" s="53">
        <v>60.8</v>
      </c>
      <c r="J17" s="53">
        <v>67.2</v>
      </c>
      <c r="K17" s="53">
        <v>69.5</v>
      </c>
      <c r="L17" s="53">
        <v>73.7</v>
      </c>
      <c r="M17" s="53">
        <v>70.400000000000006</v>
      </c>
      <c r="N17" s="53">
        <v>62.1</v>
      </c>
      <c r="O17" s="53">
        <v>66.5</v>
      </c>
      <c r="P17" s="53">
        <v>66.7</v>
      </c>
      <c r="Q17" s="53">
        <v>63.4</v>
      </c>
      <c r="R17" s="53">
        <v>55.6</v>
      </c>
      <c r="S17" s="53">
        <v>48.4</v>
      </c>
      <c r="T17" s="53">
        <v>52.5</v>
      </c>
      <c r="U17" s="53">
        <v>52.4</v>
      </c>
    </row>
    <row r="18" spans="1:21">
      <c r="A18" s="50"/>
      <c r="B18" s="50"/>
      <c r="C18" s="50"/>
      <c r="D18" s="50"/>
      <c r="E18" s="50"/>
      <c r="F18" s="50"/>
      <c r="G18" s="50"/>
      <c r="H18" s="50"/>
      <c r="I18" s="50"/>
      <c r="J18" s="50"/>
      <c r="K18" s="50"/>
      <c r="L18" s="50"/>
      <c r="M18" s="50"/>
      <c r="N18" s="50"/>
      <c r="O18" s="50"/>
      <c r="P18" s="50"/>
      <c r="Q18" s="50"/>
      <c r="R18" s="50"/>
      <c r="S18" s="50"/>
      <c r="T18" s="50"/>
      <c r="U18" s="50"/>
    </row>
    <row r="19" spans="1:21">
      <c r="A19" s="50"/>
      <c r="B19" s="56" t="s">
        <v>116</v>
      </c>
      <c r="C19" s="50"/>
      <c r="D19" s="50"/>
      <c r="E19" s="50"/>
      <c r="F19" s="50"/>
      <c r="G19" s="50"/>
      <c r="H19" s="50"/>
      <c r="I19" s="50"/>
      <c r="J19" s="50"/>
      <c r="K19" s="50"/>
      <c r="L19" s="50"/>
      <c r="M19" s="50"/>
      <c r="N19" s="50"/>
      <c r="O19" s="50"/>
      <c r="P19" s="50"/>
      <c r="Q19" s="50"/>
      <c r="R19" s="50"/>
      <c r="S19" s="50"/>
      <c r="T19" s="50"/>
      <c r="U19" s="50"/>
    </row>
    <row r="20" spans="1:21">
      <c r="A20" s="50"/>
      <c r="B20" s="57" t="s">
        <v>227</v>
      </c>
      <c r="C20" s="58">
        <v>210499</v>
      </c>
      <c r="D20" s="58">
        <v>201195</v>
      </c>
      <c r="E20" s="58">
        <v>231463</v>
      </c>
      <c r="F20" s="58">
        <v>243293</v>
      </c>
      <c r="G20" s="58">
        <v>240537</v>
      </c>
      <c r="H20" s="58">
        <v>259113</v>
      </c>
      <c r="I20" s="58">
        <v>259640</v>
      </c>
      <c r="J20" s="58">
        <v>251637</v>
      </c>
      <c r="K20" s="58">
        <v>242848</v>
      </c>
      <c r="L20" s="58">
        <v>211653</v>
      </c>
      <c r="M20" s="58">
        <v>214839</v>
      </c>
      <c r="N20" s="58">
        <v>195675</v>
      </c>
      <c r="O20" s="58">
        <v>199380</v>
      </c>
      <c r="P20" s="58">
        <v>201080</v>
      </c>
      <c r="Q20" s="58">
        <v>199935</v>
      </c>
      <c r="R20" s="58">
        <v>202637</v>
      </c>
      <c r="S20" s="58">
        <v>204085</v>
      </c>
      <c r="T20" s="58">
        <v>205533</v>
      </c>
      <c r="U20" s="58">
        <v>206981</v>
      </c>
    </row>
    <row r="21" spans="1:21">
      <c r="A21" s="50"/>
      <c r="B21" s="50"/>
      <c r="C21" s="50"/>
      <c r="D21" s="50"/>
      <c r="E21" s="50"/>
      <c r="F21" s="50"/>
      <c r="G21" s="50"/>
      <c r="H21" s="50"/>
      <c r="I21" s="50"/>
      <c r="J21" s="50"/>
      <c r="K21" s="50"/>
      <c r="L21" s="50"/>
      <c r="M21" s="50"/>
      <c r="N21" s="50"/>
      <c r="O21" s="50"/>
      <c r="P21" s="50"/>
      <c r="Q21" s="50"/>
      <c r="R21" s="50"/>
      <c r="S21" s="50"/>
      <c r="T21" s="50"/>
      <c r="U21" s="50"/>
    </row>
    <row r="22" spans="1:21">
      <c r="A22" s="17"/>
      <c r="B22" s="56" t="s">
        <v>228</v>
      </c>
      <c r="C22" s="49">
        <v>0.51</v>
      </c>
      <c r="D22" s="49">
        <v>0.57999999999999996</v>
      </c>
      <c r="E22" s="49">
        <v>0.48</v>
      </c>
      <c r="F22" s="49">
        <v>0.46</v>
      </c>
      <c r="G22" s="49">
        <v>0.52</v>
      </c>
      <c r="H22" s="49">
        <v>0.49</v>
      </c>
      <c r="I22" s="49">
        <v>0.44</v>
      </c>
      <c r="J22" s="49">
        <v>0.5</v>
      </c>
      <c r="K22" s="49">
        <v>0.5</v>
      </c>
      <c r="L22" s="49">
        <v>0.56000000000000005</v>
      </c>
      <c r="M22" s="49">
        <v>0.56999999999999995</v>
      </c>
      <c r="N22" s="49">
        <v>0.5</v>
      </c>
      <c r="O22" s="49">
        <v>0.47</v>
      </c>
      <c r="P22" s="49">
        <v>0.44</v>
      </c>
      <c r="Q22" s="49">
        <v>0.4</v>
      </c>
      <c r="R22" s="49">
        <v>0.36</v>
      </c>
      <c r="S22" s="49">
        <v>0.32</v>
      </c>
      <c r="T22" s="49">
        <v>0.34</v>
      </c>
      <c r="U22" s="49">
        <v>0.34</v>
      </c>
    </row>
    <row r="23" spans="1:21">
      <c r="A23" s="17"/>
      <c r="B23" s="56"/>
      <c r="C23" s="49"/>
      <c r="D23" s="49"/>
      <c r="E23" s="49"/>
      <c r="F23" s="49"/>
      <c r="G23" s="49"/>
      <c r="H23" s="49"/>
      <c r="I23" s="49"/>
      <c r="J23" s="49"/>
      <c r="K23" s="49"/>
      <c r="L23" s="49"/>
      <c r="M23" s="49"/>
      <c r="N23" s="49"/>
      <c r="O23" s="49"/>
      <c r="P23" s="49"/>
      <c r="Q23" s="49"/>
      <c r="R23" s="49"/>
      <c r="S23" s="49"/>
      <c r="T23" s="49"/>
      <c r="U23" s="49"/>
    </row>
    <row r="24" spans="1:21">
      <c r="A24" s="50"/>
      <c r="B24" s="50"/>
      <c r="C24" s="50"/>
      <c r="D24" s="50"/>
      <c r="E24" s="50"/>
      <c r="F24" s="50"/>
      <c r="G24" s="50"/>
      <c r="H24" s="50"/>
      <c r="I24" s="50"/>
      <c r="J24" s="50"/>
      <c r="K24" s="50"/>
      <c r="L24" s="50"/>
      <c r="M24" s="50"/>
      <c r="N24" s="50"/>
      <c r="O24" s="50"/>
      <c r="P24" s="50"/>
      <c r="Q24" s="50"/>
      <c r="R24" s="50"/>
      <c r="S24" s="50"/>
      <c r="T24" s="50"/>
      <c r="U24" s="50"/>
    </row>
    <row r="25" spans="1:21" ht="31.2">
      <c r="A25" s="17"/>
      <c r="B25" s="64" t="s">
        <v>243</v>
      </c>
      <c r="C25" s="41">
        <v>7.9</v>
      </c>
      <c r="D25" s="41">
        <v>8.6</v>
      </c>
      <c r="E25" s="41">
        <v>8.1999999999999993</v>
      </c>
      <c r="F25" s="41">
        <v>8.3000000000000007</v>
      </c>
      <c r="G25" s="41">
        <v>9.1999999999999993</v>
      </c>
      <c r="H25" s="41">
        <v>9.4</v>
      </c>
      <c r="I25" s="41">
        <v>8.3000000000000007</v>
      </c>
      <c r="J25" s="41">
        <v>9.1999999999999993</v>
      </c>
      <c r="K25" s="41">
        <v>9</v>
      </c>
      <c r="L25" s="41">
        <v>8.6999999999999993</v>
      </c>
      <c r="M25" s="41">
        <v>9</v>
      </c>
      <c r="N25" s="41">
        <v>7.2</v>
      </c>
      <c r="O25" s="41">
        <v>6.9</v>
      </c>
      <c r="P25" s="41">
        <v>6.5</v>
      </c>
      <c r="Q25" s="41">
        <v>5.9</v>
      </c>
      <c r="R25" s="41">
        <v>5.4</v>
      </c>
      <c r="S25" s="41">
        <v>4.7</v>
      </c>
      <c r="T25" s="41">
        <v>5.0999999999999996</v>
      </c>
      <c r="U25" s="41">
        <v>5.0999999999999996</v>
      </c>
    </row>
    <row r="26" spans="1:21">
      <c r="A26" s="50"/>
      <c r="B26" s="46" t="s">
        <v>216</v>
      </c>
      <c r="C26" s="53"/>
      <c r="D26" s="53"/>
      <c r="E26" s="53"/>
      <c r="F26" s="53"/>
      <c r="G26" s="53"/>
      <c r="H26" s="53"/>
      <c r="I26" s="53"/>
      <c r="J26" s="53"/>
      <c r="K26" s="53"/>
      <c r="L26" s="53"/>
      <c r="M26" s="53"/>
      <c r="N26" s="53"/>
      <c r="O26" s="53"/>
      <c r="P26" s="53"/>
      <c r="Q26" s="53"/>
      <c r="R26" s="53"/>
      <c r="S26" s="53"/>
      <c r="T26" s="53"/>
      <c r="U26" s="53"/>
    </row>
    <row r="27" spans="1:21">
      <c r="A27" s="50"/>
      <c r="B27" s="44" t="s">
        <v>211</v>
      </c>
      <c r="C27" s="53">
        <v>3.3</v>
      </c>
      <c r="D27" s="53">
        <v>3.3</v>
      </c>
      <c r="E27" s="53">
        <v>3.3</v>
      </c>
      <c r="F27" s="53">
        <v>2.6</v>
      </c>
      <c r="G27" s="53">
        <v>3.3</v>
      </c>
      <c r="H27" s="53">
        <v>3.2</v>
      </c>
      <c r="I27" s="53">
        <v>3.1</v>
      </c>
      <c r="J27" s="53">
        <v>2.9</v>
      </c>
      <c r="K27" s="53">
        <v>2.6</v>
      </c>
      <c r="L27" s="53">
        <v>2.2000000000000002</v>
      </c>
      <c r="M27" s="53">
        <v>2.6</v>
      </c>
      <c r="N27" s="53">
        <v>2.6</v>
      </c>
      <c r="O27" s="53">
        <v>2.2000000000000002</v>
      </c>
      <c r="P27" s="53">
        <v>2.1</v>
      </c>
      <c r="Q27" s="53">
        <v>2.1</v>
      </c>
      <c r="R27" s="53">
        <v>2.2999999999999998</v>
      </c>
      <c r="S27" s="53">
        <v>2.4</v>
      </c>
      <c r="T27" s="53">
        <v>2.2999999999999998</v>
      </c>
      <c r="U27" s="53">
        <v>2.4</v>
      </c>
    </row>
    <row r="28" spans="1:21">
      <c r="A28" s="50"/>
      <c r="B28" s="44" t="s">
        <v>242</v>
      </c>
      <c r="C28" s="53">
        <v>4.5999999999999996</v>
      </c>
      <c r="D28" s="53">
        <v>5.3</v>
      </c>
      <c r="E28" s="53">
        <v>4.9000000000000004</v>
      </c>
      <c r="F28" s="53">
        <v>5.7</v>
      </c>
      <c r="G28" s="53">
        <v>5.9</v>
      </c>
      <c r="H28" s="53">
        <v>6.2</v>
      </c>
      <c r="I28" s="53">
        <v>5.2</v>
      </c>
      <c r="J28" s="53">
        <v>6.3</v>
      </c>
      <c r="K28" s="53">
        <v>6.4</v>
      </c>
      <c r="L28" s="53">
        <v>6.5</v>
      </c>
      <c r="M28" s="53">
        <v>6.5</v>
      </c>
      <c r="N28" s="53">
        <v>4.5999999999999996</v>
      </c>
      <c r="O28" s="53">
        <v>4.7</v>
      </c>
      <c r="P28" s="53">
        <v>4.5</v>
      </c>
      <c r="Q28" s="53">
        <v>3.8</v>
      </c>
      <c r="R28" s="53">
        <v>3.1</v>
      </c>
      <c r="S28" s="53">
        <v>2.2999999999999998</v>
      </c>
      <c r="T28" s="53">
        <v>2.8</v>
      </c>
      <c r="U28" s="53">
        <v>2.8</v>
      </c>
    </row>
    <row r="29" spans="1:21">
      <c r="A29" s="50"/>
      <c r="B29" s="45"/>
      <c r="C29" s="53"/>
      <c r="D29" s="53"/>
      <c r="E29" s="53"/>
      <c r="F29" s="53"/>
      <c r="G29" s="53"/>
      <c r="H29" s="53"/>
      <c r="I29" s="53"/>
      <c r="J29" s="53"/>
      <c r="K29" s="53"/>
      <c r="L29" s="53"/>
      <c r="M29" s="53"/>
      <c r="N29" s="53"/>
      <c r="O29" s="53"/>
      <c r="P29" s="53"/>
      <c r="Q29" s="53"/>
      <c r="R29" s="53"/>
      <c r="S29" s="53"/>
      <c r="T29" s="53"/>
      <c r="U29" s="53"/>
    </row>
    <row r="30" spans="1:21">
      <c r="A30" s="50"/>
      <c r="B30" s="46" t="s">
        <v>91</v>
      </c>
      <c r="C30" s="53"/>
      <c r="D30" s="53"/>
      <c r="E30" s="53"/>
      <c r="F30" s="53"/>
      <c r="G30" s="53"/>
      <c r="H30" s="53"/>
      <c r="I30" s="53"/>
      <c r="J30" s="53"/>
      <c r="K30" s="53"/>
      <c r="L30" s="53"/>
      <c r="M30" s="53"/>
      <c r="N30" s="53"/>
      <c r="O30" s="53"/>
      <c r="P30" s="53"/>
      <c r="Q30" s="53"/>
      <c r="R30" s="53"/>
      <c r="S30" s="53"/>
      <c r="T30" s="53"/>
      <c r="U30" s="53"/>
    </row>
    <row r="31" spans="1:21">
      <c r="A31" s="50"/>
      <c r="B31" s="44" t="s">
        <v>211</v>
      </c>
      <c r="C31" s="53">
        <v>41.8</v>
      </c>
      <c r="D31" s="53">
        <v>38.4</v>
      </c>
      <c r="E31" s="53">
        <v>39.9</v>
      </c>
      <c r="F31" s="53">
        <v>31.6</v>
      </c>
      <c r="G31" s="53">
        <v>35.6</v>
      </c>
      <c r="H31" s="53">
        <v>33.9</v>
      </c>
      <c r="I31" s="53">
        <v>37.799999999999997</v>
      </c>
      <c r="J31" s="53">
        <v>31.5</v>
      </c>
      <c r="K31" s="53">
        <v>29.3</v>
      </c>
      <c r="L31" s="53">
        <v>25.1</v>
      </c>
      <c r="M31" s="53">
        <v>28.4</v>
      </c>
      <c r="N31" s="53">
        <v>36.5</v>
      </c>
      <c r="O31" s="53">
        <v>32.200000000000003</v>
      </c>
      <c r="P31" s="53">
        <v>32</v>
      </c>
      <c r="Q31" s="53">
        <v>35.299999999999997</v>
      </c>
      <c r="R31" s="53">
        <v>43</v>
      </c>
      <c r="S31" s="53">
        <v>50.1</v>
      </c>
      <c r="T31" s="53">
        <v>46</v>
      </c>
      <c r="U31" s="53">
        <v>46.1</v>
      </c>
    </row>
    <row r="32" spans="1:21">
      <c r="A32" s="50"/>
      <c r="B32" s="44" t="s">
        <v>242</v>
      </c>
      <c r="C32" s="53">
        <v>58.2</v>
      </c>
      <c r="D32" s="53">
        <v>61.6</v>
      </c>
      <c r="E32" s="53">
        <v>60.1</v>
      </c>
      <c r="F32" s="53">
        <v>68.400000000000006</v>
      </c>
      <c r="G32" s="53">
        <v>64.400000000000006</v>
      </c>
      <c r="H32" s="53">
        <v>66.099999999999994</v>
      </c>
      <c r="I32" s="53">
        <v>62.2</v>
      </c>
      <c r="J32" s="53">
        <v>68.5</v>
      </c>
      <c r="K32" s="53">
        <v>70.7</v>
      </c>
      <c r="L32" s="53">
        <v>74.900000000000006</v>
      </c>
      <c r="M32" s="53">
        <v>71.599999999999994</v>
      </c>
      <c r="N32" s="53">
        <v>63.5</v>
      </c>
      <c r="O32" s="53">
        <v>67.8</v>
      </c>
      <c r="P32" s="53">
        <v>68</v>
      </c>
      <c r="Q32" s="53">
        <v>64.7</v>
      </c>
      <c r="R32" s="53">
        <v>57</v>
      </c>
      <c r="S32" s="53">
        <v>49.9</v>
      </c>
      <c r="T32" s="53">
        <v>54</v>
      </c>
      <c r="U32" s="53">
        <v>53.9</v>
      </c>
    </row>
    <row r="33" spans="1:21">
      <c r="A33" s="50"/>
      <c r="B33" s="50"/>
      <c r="C33" s="53"/>
      <c r="D33" s="53"/>
      <c r="E33" s="53"/>
      <c r="F33" s="53"/>
      <c r="G33" s="53"/>
      <c r="H33" s="53"/>
      <c r="I33" s="53"/>
      <c r="J33" s="53"/>
      <c r="K33" s="53"/>
      <c r="L33" s="53"/>
      <c r="M33" s="53"/>
      <c r="N33" s="53"/>
      <c r="O33" s="53"/>
      <c r="P33" s="53"/>
      <c r="Q33" s="53"/>
      <c r="R33" s="53"/>
      <c r="S33" s="53"/>
      <c r="T33" s="53"/>
      <c r="U33" s="53"/>
    </row>
    <row r="34" spans="1:21">
      <c r="A34" s="17"/>
      <c r="B34" s="56" t="s">
        <v>121</v>
      </c>
      <c r="C34" s="41">
        <v>73.099999999999994</v>
      </c>
      <c r="D34" s="41">
        <v>73.3</v>
      </c>
      <c r="E34" s="41">
        <v>73.2</v>
      </c>
      <c r="F34" s="41">
        <v>73.599999999999994</v>
      </c>
      <c r="G34" s="41">
        <v>73.400000000000006</v>
      </c>
      <c r="H34" s="41">
        <v>73.5</v>
      </c>
      <c r="I34" s="41">
        <v>73.3</v>
      </c>
      <c r="J34" s="41">
        <v>73.599999999999994</v>
      </c>
      <c r="K34" s="41">
        <v>73.7</v>
      </c>
      <c r="L34" s="41">
        <v>73.900000000000006</v>
      </c>
      <c r="M34" s="41">
        <v>73.7</v>
      </c>
      <c r="N34" s="41">
        <v>73.400000000000006</v>
      </c>
      <c r="O34" s="41">
        <v>73.599999999999994</v>
      </c>
      <c r="P34" s="41">
        <v>73.599999999999994</v>
      </c>
      <c r="Q34" s="41">
        <v>73.400000000000006</v>
      </c>
      <c r="R34" s="41">
        <v>73.099999999999994</v>
      </c>
      <c r="S34" s="41">
        <v>72.8</v>
      </c>
      <c r="T34" s="41">
        <v>73</v>
      </c>
      <c r="U34" s="41">
        <v>73</v>
      </c>
    </row>
    <row r="35" spans="1:21">
      <c r="A35" s="50"/>
      <c r="B35" s="56"/>
      <c r="C35" s="50"/>
      <c r="D35" s="50"/>
      <c r="E35" s="50"/>
      <c r="F35" s="50"/>
      <c r="G35" s="50"/>
      <c r="H35" s="50"/>
      <c r="I35" s="50"/>
      <c r="J35" s="50"/>
      <c r="K35" s="50"/>
      <c r="L35" s="50"/>
      <c r="M35" s="50"/>
      <c r="N35" s="50"/>
      <c r="O35" s="50"/>
      <c r="P35" s="50"/>
      <c r="Q35" s="50"/>
      <c r="R35" s="50"/>
      <c r="S35" s="50"/>
      <c r="T35" s="50"/>
      <c r="U35" s="50"/>
    </row>
    <row r="36" spans="1:21">
      <c r="A36" s="65" t="s">
        <v>244</v>
      </c>
      <c r="B36" s="65"/>
      <c r="C36" s="65"/>
      <c r="D36" s="65"/>
      <c r="E36" s="65"/>
      <c r="F36" s="65"/>
      <c r="G36" s="65"/>
      <c r="H36" s="65"/>
      <c r="I36" s="50"/>
      <c r="J36" s="50"/>
      <c r="K36" s="50"/>
      <c r="L36" s="50"/>
      <c r="M36" s="50"/>
      <c r="N36" s="50"/>
      <c r="O36" s="50"/>
      <c r="P36" s="50"/>
      <c r="Q36" s="50"/>
      <c r="R36" s="50"/>
      <c r="S36" s="50"/>
      <c r="T36" s="50"/>
      <c r="U36" s="50"/>
    </row>
  </sheetData>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6A8425-7FA5-42F9-B534-A9A42BF316B5}">
  <sheetPr>
    <tabColor theme="9" tint="-0.249977111117893"/>
  </sheetPr>
  <dimension ref="B2:AH1355"/>
  <sheetViews>
    <sheetView workbookViewId="0">
      <selection activeCell="C20" sqref="C20"/>
    </sheetView>
  </sheetViews>
  <sheetFormatPr defaultRowHeight="14.4"/>
  <cols>
    <col min="2" max="2" width="116" bestFit="1" customWidth="1"/>
    <col min="3" max="3" width="21.6640625" bestFit="1" customWidth="1"/>
    <col min="4" max="4" width="14.109375" bestFit="1" customWidth="1"/>
    <col min="6" max="6" width="12" bestFit="1" customWidth="1"/>
  </cols>
  <sheetData>
    <row r="2" spans="2:5">
      <c r="B2" s="101" t="s">
        <v>653</v>
      </c>
      <c r="C2" s="102" t="s">
        <v>655</v>
      </c>
    </row>
    <row r="3" spans="2:5">
      <c r="B3" s="99" t="s">
        <v>662</v>
      </c>
      <c r="C3" s="99"/>
    </row>
    <row r="4" spans="2:5">
      <c r="B4" s="98" t="s">
        <v>654</v>
      </c>
      <c r="C4" s="98">
        <v>1000</v>
      </c>
      <c r="D4" t="s">
        <v>665</v>
      </c>
    </row>
    <row r="5" spans="2:5">
      <c r="B5" s="98" t="s">
        <v>656</v>
      </c>
      <c r="C5" s="98">
        <v>0.62137100000000001</v>
      </c>
    </row>
    <row r="6" spans="2:5">
      <c r="B6" s="98" t="s">
        <v>657</v>
      </c>
      <c r="C6" s="98">
        <f>'Marine Energy Consumption'!U20*10^6</f>
        <v>206981000000</v>
      </c>
    </row>
    <row r="7" spans="2:5">
      <c r="B7" s="98" t="s">
        <v>658</v>
      </c>
      <c r="C7" s="105">
        <f>(C6*C5)/C4</f>
        <v>128611990.95100001</v>
      </c>
      <c r="D7" t="s">
        <v>666</v>
      </c>
    </row>
    <row r="8" spans="2:5">
      <c r="B8" s="98" t="s">
        <v>659</v>
      </c>
      <c r="C8" s="100">
        <v>1000</v>
      </c>
      <c r="D8" t="s">
        <v>663</v>
      </c>
    </row>
    <row r="9" spans="2:5">
      <c r="B9" s="98" t="s">
        <v>660</v>
      </c>
      <c r="C9" s="100">
        <f>C7/C8</f>
        <v>128611.990951</v>
      </c>
      <c r="D9" t="s">
        <v>664</v>
      </c>
    </row>
    <row r="10" spans="2:5">
      <c r="B10" s="98" t="s">
        <v>675</v>
      </c>
      <c r="C10" s="105">
        <f>C9*C8*C4</f>
        <v>128611990951</v>
      </c>
    </row>
    <row r="11" spans="2:5">
      <c r="B11" s="98"/>
      <c r="C11" s="98"/>
    </row>
    <row r="12" spans="2:5">
      <c r="B12" s="99" t="s">
        <v>661</v>
      </c>
      <c r="C12" s="98"/>
    </row>
    <row r="13" spans="2:5">
      <c r="B13" s="99" t="s">
        <v>669</v>
      </c>
      <c r="C13" s="105">
        <f>C9*C8*C4</f>
        <v>128611990951</v>
      </c>
    </row>
    <row r="14" spans="2:5">
      <c r="B14" s="99" t="s">
        <v>670</v>
      </c>
      <c r="C14" s="104">
        <f>'Marine Energy Consumption'!U25*10^12</f>
        <v>5100000000000</v>
      </c>
      <c r="E14" s="103"/>
    </row>
    <row r="15" spans="2:5">
      <c r="B15" s="99" t="s">
        <v>667</v>
      </c>
      <c r="C15" s="106">
        <v>7.4834977999999996E-2</v>
      </c>
      <c r="D15" t="s">
        <v>668</v>
      </c>
    </row>
    <row r="16" spans="2:5">
      <c r="B16" s="99" t="s">
        <v>671</v>
      </c>
      <c r="C16" s="105">
        <f>C14/C15</f>
        <v>68149949880388.82</v>
      </c>
      <c r="E16" t="s">
        <v>672</v>
      </c>
    </row>
    <row r="17" spans="2:34">
      <c r="B17" s="99" t="s">
        <v>674</v>
      </c>
      <c r="C17" s="105">
        <f>C13/C16</f>
        <v>1.8871912771282911E-3</v>
      </c>
      <c r="D17" t="s">
        <v>676</v>
      </c>
    </row>
    <row r="18" spans="2:34">
      <c r="C18" s="107">
        <f>C13/C17*C15/10^12</f>
        <v>5.0999999999999996</v>
      </c>
      <c r="G18" t="s">
        <v>673</v>
      </c>
    </row>
    <row r="24" spans="2:34">
      <c r="C24" s="103"/>
      <c r="D24" s="103"/>
      <c r="E24" s="103"/>
      <c r="F24" s="103"/>
      <c r="G24" s="103"/>
      <c r="H24" s="103"/>
      <c r="I24" s="103"/>
      <c r="J24" s="103"/>
      <c r="K24" s="103"/>
      <c r="L24" s="103"/>
      <c r="M24" s="103"/>
      <c r="N24" s="103"/>
      <c r="O24" s="103"/>
      <c r="P24" s="103"/>
      <c r="Q24" s="103"/>
      <c r="R24" s="103"/>
      <c r="S24" s="103"/>
      <c r="T24" s="103"/>
      <c r="U24" s="103"/>
      <c r="V24" s="103"/>
      <c r="W24" s="103"/>
      <c r="X24" s="103"/>
      <c r="Y24" s="103"/>
      <c r="Z24" s="103"/>
      <c r="AA24" s="103"/>
      <c r="AB24" s="103"/>
      <c r="AC24" s="103"/>
      <c r="AD24" s="103"/>
      <c r="AE24" s="103"/>
      <c r="AF24" s="103"/>
      <c r="AG24" s="103"/>
      <c r="AH24" s="103"/>
    </row>
    <row r="25" spans="2:34">
      <c r="C25" s="103"/>
      <c r="D25" s="103"/>
      <c r="E25" s="103"/>
      <c r="F25" s="103"/>
      <c r="G25" s="103"/>
      <c r="H25" s="103"/>
      <c r="I25" s="103"/>
      <c r="J25" s="103"/>
      <c r="K25" s="103"/>
      <c r="L25" s="103"/>
      <c r="M25" s="103"/>
      <c r="N25" s="103"/>
      <c r="O25" s="103"/>
      <c r="P25" s="103"/>
      <c r="Q25" s="103"/>
      <c r="R25" s="103"/>
      <c r="S25" s="103"/>
      <c r="T25" s="103"/>
      <c r="U25" s="103"/>
      <c r="V25" s="103"/>
      <c r="W25" s="103"/>
      <c r="X25" s="103"/>
      <c r="Y25" s="103"/>
      <c r="Z25" s="103"/>
      <c r="AA25" s="103"/>
      <c r="AB25" s="103"/>
      <c r="AC25" s="103"/>
      <c r="AD25" s="103"/>
      <c r="AE25" s="103"/>
      <c r="AF25" s="103"/>
      <c r="AG25" s="103"/>
      <c r="AH25" s="103"/>
    </row>
    <row r="26" spans="2:34">
      <c r="C26" s="103"/>
      <c r="D26" s="103"/>
      <c r="E26" s="103"/>
      <c r="F26" s="103"/>
      <c r="G26" s="103"/>
      <c r="H26" s="103"/>
      <c r="I26" s="103"/>
      <c r="J26" s="103"/>
      <c r="K26" s="103"/>
      <c r="L26" s="103"/>
      <c r="M26" s="103"/>
      <c r="N26" s="103"/>
      <c r="O26" s="103"/>
      <c r="P26" s="103"/>
      <c r="Q26" s="103"/>
      <c r="R26" s="103"/>
      <c r="S26" s="103"/>
      <c r="T26" s="103"/>
      <c r="U26" s="103"/>
      <c r="V26" s="103"/>
      <c r="W26" s="103"/>
      <c r="X26" s="103"/>
      <c r="Y26" s="103"/>
      <c r="Z26" s="103"/>
      <c r="AA26" s="103"/>
      <c r="AB26" s="103"/>
      <c r="AC26" s="103"/>
      <c r="AD26" s="103"/>
      <c r="AE26" s="103"/>
      <c r="AF26" s="103"/>
      <c r="AG26" s="103"/>
      <c r="AH26" s="103"/>
    </row>
    <row r="27" spans="2:34">
      <c r="C27" s="103"/>
      <c r="D27" s="103"/>
      <c r="E27" s="103"/>
      <c r="F27" s="103"/>
      <c r="G27" s="103"/>
      <c r="H27" s="103"/>
      <c r="I27" s="103"/>
      <c r="J27" s="103"/>
      <c r="K27" s="103"/>
      <c r="L27" s="103"/>
      <c r="M27" s="103"/>
      <c r="N27" s="103"/>
      <c r="O27" s="103"/>
      <c r="P27" s="103"/>
      <c r="Q27" s="103"/>
      <c r="R27" s="103"/>
      <c r="S27" s="103"/>
      <c r="T27" s="103"/>
      <c r="U27" s="103"/>
      <c r="V27" s="103"/>
      <c r="W27" s="103"/>
      <c r="X27" s="103"/>
      <c r="Y27" s="103"/>
      <c r="Z27" s="103"/>
      <c r="AA27" s="103"/>
      <c r="AB27" s="103"/>
      <c r="AC27" s="103"/>
      <c r="AD27" s="103"/>
      <c r="AE27" s="103"/>
      <c r="AF27" s="103"/>
      <c r="AG27" s="103"/>
      <c r="AH27" s="103"/>
    </row>
    <row r="28" spans="2:34">
      <c r="F28" s="103"/>
      <c r="G28" s="103"/>
      <c r="H28" s="103"/>
      <c r="I28" s="103"/>
      <c r="J28" s="103"/>
      <c r="K28" s="103"/>
      <c r="L28" s="103"/>
      <c r="M28" s="103"/>
      <c r="N28" s="103"/>
      <c r="O28" s="103"/>
      <c r="P28" s="103"/>
      <c r="Q28" s="103"/>
      <c r="R28" s="103"/>
      <c r="S28" s="103"/>
      <c r="T28" s="103"/>
      <c r="U28" s="103"/>
      <c r="V28" s="103"/>
      <c r="W28" s="103"/>
      <c r="X28" s="103"/>
      <c r="Y28" s="103"/>
      <c r="Z28" s="103"/>
      <c r="AA28" s="103"/>
      <c r="AB28" s="103"/>
      <c r="AC28" s="103"/>
      <c r="AD28" s="103"/>
      <c r="AE28" s="103"/>
      <c r="AF28" s="103"/>
      <c r="AG28" s="103"/>
      <c r="AH28" s="103"/>
    </row>
    <row r="31" spans="2:34">
      <c r="C31" s="103"/>
      <c r="D31" s="103"/>
      <c r="E31" s="103"/>
      <c r="F31" s="103"/>
      <c r="G31" s="103"/>
      <c r="H31" s="103"/>
      <c r="I31" s="103"/>
      <c r="J31" s="103"/>
      <c r="K31" s="103"/>
      <c r="L31" s="103"/>
      <c r="M31" s="103"/>
      <c r="N31" s="103"/>
      <c r="O31" s="103"/>
      <c r="P31" s="103"/>
      <c r="Q31" s="103"/>
      <c r="R31" s="103"/>
      <c r="S31" s="103"/>
      <c r="T31" s="103"/>
      <c r="U31" s="103"/>
      <c r="V31" s="103"/>
      <c r="W31" s="103"/>
      <c r="X31" s="103"/>
      <c r="Y31" s="103"/>
      <c r="Z31" s="103"/>
      <c r="AA31" s="103"/>
      <c r="AB31" s="103"/>
      <c r="AC31" s="103"/>
      <c r="AD31" s="103"/>
      <c r="AE31" s="103"/>
      <c r="AF31" s="103"/>
      <c r="AG31" s="103"/>
      <c r="AH31" s="103"/>
    </row>
    <row r="34" spans="3:34">
      <c r="C34" s="103"/>
      <c r="D34" s="103"/>
      <c r="E34" s="103"/>
      <c r="F34" s="103"/>
      <c r="G34" s="103"/>
      <c r="H34" s="103"/>
      <c r="I34" s="103"/>
      <c r="J34" s="103"/>
      <c r="K34" s="103"/>
      <c r="L34" s="103"/>
      <c r="M34" s="103"/>
      <c r="N34" s="103"/>
      <c r="O34" s="103"/>
      <c r="P34" s="103"/>
      <c r="Q34" s="103"/>
      <c r="R34" s="103"/>
      <c r="S34" s="103"/>
    </row>
    <row r="35" spans="3:34">
      <c r="C35" s="103"/>
      <c r="D35" s="103"/>
      <c r="E35" s="103"/>
      <c r="F35" s="103"/>
      <c r="G35" s="103"/>
      <c r="H35" s="103"/>
      <c r="I35" s="103"/>
      <c r="J35" s="103"/>
      <c r="K35" s="103"/>
      <c r="L35" s="103"/>
      <c r="M35" s="103"/>
      <c r="N35" s="103"/>
      <c r="O35" s="103"/>
      <c r="P35" s="103"/>
      <c r="Q35" s="103"/>
      <c r="R35" s="103"/>
      <c r="S35" s="103"/>
      <c r="T35" s="103"/>
      <c r="U35" s="103"/>
      <c r="V35" s="103"/>
      <c r="W35" s="103"/>
      <c r="X35" s="103"/>
      <c r="Y35" s="103"/>
      <c r="Z35" s="103"/>
      <c r="AA35" s="103"/>
      <c r="AB35" s="103"/>
      <c r="AC35" s="103"/>
      <c r="AD35" s="103"/>
    </row>
    <row r="36" spans="3:34">
      <c r="C36" s="103"/>
      <c r="D36" s="103"/>
      <c r="E36" s="103"/>
      <c r="F36" s="103"/>
      <c r="G36" s="103"/>
      <c r="H36" s="103"/>
      <c r="I36" s="103"/>
      <c r="J36" s="103"/>
      <c r="K36" s="103"/>
      <c r="L36" s="103"/>
      <c r="M36" s="103"/>
      <c r="N36" s="103"/>
      <c r="O36" s="103"/>
      <c r="P36" s="103"/>
      <c r="Q36" s="103"/>
      <c r="R36" s="103"/>
      <c r="S36" s="103"/>
      <c r="T36" s="103"/>
      <c r="U36" s="103"/>
      <c r="V36" s="103"/>
      <c r="W36" s="103"/>
      <c r="X36" s="103"/>
      <c r="Y36" s="103"/>
      <c r="Z36" s="103"/>
      <c r="AA36" s="103"/>
      <c r="AB36" s="103"/>
      <c r="AC36" s="103"/>
      <c r="AD36" s="103"/>
    </row>
    <row r="37" spans="3:34">
      <c r="C37" s="103"/>
      <c r="D37" s="103"/>
      <c r="E37" s="103"/>
      <c r="F37" s="103"/>
      <c r="G37" s="103"/>
      <c r="H37" s="103"/>
      <c r="I37" s="103"/>
      <c r="J37" s="103"/>
      <c r="K37" s="103"/>
      <c r="L37" s="103"/>
      <c r="M37" s="103"/>
      <c r="N37" s="103"/>
      <c r="O37" s="103"/>
      <c r="P37" s="103"/>
      <c r="Q37" s="103"/>
      <c r="R37" s="103"/>
      <c r="S37" s="103"/>
      <c r="T37" s="103"/>
      <c r="U37" s="103"/>
      <c r="V37" s="103"/>
      <c r="W37" s="103"/>
      <c r="X37" s="103"/>
      <c r="Y37" s="103"/>
      <c r="Z37" s="103"/>
      <c r="AA37" s="103"/>
      <c r="AB37" s="103"/>
      <c r="AC37" s="103"/>
      <c r="AD37" s="103"/>
      <c r="AE37" s="103"/>
      <c r="AF37" s="103"/>
      <c r="AG37" s="103"/>
      <c r="AH37" s="103"/>
    </row>
    <row r="38" spans="3:34">
      <c r="C38" s="103"/>
      <c r="D38" s="103"/>
      <c r="E38" s="103"/>
      <c r="F38" s="103"/>
      <c r="G38" s="103"/>
      <c r="H38" s="103"/>
      <c r="I38" s="103"/>
      <c r="J38" s="103"/>
    </row>
    <row r="41" spans="3:34">
      <c r="C41" s="103"/>
      <c r="D41" s="103"/>
      <c r="E41" s="103"/>
      <c r="F41" s="103"/>
      <c r="G41" s="103"/>
      <c r="H41" s="103"/>
      <c r="I41" s="103"/>
      <c r="J41" s="103"/>
      <c r="K41" s="103"/>
      <c r="L41" s="103"/>
      <c r="M41" s="103"/>
      <c r="N41" s="103"/>
    </row>
    <row r="44" spans="3:34">
      <c r="C44" s="103"/>
      <c r="D44" s="103"/>
      <c r="E44" s="103"/>
      <c r="F44" s="103"/>
      <c r="G44" s="103"/>
      <c r="H44" s="103"/>
      <c r="I44" s="103"/>
      <c r="J44" s="103"/>
      <c r="K44" s="103"/>
      <c r="L44" s="103"/>
      <c r="M44" s="103"/>
      <c r="N44" s="103"/>
      <c r="O44" s="103"/>
      <c r="P44" s="103"/>
      <c r="Q44" s="103"/>
      <c r="R44" s="103"/>
      <c r="S44" s="103"/>
      <c r="T44" s="103"/>
      <c r="U44" s="103"/>
      <c r="V44" s="103"/>
      <c r="W44" s="103"/>
      <c r="X44" s="103"/>
      <c r="Y44" s="103"/>
      <c r="Z44" s="103"/>
      <c r="AA44" s="103"/>
      <c r="AB44" s="103"/>
      <c r="AC44" s="103"/>
      <c r="AD44" s="103"/>
      <c r="AE44" s="103"/>
      <c r="AF44" s="103"/>
      <c r="AG44" s="103"/>
      <c r="AH44" s="103"/>
    </row>
    <row r="45" spans="3:34">
      <c r="C45" s="103"/>
      <c r="D45" s="103"/>
      <c r="E45" s="103"/>
      <c r="F45" s="103"/>
      <c r="G45" s="103"/>
      <c r="H45" s="103"/>
      <c r="I45" s="103"/>
      <c r="J45" s="103"/>
      <c r="K45" s="103"/>
      <c r="L45" s="103"/>
      <c r="M45" s="103"/>
      <c r="N45" s="103"/>
      <c r="O45" s="103"/>
      <c r="P45" s="103"/>
      <c r="Q45" s="103"/>
      <c r="R45" s="103"/>
      <c r="S45" s="103"/>
      <c r="T45" s="103"/>
      <c r="U45" s="103"/>
      <c r="V45" s="103"/>
      <c r="W45" s="103"/>
      <c r="X45" s="103"/>
      <c r="Y45" s="103"/>
      <c r="Z45" s="103"/>
      <c r="AA45" s="103"/>
      <c r="AB45" s="103"/>
      <c r="AC45" s="103"/>
      <c r="AD45" s="103"/>
      <c r="AE45" s="103"/>
      <c r="AF45" s="103"/>
      <c r="AG45" s="103"/>
      <c r="AH45" s="103"/>
    </row>
    <row r="46" spans="3:34">
      <c r="C46" s="103"/>
      <c r="D46" s="103"/>
      <c r="E46" s="103"/>
      <c r="F46" s="103"/>
      <c r="G46" s="103"/>
      <c r="H46" s="103"/>
      <c r="I46" s="103"/>
      <c r="J46" s="103"/>
      <c r="K46" s="103"/>
      <c r="L46" s="103"/>
      <c r="M46" s="103"/>
      <c r="N46" s="103"/>
      <c r="O46" s="103"/>
      <c r="P46" s="103"/>
      <c r="Q46" s="103"/>
      <c r="R46" s="103"/>
      <c r="S46" s="103"/>
      <c r="T46" s="103"/>
      <c r="U46" s="103"/>
      <c r="V46" s="103"/>
      <c r="W46" s="103"/>
      <c r="X46" s="103"/>
      <c r="Y46" s="103"/>
      <c r="Z46" s="103"/>
      <c r="AA46" s="103"/>
      <c r="AB46" s="103"/>
      <c r="AC46" s="103"/>
      <c r="AD46" s="103"/>
      <c r="AE46" s="103"/>
      <c r="AF46" s="103"/>
      <c r="AG46" s="103"/>
      <c r="AH46" s="103"/>
    </row>
    <row r="47" spans="3:34">
      <c r="C47" s="103"/>
      <c r="D47" s="103"/>
      <c r="E47" s="103"/>
      <c r="F47" s="103"/>
      <c r="G47" s="103"/>
      <c r="H47" s="103"/>
      <c r="I47" s="103"/>
      <c r="J47" s="103"/>
      <c r="K47" s="103"/>
      <c r="L47" s="103"/>
      <c r="M47" s="103"/>
      <c r="N47" s="103"/>
      <c r="O47" s="103"/>
      <c r="P47" s="103"/>
      <c r="Q47" s="103"/>
      <c r="R47" s="103"/>
      <c r="S47" s="103"/>
      <c r="T47" s="103"/>
      <c r="U47" s="103"/>
      <c r="V47" s="103"/>
      <c r="W47" s="103"/>
      <c r="X47" s="103"/>
      <c r="Y47" s="103"/>
      <c r="Z47" s="103"/>
      <c r="AA47" s="103"/>
      <c r="AB47" s="103"/>
      <c r="AC47" s="103"/>
      <c r="AD47" s="103"/>
      <c r="AE47" s="103"/>
      <c r="AF47" s="103"/>
      <c r="AG47" s="103"/>
      <c r="AH47" s="103"/>
    </row>
    <row r="48" spans="3:34">
      <c r="C48" s="103"/>
      <c r="D48" s="103"/>
      <c r="E48" s="103"/>
      <c r="F48" s="103"/>
      <c r="G48" s="103"/>
      <c r="H48" s="103"/>
      <c r="I48" s="103"/>
      <c r="J48" s="103"/>
      <c r="K48" s="103"/>
      <c r="L48" s="103"/>
      <c r="M48" s="103"/>
      <c r="N48" s="103"/>
      <c r="O48" s="103"/>
      <c r="P48" s="103"/>
      <c r="Q48" s="103"/>
      <c r="R48" s="103"/>
      <c r="S48" s="103"/>
      <c r="T48" s="103"/>
      <c r="U48" s="103"/>
      <c r="V48" s="103"/>
      <c r="W48" s="103"/>
      <c r="X48" s="103"/>
      <c r="Y48" s="103"/>
      <c r="Z48" s="103"/>
      <c r="AA48" s="103"/>
      <c r="AB48" s="103"/>
      <c r="AC48" s="103"/>
      <c r="AD48" s="103"/>
      <c r="AE48" s="103"/>
      <c r="AF48" s="103"/>
      <c r="AG48" s="103"/>
      <c r="AH48" s="103"/>
    </row>
    <row r="51" spans="3:30">
      <c r="C51" s="103"/>
      <c r="D51" s="103"/>
      <c r="E51" s="103"/>
      <c r="F51" s="103"/>
      <c r="G51" s="103"/>
      <c r="H51" s="103"/>
      <c r="I51" s="103"/>
      <c r="J51" s="103"/>
      <c r="K51" s="103"/>
      <c r="L51" s="103"/>
      <c r="M51" s="103"/>
      <c r="N51" s="103"/>
      <c r="O51" s="103"/>
    </row>
    <row r="55" spans="3:30">
      <c r="C55" s="103"/>
      <c r="D55" s="103"/>
      <c r="E55" s="103"/>
      <c r="F55" s="103"/>
      <c r="G55" s="103"/>
      <c r="H55" s="103"/>
      <c r="I55" s="103"/>
      <c r="J55" s="103"/>
      <c r="K55" s="103"/>
      <c r="L55" s="103"/>
      <c r="M55" s="103"/>
      <c r="N55" s="103"/>
      <c r="O55" s="103"/>
      <c r="P55" s="103"/>
      <c r="Q55" s="103"/>
      <c r="R55" s="103"/>
      <c r="S55" s="103"/>
      <c r="T55" s="103"/>
      <c r="U55" s="103"/>
      <c r="V55" s="103"/>
      <c r="W55" s="103"/>
      <c r="X55" s="103"/>
      <c r="Y55" s="103"/>
      <c r="Z55" s="103"/>
      <c r="AA55" s="103"/>
      <c r="AB55" s="103"/>
      <c r="AC55" s="103"/>
      <c r="AD55" s="103"/>
    </row>
    <row r="56" spans="3:30">
      <c r="C56" s="103"/>
      <c r="D56" s="103"/>
      <c r="E56" s="103"/>
      <c r="F56" s="103"/>
      <c r="G56" s="103"/>
      <c r="H56" s="103"/>
      <c r="I56" s="103"/>
      <c r="J56" s="103"/>
      <c r="K56" s="103"/>
      <c r="L56" s="103"/>
      <c r="M56" s="103"/>
      <c r="N56" s="103"/>
      <c r="O56" s="103"/>
      <c r="P56" s="103"/>
      <c r="Q56" s="103"/>
      <c r="R56" s="103"/>
      <c r="S56" s="103"/>
      <c r="T56" s="103"/>
      <c r="U56" s="103"/>
      <c r="V56" s="103"/>
      <c r="W56" s="103"/>
      <c r="X56" s="103"/>
      <c r="Y56" s="103"/>
      <c r="Z56" s="103"/>
      <c r="AA56" s="103"/>
      <c r="AB56" s="103"/>
      <c r="AC56" s="103"/>
    </row>
    <row r="57" spans="3:30">
      <c r="C57" s="103"/>
      <c r="D57" s="103"/>
      <c r="E57" s="103"/>
      <c r="F57" s="103"/>
      <c r="G57" s="103"/>
      <c r="H57" s="103"/>
      <c r="I57" s="103"/>
      <c r="J57" s="103"/>
      <c r="K57" s="103"/>
      <c r="L57" s="103"/>
      <c r="M57" s="103"/>
      <c r="N57" s="103"/>
      <c r="O57" s="103"/>
      <c r="P57" s="103"/>
      <c r="Q57" s="103"/>
      <c r="R57" s="103"/>
      <c r="S57" s="103"/>
      <c r="T57" s="103"/>
      <c r="U57" s="103"/>
      <c r="V57" s="103"/>
      <c r="W57" s="103"/>
      <c r="X57" s="103"/>
      <c r="Y57" s="103"/>
      <c r="Z57" s="103"/>
      <c r="AA57" s="103"/>
      <c r="AB57" s="103"/>
      <c r="AC57" s="103"/>
      <c r="AD57" s="103"/>
    </row>
    <row r="61" spans="3:30">
      <c r="C61" s="103"/>
      <c r="D61" s="103"/>
      <c r="E61" s="103"/>
      <c r="F61" s="103"/>
      <c r="G61" s="103"/>
      <c r="H61" s="103"/>
      <c r="I61" s="103"/>
      <c r="J61" s="103"/>
      <c r="K61" s="103"/>
      <c r="L61" s="103"/>
      <c r="M61" s="103"/>
      <c r="N61" s="103"/>
    </row>
    <row r="65" spans="3:34">
      <c r="C65" s="103"/>
      <c r="D65" s="103"/>
      <c r="E65" s="103"/>
      <c r="F65" s="103"/>
      <c r="G65" s="103"/>
      <c r="H65" s="103"/>
      <c r="I65" s="103"/>
      <c r="J65" s="103"/>
      <c r="K65" s="103"/>
      <c r="L65" s="103"/>
      <c r="M65" s="103"/>
      <c r="N65" s="103"/>
      <c r="O65" s="103"/>
      <c r="P65" s="103"/>
      <c r="Q65" s="103"/>
      <c r="R65" s="103"/>
      <c r="S65" s="103"/>
      <c r="T65" s="103"/>
      <c r="U65" s="103"/>
      <c r="V65" s="103"/>
      <c r="W65" s="103"/>
      <c r="X65" s="103"/>
      <c r="Y65" s="103"/>
      <c r="Z65" s="103"/>
      <c r="AA65" s="103"/>
      <c r="AB65" s="103"/>
      <c r="AC65" s="103"/>
      <c r="AD65" s="103"/>
      <c r="AE65" s="103"/>
      <c r="AF65" s="103"/>
      <c r="AG65" s="103"/>
      <c r="AH65" s="103"/>
    </row>
    <row r="66" spans="3:34">
      <c r="C66" s="103"/>
      <c r="D66" s="103"/>
      <c r="E66" s="103"/>
      <c r="F66" s="103"/>
      <c r="G66" s="103"/>
      <c r="H66" s="103"/>
      <c r="I66" s="103"/>
      <c r="J66" s="103"/>
      <c r="K66" s="103"/>
      <c r="L66" s="103"/>
      <c r="M66" s="103"/>
      <c r="N66" s="103"/>
      <c r="O66" s="103"/>
      <c r="P66" s="103"/>
      <c r="Q66" s="103"/>
      <c r="R66" s="103"/>
      <c r="S66" s="103"/>
      <c r="T66" s="103"/>
      <c r="U66" s="103"/>
      <c r="V66" s="103"/>
      <c r="W66" s="103"/>
      <c r="X66" s="103"/>
      <c r="Y66" s="103"/>
      <c r="Z66" s="103"/>
      <c r="AA66" s="103"/>
      <c r="AB66" s="103"/>
      <c r="AC66" s="103"/>
      <c r="AD66" s="103"/>
      <c r="AE66" s="103"/>
      <c r="AF66" s="103"/>
      <c r="AG66" s="103"/>
      <c r="AH66" s="103"/>
    </row>
    <row r="67" spans="3:34">
      <c r="C67" s="103"/>
      <c r="D67" s="103"/>
      <c r="E67" s="103"/>
      <c r="F67" s="103"/>
      <c r="G67" s="103"/>
      <c r="H67" s="103"/>
      <c r="I67" s="103"/>
      <c r="J67" s="103"/>
      <c r="K67" s="103"/>
      <c r="L67" s="103"/>
      <c r="M67" s="103"/>
      <c r="N67" s="103"/>
      <c r="O67" s="103"/>
      <c r="P67" s="103"/>
      <c r="Q67" s="103"/>
      <c r="R67" s="103"/>
      <c r="S67" s="103"/>
      <c r="T67" s="103"/>
      <c r="U67" s="103"/>
      <c r="V67" s="103"/>
      <c r="W67" s="103"/>
      <c r="X67" s="103"/>
      <c r="Y67" s="103"/>
      <c r="Z67" s="103"/>
      <c r="AA67" s="103"/>
      <c r="AB67" s="103"/>
      <c r="AC67" s="103"/>
      <c r="AD67" s="103"/>
      <c r="AE67" s="103"/>
      <c r="AF67" s="103"/>
      <c r="AG67" s="103"/>
      <c r="AH67" s="103"/>
    </row>
    <row r="68" spans="3:34">
      <c r="C68" s="103"/>
      <c r="D68" s="103"/>
      <c r="E68" s="103"/>
      <c r="F68" s="103"/>
      <c r="G68" s="103"/>
      <c r="H68" s="103"/>
      <c r="I68" s="103"/>
      <c r="J68" s="103"/>
      <c r="K68" s="103"/>
      <c r="L68" s="103"/>
      <c r="M68" s="103"/>
      <c r="N68" s="103"/>
      <c r="O68" s="103"/>
      <c r="P68" s="103"/>
      <c r="Q68" s="103"/>
      <c r="R68" s="103"/>
      <c r="S68" s="103"/>
      <c r="T68" s="103"/>
      <c r="U68" s="103"/>
      <c r="V68" s="103"/>
      <c r="W68" s="103"/>
      <c r="X68" s="103"/>
      <c r="Y68" s="103"/>
      <c r="Z68" s="103"/>
      <c r="AA68" s="103"/>
      <c r="AB68" s="103"/>
      <c r="AC68" s="103"/>
      <c r="AD68" s="103"/>
      <c r="AE68" s="103"/>
      <c r="AF68" s="103"/>
      <c r="AG68" s="103"/>
      <c r="AH68" s="103"/>
    </row>
    <row r="71" spans="3:34">
      <c r="C71" s="103"/>
      <c r="D71" s="103"/>
      <c r="E71" s="103"/>
      <c r="F71" s="103"/>
      <c r="G71" s="103"/>
      <c r="H71" s="103"/>
      <c r="I71" s="103"/>
      <c r="J71" s="103"/>
      <c r="K71" s="103"/>
      <c r="L71" s="103"/>
      <c r="M71" s="103"/>
      <c r="N71" s="103"/>
      <c r="O71" s="103"/>
    </row>
    <row r="75" spans="3:34">
      <c r="C75" s="103"/>
      <c r="D75" s="103"/>
      <c r="E75" s="103"/>
      <c r="F75" s="103"/>
      <c r="G75" s="103"/>
      <c r="H75" s="103"/>
      <c r="I75" s="103"/>
      <c r="J75" s="103"/>
      <c r="K75" s="103"/>
      <c r="L75" s="103"/>
      <c r="M75" s="103"/>
      <c r="N75" s="103"/>
      <c r="O75" s="103"/>
      <c r="P75" s="103"/>
      <c r="Q75" s="103"/>
      <c r="R75" s="103"/>
      <c r="S75" s="103"/>
      <c r="T75" s="103"/>
      <c r="U75" s="103"/>
      <c r="V75" s="103"/>
      <c r="W75" s="103"/>
      <c r="X75" s="103"/>
      <c r="Y75" s="103"/>
      <c r="Z75" s="103"/>
      <c r="AA75" s="103"/>
      <c r="AB75" s="103"/>
      <c r="AC75" s="103"/>
      <c r="AD75" s="103"/>
    </row>
    <row r="76" spans="3:34">
      <c r="C76" s="103"/>
      <c r="D76" s="103"/>
      <c r="E76" s="103"/>
      <c r="F76" s="103"/>
      <c r="G76" s="103"/>
      <c r="H76" s="103"/>
      <c r="I76" s="103"/>
      <c r="J76" s="103"/>
      <c r="K76" s="103"/>
      <c r="L76" s="103"/>
      <c r="M76" s="103"/>
      <c r="N76" s="103"/>
      <c r="O76" s="103"/>
      <c r="P76" s="103"/>
      <c r="Q76" s="103"/>
      <c r="R76" s="103"/>
      <c r="S76" s="103"/>
      <c r="T76" s="103"/>
      <c r="U76" s="103"/>
      <c r="V76" s="103"/>
      <c r="W76" s="103"/>
      <c r="X76" s="103"/>
      <c r="Y76" s="103"/>
      <c r="Z76" s="103"/>
      <c r="AA76" s="103"/>
      <c r="AB76" s="103"/>
    </row>
    <row r="77" spans="3:34">
      <c r="C77" s="103"/>
      <c r="D77" s="103"/>
      <c r="E77" s="103"/>
      <c r="F77" s="103"/>
      <c r="G77" s="103"/>
      <c r="H77" s="103"/>
      <c r="I77" s="103"/>
      <c r="J77" s="103"/>
      <c r="K77" s="103"/>
      <c r="L77" s="103"/>
      <c r="M77" s="103"/>
      <c r="N77" s="103"/>
      <c r="O77" s="103"/>
      <c r="P77" s="103"/>
      <c r="Q77" s="103"/>
      <c r="R77" s="103"/>
      <c r="S77" s="103"/>
      <c r="T77" s="103"/>
      <c r="U77" s="103"/>
      <c r="V77" s="103"/>
      <c r="W77" s="103"/>
      <c r="X77" s="103"/>
      <c r="Y77" s="103"/>
      <c r="Z77" s="103"/>
      <c r="AA77" s="103"/>
      <c r="AB77" s="103"/>
      <c r="AC77" s="103"/>
      <c r="AD77" s="103"/>
    </row>
    <row r="85" spans="3:34">
      <c r="C85" s="103"/>
      <c r="D85" s="103"/>
      <c r="E85" s="103"/>
      <c r="F85" s="103"/>
      <c r="G85" s="103"/>
      <c r="H85" s="103"/>
      <c r="I85" s="103"/>
      <c r="J85" s="103"/>
      <c r="K85" s="103"/>
      <c r="L85" s="103"/>
      <c r="M85" s="103"/>
      <c r="N85" s="103"/>
      <c r="O85" s="103"/>
      <c r="P85" s="103"/>
      <c r="Q85" s="103"/>
      <c r="R85" s="103"/>
      <c r="S85" s="103"/>
      <c r="T85" s="103"/>
      <c r="U85" s="103"/>
      <c r="V85" s="103"/>
      <c r="W85" s="103"/>
      <c r="X85" s="103"/>
      <c r="Y85" s="103"/>
      <c r="Z85" s="103"/>
      <c r="AA85" s="103"/>
      <c r="AB85" s="103"/>
      <c r="AC85" s="103"/>
      <c r="AD85" s="103"/>
      <c r="AE85" s="103"/>
      <c r="AF85" s="103"/>
      <c r="AG85" s="103"/>
      <c r="AH85" s="103"/>
    </row>
    <row r="86" spans="3:34">
      <c r="C86" s="103"/>
      <c r="D86" s="103"/>
      <c r="E86" s="103"/>
      <c r="F86" s="103"/>
      <c r="G86" s="103"/>
      <c r="H86" s="103"/>
      <c r="I86" s="103"/>
      <c r="J86" s="103"/>
      <c r="K86" s="103"/>
      <c r="L86" s="103"/>
      <c r="M86" s="103"/>
      <c r="N86" s="103"/>
      <c r="O86" s="103"/>
      <c r="P86" s="103"/>
      <c r="Q86" s="103"/>
      <c r="R86" s="103"/>
      <c r="S86" s="103"/>
      <c r="T86" s="103"/>
      <c r="U86" s="103"/>
      <c r="V86" s="103"/>
      <c r="W86" s="103"/>
      <c r="X86" s="103"/>
      <c r="Y86" s="103"/>
      <c r="Z86" s="103"/>
      <c r="AA86" s="103"/>
      <c r="AB86" s="103"/>
      <c r="AC86" s="103"/>
      <c r="AD86" s="103"/>
      <c r="AE86" s="103"/>
      <c r="AF86" s="103"/>
      <c r="AG86" s="103"/>
      <c r="AH86" s="103"/>
    </row>
    <row r="87" spans="3:34">
      <c r="C87" s="103"/>
      <c r="D87" s="103"/>
      <c r="E87" s="103"/>
      <c r="F87" s="103"/>
      <c r="G87" s="103"/>
      <c r="H87" s="103"/>
      <c r="I87" s="103"/>
      <c r="J87" s="103"/>
      <c r="K87" s="103"/>
      <c r="L87" s="103"/>
      <c r="M87" s="103"/>
      <c r="N87" s="103"/>
      <c r="O87" s="103"/>
      <c r="P87" s="103"/>
      <c r="Q87" s="103"/>
      <c r="R87" s="103"/>
      <c r="S87" s="103"/>
      <c r="T87" s="103"/>
      <c r="U87" s="103"/>
      <c r="V87" s="103"/>
      <c r="W87" s="103"/>
      <c r="X87" s="103"/>
      <c r="Y87" s="103"/>
      <c r="Z87" s="103"/>
      <c r="AA87" s="103"/>
      <c r="AB87" s="103"/>
      <c r="AC87" s="103"/>
      <c r="AD87" s="103"/>
      <c r="AE87" s="103"/>
      <c r="AF87" s="103"/>
      <c r="AG87" s="103"/>
      <c r="AH87" s="103"/>
    </row>
    <row r="88" spans="3:34">
      <c r="E88" s="103"/>
      <c r="F88" s="103"/>
      <c r="G88" s="103"/>
      <c r="H88" s="103"/>
      <c r="I88" s="103"/>
      <c r="J88" s="103"/>
      <c r="K88" s="103"/>
      <c r="L88" s="103"/>
      <c r="M88" s="103"/>
      <c r="N88" s="103"/>
      <c r="O88" s="103"/>
      <c r="P88" s="103"/>
      <c r="Q88" s="103"/>
      <c r="R88" s="103"/>
      <c r="S88" s="103"/>
      <c r="T88" s="103"/>
      <c r="U88" s="103"/>
      <c r="V88" s="103"/>
      <c r="W88" s="103"/>
      <c r="X88" s="103"/>
      <c r="Y88" s="103"/>
      <c r="Z88" s="103"/>
      <c r="AA88" s="103"/>
      <c r="AB88" s="103"/>
      <c r="AC88" s="103"/>
      <c r="AD88" s="103"/>
      <c r="AE88" s="103"/>
      <c r="AF88" s="103"/>
      <c r="AG88" s="103"/>
      <c r="AH88" s="103"/>
    </row>
    <row r="95" spans="3:34">
      <c r="C95" s="103"/>
      <c r="D95" s="103"/>
      <c r="E95" s="103"/>
      <c r="F95" s="103"/>
      <c r="G95" s="103"/>
      <c r="H95" s="103"/>
      <c r="I95" s="103"/>
      <c r="J95" s="103"/>
      <c r="K95" s="103"/>
      <c r="L95" s="103"/>
      <c r="M95" s="103"/>
      <c r="N95" s="103"/>
      <c r="O95" s="103"/>
      <c r="P95" s="103"/>
      <c r="Q95" s="103"/>
      <c r="R95" s="103"/>
      <c r="S95" s="103"/>
      <c r="T95" s="103"/>
      <c r="U95" s="103"/>
      <c r="V95" s="103"/>
      <c r="W95" s="103"/>
      <c r="X95" s="103"/>
      <c r="Y95" s="103"/>
      <c r="Z95" s="103"/>
      <c r="AA95" s="103"/>
      <c r="AB95" s="103"/>
      <c r="AC95" s="103"/>
      <c r="AD95" s="103"/>
    </row>
    <row r="96" spans="3:34">
      <c r="C96" s="103"/>
      <c r="D96" s="103"/>
      <c r="E96" s="103"/>
      <c r="F96" s="103"/>
      <c r="G96" s="103"/>
      <c r="H96" s="103"/>
      <c r="I96" s="103"/>
      <c r="J96" s="103"/>
      <c r="K96" s="103"/>
      <c r="L96" s="103"/>
      <c r="M96" s="103"/>
      <c r="N96" s="103"/>
      <c r="O96" s="103"/>
      <c r="P96" s="103"/>
      <c r="Q96" s="103"/>
      <c r="R96" s="103"/>
      <c r="S96" s="103"/>
      <c r="T96" s="103"/>
      <c r="U96" s="103"/>
    </row>
    <row r="97" spans="3:34">
      <c r="C97" s="103"/>
      <c r="D97" s="103"/>
      <c r="E97" s="103"/>
      <c r="F97" s="103"/>
      <c r="G97" s="103"/>
      <c r="H97" s="103"/>
      <c r="I97" s="103"/>
      <c r="J97" s="103"/>
      <c r="K97" s="103"/>
      <c r="L97" s="103"/>
      <c r="M97" s="103"/>
      <c r="N97" s="103"/>
      <c r="O97" s="103"/>
      <c r="P97" s="103"/>
      <c r="Q97" s="103"/>
      <c r="R97" s="103"/>
      <c r="S97" s="103"/>
      <c r="T97" s="103"/>
      <c r="U97" s="103"/>
      <c r="V97" s="103"/>
      <c r="W97" s="103"/>
      <c r="X97" s="103"/>
      <c r="Y97" s="103"/>
      <c r="Z97" s="103"/>
      <c r="AA97" s="103"/>
      <c r="AB97" s="103"/>
      <c r="AC97" s="103"/>
    </row>
    <row r="101" spans="3:34">
      <c r="C101" s="103"/>
      <c r="D101" s="103"/>
      <c r="E101" s="103"/>
      <c r="F101" s="103"/>
      <c r="G101" s="103"/>
      <c r="H101" s="103"/>
      <c r="I101" s="103"/>
    </row>
    <row r="105" spans="3:34">
      <c r="C105" s="103"/>
      <c r="D105" s="103"/>
      <c r="E105" s="103"/>
      <c r="F105" s="103"/>
      <c r="G105" s="103"/>
      <c r="H105" s="103"/>
      <c r="I105" s="103"/>
      <c r="J105" s="103"/>
      <c r="K105" s="103"/>
      <c r="L105" s="103"/>
      <c r="M105" s="103"/>
      <c r="N105" s="103"/>
      <c r="O105" s="103"/>
      <c r="P105" s="103"/>
      <c r="Q105" s="103"/>
      <c r="R105" s="103"/>
      <c r="S105" s="103"/>
      <c r="T105" s="103"/>
      <c r="U105" s="103"/>
      <c r="V105" s="103"/>
      <c r="W105" s="103"/>
      <c r="X105" s="103"/>
      <c r="Y105" s="103"/>
      <c r="Z105" s="103"/>
      <c r="AA105" s="103"/>
      <c r="AB105" s="103"/>
      <c r="AC105" s="103"/>
      <c r="AD105" s="103"/>
      <c r="AE105" s="103"/>
      <c r="AF105" s="103"/>
      <c r="AG105" s="103"/>
      <c r="AH105" s="103"/>
    </row>
    <row r="106" spans="3:34">
      <c r="C106" s="103"/>
      <c r="D106" s="103"/>
      <c r="E106" s="103"/>
      <c r="F106" s="103"/>
      <c r="G106" s="103"/>
      <c r="H106" s="103"/>
      <c r="I106" s="103"/>
      <c r="J106" s="103"/>
      <c r="K106" s="103"/>
      <c r="L106" s="103"/>
      <c r="M106" s="103"/>
      <c r="N106" s="103"/>
      <c r="O106" s="103"/>
      <c r="P106" s="103"/>
      <c r="Q106" s="103"/>
      <c r="R106" s="103"/>
      <c r="S106" s="103"/>
      <c r="T106" s="103"/>
      <c r="U106" s="103"/>
      <c r="V106" s="103"/>
      <c r="W106" s="103"/>
      <c r="X106" s="103"/>
      <c r="Y106" s="103"/>
      <c r="Z106" s="103"/>
      <c r="AA106" s="103"/>
      <c r="AB106" s="103"/>
      <c r="AC106" s="103"/>
      <c r="AD106" s="103"/>
      <c r="AE106" s="103"/>
      <c r="AF106" s="103"/>
      <c r="AG106" s="103"/>
      <c r="AH106" s="103"/>
    </row>
    <row r="107" spans="3:34">
      <c r="C107" s="103"/>
      <c r="D107" s="103"/>
      <c r="E107" s="103"/>
      <c r="F107" s="103"/>
      <c r="G107" s="103"/>
      <c r="H107" s="103"/>
      <c r="I107" s="103"/>
      <c r="J107" s="103"/>
      <c r="K107" s="103"/>
      <c r="L107" s="103"/>
      <c r="M107" s="103"/>
      <c r="N107" s="103"/>
      <c r="O107" s="103"/>
      <c r="P107" s="103"/>
      <c r="Q107" s="103"/>
      <c r="R107" s="103"/>
      <c r="S107" s="103"/>
      <c r="T107" s="103"/>
      <c r="U107" s="103"/>
      <c r="V107" s="103"/>
      <c r="W107" s="103"/>
      <c r="X107" s="103"/>
      <c r="Y107" s="103"/>
      <c r="Z107" s="103"/>
      <c r="AA107" s="103"/>
      <c r="AB107" s="103"/>
      <c r="AC107" s="103"/>
      <c r="AD107" s="103"/>
      <c r="AE107" s="103"/>
      <c r="AF107" s="103"/>
      <c r="AG107" s="103"/>
      <c r="AH107" s="103"/>
    </row>
    <row r="108" spans="3:34">
      <c r="J108" s="103"/>
      <c r="K108" s="103"/>
      <c r="L108" s="103"/>
      <c r="M108" s="103"/>
      <c r="N108" s="103"/>
      <c r="O108" s="103"/>
      <c r="P108" s="103"/>
      <c r="Q108" s="103"/>
      <c r="R108" s="103"/>
      <c r="S108" s="103"/>
      <c r="T108" s="103"/>
      <c r="U108" s="103"/>
      <c r="V108" s="103"/>
      <c r="W108" s="103"/>
      <c r="X108" s="103"/>
      <c r="Y108" s="103"/>
      <c r="Z108" s="103"/>
      <c r="AA108" s="103"/>
      <c r="AB108" s="103"/>
      <c r="AC108" s="103"/>
      <c r="AD108" s="103"/>
      <c r="AE108" s="103"/>
      <c r="AF108" s="103"/>
      <c r="AG108" s="103"/>
      <c r="AH108" s="103"/>
    </row>
    <row r="111" spans="3:34">
      <c r="C111" s="103"/>
      <c r="D111" s="103"/>
      <c r="E111" s="103"/>
      <c r="F111" s="103"/>
      <c r="G111" s="103"/>
      <c r="H111" s="103"/>
      <c r="I111" s="103"/>
      <c r="J111" s="103"/>
      <c r="K111" s="103"/>
      <c r="L111" s="103"/>
      <c r="M111" s="103"/>
      <c r="N111" s="103"/>
    </row>
    <row r="115" spans="3:34">
      <c r="C115" s="103"/>
      <c r="D115" s="103"/>
      <c r="E115" s="103"/>
      <c r="F115" s="103"/>
      <c r="G115" s="103"/>
      <c r="H115" s="103"/>
      <c r="I115" s="103"/>
      <c r="J115" s="103"/>
      <c r="K115" s="103"/>
      <c r="L115" s="103"/>
      <c r="M115" s="103"/>
      <c r="N115" s="103"/>
      <c r="O115" s="103"/>
      <c r="P115" s="103"/>
      <c r="Q115" s="103"/>
      <c r="R115" s="103"/>
      <c r="S115" s="103"/>
      <c r="T115" s="103"/>
      <c r="U115" s="103"/>
      <c r="V115" s="103"/>
      <c r="W115" s="103"/>
      <c r="X115" s="103"/>
      <c r="Y115" s="103"/>
      <c r="Z115" s="103"/>
      <c r="AA115" s="103"/>
      <c r="AB115" s="103"/>
      <c r="AC115" s="103"/>
      <c r="AD115" s="103"/>
    </row>
    <row r="116" spans="3:34">
      <c r="C116" s="103"/>
      <c r="D116" s="103"/>
      <c r="E116" s="103"/>
      <c r="F116" s="103"/>
      <c r="G116" s="103"/>
      <c r="H116" s="103"/>
      <c r="I116" s="103"/>
      <c r="J116" s="103"/>
      <c r="K116" s="103"/>
      <c r="L116" s="103"/>
      <c r="M116" s="103"/>
      <c r="N116" s="103"/>
      <c r="O116" s="103"/>
      <c r="P116" s="103"/>
      <c r="Q116" s="103"/>
      <c r="R116" s="103"/>
      <c r="S116" s="103"/>
      <c r="T116" s="103"/>
    </row>
    <row r="117" spans="3:34">
      <c r="C117" s="103"/>
      <c r="D117" s="103"/>
      <c r="E117" s="103"/>
      <c r="F117" s="103"/>
      <c r="G117" s="103"/>
      <c r="H117" s="103"/>
      <c r="I117" s="103"/>
      <c r="J117" s="103"/>
      <c r="K117" s="103"/>
      <c r="L117" s="103"/>
      <c r="M117" s="103"/>
      <c r="N117" s="103"/>
      <c r="O117" s="103"/>
      <c r="P117" s="103"/>
      <c r="Q117" s="103"/>
      <c r="R117" s="103"/>
      <c r="S117" s="103"/>
      <c r="T117" s="103"/>
      <c r="U117" s="103"/>
      <c r="V117" s="103"/>
      <c r="W117" s="103"/>
      <c r="X117" s="103"/>
      <c r="Y117" s="103"/>
      <c r="Z117" s="103"/>
      <c r="AA117" s="103"/>
      <c r="AB117" s="103"/>
      <c r="AC117" s="103"/>
      <c r="AD117" s="103"/>
    </row>
    <row r="121" spans="3:34">
      <c r="C121" s="103"/>
      <c r="D121" s="103"/>
      <c r="E121" s="103"/>
      <c r="F121" s="103"/>
      <c r="G121" s="103"/>
      <c r="H121" s="103"/>
      <c r="I121" s="103"/>
      <c r="J121" s="103"/>
      <c r="K121" s="103"/>
      <c r="L121" s="103"/>
    </row>
    <row r="125" spans="3:34">
      <c r="C125" s="103"/>
      <c r="D125" s="103"/>
      <c r="E125" s="103"/>
      <c r="F125" s="103"/>
      <c r="G125" s="103"/>
      <c r="H125" s="103"/>
      <c r="I125" s="103"/>
      <c r="J125" s="103"/>
      <c r="K125" s="103"/>
      <c r="L125" s="103"/>
      <c r="M125" s="103"/>
      <c r="N125" s="103"/>
      <c r="O125" s="103"/>
      <c r="P125" s="103"/>
      <c r="Q125" s="103"/>
      <c r="R125" s="103"/>
      <c r="S125" s="103"/>
      <c r="T125" s="103"/>
      <c r="U125" s="103"/>
      <c r="V125" s="103"/>
      <c r="W125" s="103"/>
      <c r="X125" s="103"/>
      <c r="Y125" s="103"/>
      <c r="Z125" s="103"/>
      <c r="AA125" s="103"/>
      <c r="AB125" s="103"/>
      <c r="AC125" s="103"/>
      <c r="AD125" s="103"/>
      <c r="AE125" s="103"/>
      <c r="AF125" s="103"/>
      <c r="AG125" s="103"/>
      <c r="AH125" s="103"/>
    </row>
    <row r="126" spans="3:34">
      <c r="C126" s="103"/>
      <c r="D126" s="103"/>
      <c r="E126" s="103"/>
      <c r="F126" s="103"/>
      <c r="G126" s="103"/>
      <c r="H126" s="103"/>
      <c r="I126" s="103"/>
      <c r="J126" s="103"/>
      <c r="K126" s="103"/>
      <c r="L126" s="103"/>
      <c r="M126" s="103"/>
      <c r="N126" s="103"/>
      <c r="O126" s="103"/>
      <c r="P126" s="103"/>
      <c r="Q126" s="103"/>
      <c r="R126" s="103"/>
      <c r="S126" s="103"/>
      <c r="T126" s="103"/>
      <c r="U126" s="103"/>
      <c r="V126" s="103"/>
      <c r="W126" s="103"/>
      <c r="X126" s="103"/>
      <c r="Y126" s="103"/>
      <c r="Z126" s="103"/>
      <c r="AA126" s="103"/>
      <c r="AB126" s="103"/>
      <c r="AC126" s="103"/>
      <c r="AD126" s="103"/>
      <c r="AE126" s="103"/>
      <c r="AF126" s="103"/>
      <c r="AG126" s="103"/>
      <c r="AH126" s="103"/>
    </row>
    <row r="127" spans="3:34">
      <c r="C127" s="103"/>
      <c r="D127" s="103"/>
      <c r="E127" s="103"/>
      <c r="F127" s="103"/>
      <c r="G127" s="103"/>
      <c r="H127" s="103"/>
      <c r="I127" s="103"/>
      <c r="J127" s="103"/>
      <c r="K127" s="103"/>
      <c r="L127" s="103"/>
      <c r="M127" s="103"/>
      <c r="N127" s="103"/>
      <c r="O127" s="103"/>
      <c r="P127" s="103"/>
      <c r="Q127" s="103"/>
      <c r="R127" s="103"/>
      <c r="S127" s="103"/>
      <c r="T127" s="103"/>
      <c r="U127" s="103"/>
      <c r="V127" s="103"/>
      <c r="W127" s="103"/>
      <c r="X127" s="103"/>
      <c r="Y127" s="103"/>
      <c r="Z127" s="103"/>
      <c r="AA127" s="103"/>
      <c r="AB127" s="103"/>
      <c r="AC127" s="103"/>
      <c r="AD127" s="103"/>
      <c r="AE127" s="103"/>
      <c r="AF127" s="103"/>
      <c r="AG127" s="103"/>
      <c r="AH127" s="103"/>
    </row>
    <row r="128" spans="3:34">
      <c r="K128" s="103"/>
      <c r="L128" s="103"/>
      <c r="M128" s="103"/>
      <c r="N128" s="103"/>
      <c r="O128" s="103"/>
      <c r="P128" s="103"/>
      <c r="Q128" s="103"/>
      <c r="R128" s="103"/>
      <c r="S128" s="103"/>
      <c r="T128" s="103"/>
      <c r="U128" s="103"/>
      <c r="V128" s="103"/>
      <c r="W128" s="103"/>
      <c r="X128" s="103"/>
      <c r="Y128" s="103"/>
      <c r="Z128" s="103"/>
      <c r="AA128" s="103"/>
      <c r="AB128" s="103"/>
      <c r="AC128" s="103"/>
      <c r="AD128" s="103"/>
      <c r="AE128" s="103"/>
      <c r="AF128" s="103"/>
      <c r="AG128" s="103"/>
      <c r="AH128" s="103"/>
    </row>
    <row r="131" spans="3:34">
      <c r="C131" s="103"/>
      <c r="D131" s="103"/>
      <c r="E131" s="103"/>
      <c r="F131" s="103"/>
      <c r="G131" s="103"/>
      <c r="H131" s="103"/>
      <c r="I131" s="103"/>
      <c r="J131" s="103"/>
      <c r="K131" s="103"/>
      <c r="L131" s="103"/>
      <c r="M131" s="103"/>
      <c r="N131" s="103"/>
    </row>
    <row r="134" spans="3:34">
      <c r="C134" s="103"/>
      <c r="D134" s="103"/>
      <c r="E134" s="103"/>
      <c r="F134" s="103"/>
      <c r="G134" s="103"/>
      <c r="H134" s="103"/>
      <c r="I134" s="103"/>
      <c r="J134" s="103"/>
      <c r="K134" s="103"/>
      <c r="L134" s="103"/>
      <c r="M134" s="103"/>
      <c r="N134" s="103"/>
      <c r="O134" s="103"/>
      <c r="P134" s="103"/>
      <c r="Q134" s="103"/>
      <c r="R134" s="103"/>
      <c r="S134" s="103"/>
      <c r="T134" s="103"/>
      <c r="U134" s="103"/>
      <c r="V134" s="103"/>
      <c r="W134" s="103"/>
      <c r="X134" s="103"/>
      <c r="Y134" s="103"/>
      <c r="Z134" s="103"/>
      <c r="AA134" s="103"/>
      <c r="AB134" s="103"/>
      <c r="AC134" s="103"/>
    </row>
    <row r="135" spans="3:34">
      <c r="C135" s="103"/>
      <c r="D135" s="103"/>
      <c r="E135" s="103"/>
      <c r="F135" s="103"/>
      <c r="G135" s="103"/>
      <c r="H135" s="103"/>
      <c r="I135" s="103"/>
      <c r="J135" s="103"/>
      <c r="K135" s="103"/>
      <c r="L135" s="103"/>
      <c r="M135" s="103"/>
      <c r="N135" s="103"/>
      <c r="O135" s="103"/>
      <c r="P135" s="103"/>
      <c r="Q135" s="103"/>
      <c r="R135" s="103"/>
      <c r="S135" s="103"/>
      <c r="T135" s="103"/>
      <c r="U135" s="103"/>
      <c r="V135" s="103"/>
      <c r="W135" s="103"/>
      <c r="X135" s="103"/>
      <c r="Y135" s="103"/>
      <c r="Z135" s="103"/>
      <c r="AA135" s="103"/>
      <c r="AB135" s="103"/>
      <c r="AC135" s="103"/>
      <c r="AD135" s="103"/>
    </row>
    <row r="137" spans="3:34">
      <c r="C137" s="103"/>
      <c r="D137" s="103"/>
      <c r="E137" s="103"/>
      <c r="F137" s="103"/>
      <c r="G137" s="103"/>
      <c r="H137" s="103"/>
      <c r="I137" s="103"/>
      <c r="J137" s="103"/>
      <c r="K137" s="103"/>
      <c r="L137" s="103"/>
      <c r="M137" s="103"/>
      <c r="N137" s="103"/>
      <c r="O137" s="103"/>
      <c r="P137" s="103"/>
      <c r="Q137" s="103"/>
      <c r="R137" s="103"/>
      <c r="S137" s="103"/>
      <c r="T137" s="103"/>
      <c r="U137" s="103"/>
      <c r="V137" s="103"/>
      <c r="W137" s="103"/>
      <c r="X137" s="103"/>
      <c r="Y137" s="103"/>
      <c r="Z137" s="103"/>
      <c r="AA137" s="103"/>
      <c r="AB137" s="103"/>
      <c r="AC137" s="103"/>
      <c r="AD137" s="103"/>
    </row>
    <row r="141" spans="3:34">
      <c r="C141" s="103"/>
      <c r="D141" s="103"/>
      <c r="E141" s="103"/>
      <c r="F141" s="103"/>
      <c r="G141" s="103"/>
      <c r="H141" s="103"/>
      <c r="I141" s="103"/>
      <c r="J141" s="103"/>
      <c r="K141" s="103"/>
      <c r="L141" s="103"/>
      <c r="M141" s="103"/>
      <c r="N141" s="103"/>
    </row>
    <row r="144" spans="3:34">
      <c r="C144" s="103"/>
      <c r="D144" s="103"/>
      <c r="E144" s="103"/>
      <c r="F144" s="103"/>
      <c r="G144" s="103"/>
      <c r="H144" s="103"/>
      <c r="I144" s="103"/>
      <c r="J144" s="103"/>
      <c r="K144" s="103"/>
      <c r="L144" s="103"/>
      <c r="M144" s="103"/>
      <c r="N144" s="103"/>
      <c r="O144" s="103"/>
      <c r="P144" s="103"/>
      <c r="Q144" s="103"/>
      <c r="R144" s="103"/>
      <c r="S144" s="103"/>
      <c r="T144" s="103"/>
      <c r="U144" s="103"/>
      <c r="V144" s="103"/>
      <c r="W144" s="103"/>
      <c r="X144" s="103"/>
      <c r="Y144" s="103"/>
      <c r="Z144" s="103"/>
      <c r="AA144" s="103"/>
      <c r="AB144" s="103"/>
      <c r="AC144" s="103"/>
      <c r="AD144" s="103"/>
      <c r="AE144" s="103"/>
      <c r="AF144" s="103"/>
      <c r="AG144" s="103"/>
      <c r="AH144" s="103"/>
    </row>
    <row r="145" spans="3:34">
      <c r="C145" s="103"/>
      <c r="D145" s="103"/>
      <c r="E145" s="103"/>
      <c r="F145" s="103"/>
      <c r="G145" s="103"/>
      <c r="H145" s="103"/>
      <c r="I145" s="103"/>
      <c r="J145" s="103"/>
      <c r="K145" s="103"/>
      <c r="L145" s="103"/>
      <c r="M145" s="103"/>
      <c r="N145" s="103"/>
      <c r="O145" s="103"/>
      <c r="P145" s="103"/>
      <c r="Q145" s="103"/>
      <c r="R145" s="103"/>
      <c r="S145" s="103"/>
      <c r="T145" s="103"/>
      <c r="U145" s="103"/>
      <c r="V145" s="103"/>
      <c r="W145" s="103"/>
      <c r="X145" s="103"/>
      <c r="Y145" s="103"/>
      <c r="Z145" s="103"/>
      <c r="AA145" s="103"/>
      <c r="AB145" s="103"/>
      <c r="AC145" s="103"/>
      <c r="AD145" s="103"/>
      <c r="AE145" s="103"/>
      <c r="AF145" s="103"/>
      <c r="AG145" s="103"/>
      <c r="AH145" s="103"/>
    </row>
    <row r="147" spans="3:34">
      <c r="C147" s="103"/>
      <c r="D147" s="103"/>
      <c r="E147" s="103"/>
      <c r="F147" s="103"/>
      <c r="G147" s="103"/>
      <c r="H147" s="103"/>
      <c r="I147" s="103"/>
      <c r="J147" s="103"/>
      <c r="K147" s="103"/>
      <c r="L147" s="103"/>
      <c r="M147" s="103"/>
      <c r="N147" s="103"/>
      <c r="O147" s="103"/>
      <c r="P147" s="103"/>
      <c r="Q147" s="103"/>
      <c r="R147" s="103"/>
      <c r="S147" s="103"/>
      <c r="T147" s="103"/>
      <c r="U147" s="103"/>
      <c r="V147" s="103"/>
      <c r="W147" s="103"/>
      <c r="X147" s="103"/>
      <c r="Y147" s="103"/>
      <c r="Z147" s="103"/>
      <c r="AA147" s="103"/>
      <c r="AB147" s="103"/>
      <c r="AC147" s="103"/>
      <c r="AD147" s="103"/>
      <c r="AE147" s="103"/>
      <c r="AF147" s="103"/>
      <c r="AG147" s="103"/>
      <c r="AH147" s="103"/>
    </row>
    <row r="151" spans="3:34">
      <c r="C151" s="103"/>
      <c r="D151" s="103"/>
      <c r="E151" s="103"/>
      <c r="F151" s="103"/>
      <c r="G151" s="103"/>
      <c r="H151" s="103"/>
      <c r="I151" s="103"/>
      <c r="J151" s="103"/>
      <c r="K151" s="103"/>
      <c r="L151" s="103"/>
      <c r="M151" s="103"/>
      <c r="N151" s="103"/>
      <c r="O151" s="103"/>
    </row>
    <row r="155" spans="3:34">
      <c r="C155" s="103"/>
      <c r="D155" s="103"/>
      <c r="E155" s="103"/>
      <c r="F155" s="103"/>
      <c r="G155" s="103"/>
      <c r="H155" s="103"/>
      <c r="I155" s="103"/>
      <c r="J155" s="103"/>
      <c r="K155" s="103"/>
      <c r="L155" s="103"/>
      <c r="M155" s="103"/>
      <c r="N155" s="103"/>
      <c r="O155" s="103"/>
      <c r="P155" s="103"/>
      <c r="Q155" s="103"/>
      <c r="R155" s="103"/>
      <c r="S155" s="103"/>
      <c r="T155" s="103"/>
      <c r="U155" s="103"/>
      <c r="V155" s="103"/>
      <c r="W155" s="103"/>
      <c r="X155" s="103"/>
      <c r="Y155" s="103"/>
      <c r="Z155" s="103"/>
      <c r="AA155" s="103"/>
      <c r="AB155" s="103"/>
      <c r="AC155" s="103"/>
      <c r="AD155" s="103"/>
    </row>
    <row r="156" spans="3:34">
      <c r="C156" s="103"/>
      <c r="D156" s="103"/>
      <c r="E156" s="103"/>
      <c r="F156" s="103"/>
      <c r="G156" s="103"/>
      <c r="H156" s="103"/>
      <c r="I156" s="103"/>
      <c r="J156" s="103"/>
      <c r="K156" s="103"/>
      <c r="L156" s="103"/>
      <c r="M156" s="103"/>
      <c r="N156" s="103"/>
      <c r="O156" s="103"/>
      <c r="P156" s="103"/>
      <c r="Q156" s="103"/>
      <c r="R156" s="103"/>
      <c r="S156" s="103"/>
      <c r="T156" s="103"/>
      <c r="U156" s="103"/>
      <c r="V156" s="103"/>
      <c r="W156" s="103"/>
      <c r="X156" s="103"/>
      <c r="Y156" s="103"/>
      <c r="Z156" s="103"/>
      <c r="AA156" s="103"/>
      <c r="AB156" s="103"/>
      <c r="AC156" s="103"/>
    </row>
    <row r="157" spans="3:34">
      <c r="C157" s="103"/>
      <c r="D157" s="103"/>
      <c r="E157" s="103"/>
      <c r="F157" s="103"/>
      <c r="G157" s="103"/>
      <c r="H157" s="103"/>
      <c r="I157" s="103"/>
      <c r="J157" s="103"/>
      <c r="K157" s="103"/>
      <c r="L157" s="103"/>
      <c r="M157" s="103"/>
      <c r="N157" s="103"/>
      <c r="O157" s="103"/>
      <c r="P157" s="103"/>
      <c r="Q157" s="103"/>
      <c r="R157" s="103"/>
      <c r="S157" s="103"/>
      <c r="T157" s="103"/>
      <c r="U157" s="103"/>
      <c r="V157" s="103"/>
      <c r="W157" s="103"/>
      <c r="X157" s="103"/>
      <c r="Y157" s="103"/>
      <c r="Z157" s="103"/>
      <c r="AA157" s="103"/>
      <c r="AB157" s="103"/>
      <c r="AC157" s="103"/>
      <c r="AD157" s="103"/>
    </row>
    <row r="158" spans="3:34">
      <c r="C158" s="103"/>
    </row>
    <row r="161" spans="3:34">
      <c r="C161" s="103"/>
      <c r="D161" s="103"/>
      <c r="E161" s="103"/>
      <c r="F161" s="103"/>
      <c r="G161" s="103"/>
      <c r="H161" s="103"/>
      <c r="I161" s="103"/>
      <c r="J161" s="103"/>
      <c r="K161" s="103"/>
    </row>
    <row r="165" spans="3:34">
      <c r="C165" s="103"/>
      <c r="D165" s="103"/>
      <c r="E165" s="103"/>
      <c r="F165" s="103"/>
      <c r="G165" s="103"/>
      <c r="H165" s="103"/>
      <c r="I165" s="103"/>
      <c r="J165" s="103"/>
      <c r="K165" s="103"/>
      <c r="L165" s="103"/>
      <c r="M165" s="103"/>
      <c r="N165" s="103"/>
      <c r="O165" s="103"/>
      <c r="P165" s="103"/>
      <c r="Q165" s="103"/>
      <c r="R165" s="103"/>
      <c r="S165" s="103"/>
      <c r="T165" s="103"/>
      <c r="U165" s="103"/>
      <c r="V165" s="103"/>
      <c r="W165" s="103"/>
      <c r="X165" s="103"/>
      <c r="Y165" s="103"/>
      <c r="Z165" s="103"/>
      <c r="AA165" s="103"/>
      <c r="AB165" s="103"/>
      <c r="AC165" s="103"/>
      <c r="AD165" s="103"/>
      <c r="AE165" s="103"/>
      <c r="AF165" s="103"/>
      <c r="AG165" s="103"/>
      <c r="AH165" s="103"/>
    </row>
    <row r="166" spans="3:34">
      <c r="C166" s="103"/>
      <c r="D166" s="103"/>
      <c r="E166" s="103"/>
      <c r="F166" s="103"/>
      <c r="G166" s="103"/>
      <c r="H166" s="103"/>
      <c r="I166" s="103"/>
      <c r="J166" s="103"/>
      <c r="K166" s="103"/>
      <c r="L166" s="103"/>
      <c r="M166" s="103"/>
      <c r="N166" s="103"/>
      <c r="O166" s="103"/>
      <c r="P166" s="103"/>
      <c r="Q166" s="103"/>
      <c r="R166" s="103"/>
      <c r="S166" s="103"/>
      <c r="T166" s="103"/>
      <c r="U166" s="103"/>
      <c r="V166" s="103"/>
      <c r="W166" s="103"/>
      <c r="X166" s="103"/>
      <c r="Y166" s="103"/>
      <c r="Z166" s="103"/>
      <c r="AA166" s="103"/>
      <c r="AB166" s="103"/>
      <c r="AC166" s="103"/>
      <c r="AD166" s="103"/>
      <c r="AE166" s="103"/>
      <c r="AF166" s="103"/>
      <c r="AG166" s="103"/>
      <c r="AH166" s="103"/>
    </row>
    <row r="167" spans="3:34">
      <c r="C167" s="103"/>
      <c r="D167" s="103"/>
      <c r="E167" s="103"/>
      <c r="F167" s="103"/>
      <c r="G167" s="103"/>
      <c r="H167" s="103"/>
      <c r="I167" s="103"/>
      <c r="J167" s="103"/>
      <c r="K167" s="103"/>
      <c r="L167" s="103"/>
      <c r="M167" s="103"/>
      <c r="N167" s="103"/>
      <c r="O167" s="103"/>
      <c r="P167" s="103"/>
      <c r="Q167" s="103"/>
      <c r="R167" s="103"/>
      <c r="S167" s="103"/>
      <c r="T167" s="103"/>
      <c r="U167" s="103"/>
      <c r="V167" s="103"/>
      <c r="W167" s="103"/>
      <c r="X167" s="103"/>
      <c r="Y167" s="103"/>
      <c r="Z167" s="103"/>
      <c r="AA167" s="103"/>
      <c r="AB167" s="103"/>
      <c r="AC167" s="103"/>
      <c r="AD167" s="103"/>
      <c r="AE167" s="103"/>
      <c r="AF167" s="103"/>
      <c r="AG167" s="103"/>
      <c r="AH167" s="103"/>
    </row>
    <row r="168" spans="3:34">
      <c r="C168" s="103"/>
      <c r="D168" s="103"/>
      <c r="E168" s="103"/>
      <c r="F168" s="103"/>
      <c r="G168" s="103"/>
      <c r="H168" s="103"/>
      <c r="I168" s="103"/>
      <c r="J168" s="103"/>
      <c r="K168" s="103"/>
      <c r="L168" s="103"/>
      <c r="M168" s="103"/>
      <c r="N168" s="103"/>
      <c r="O168" s="103"/>
      <c r="P168" s="103"/>
      <c r="Q168" s="103"/>
      <c r="R168" s="103"/>
      <c r="S168" s="103"/>
      <c r="T168" s="103"/>
      <c r="U168" s="103"/>
      <c r="V168" s="103"/>
      <c r="W168" s="103"/>
      <c r="X168" s="103"/>
      <c r="Y168" s="103"/>
      <c r="Z168" s="103"/>
      <c r="AA168" s="103"/>
      <c r="AB168" s="103"/>
      <c r="AC168" s="103"/>
      <c r="AD168" s="103"/>
      <c r="AE168" s="103"/>
      <c r="AF168" s="103"/>
      <c r="AG168" s="103"/>
      <c r="AH168" s="103"/>
    </row>
    <row r="171" spans="3:34">
      <c r="C171" s="103"/>
      <c r="D171" s="103"/>
      <c r="E171" s="103"/>
      <c r="F171" s="103"/>
      <c r="G171" s="103"/>
      <c r="H171" s="103"/>
      <c r="I171" s="103"/>
      <c r="J171" s="103"/>
      <c r="K171" s="103"/>
      <c r="L171" s="103"/>
      <c r="M171" s="103"/>
      <c r="N171" s="103"/>
    </row>
    <row r="194" spans="3:34">
      <c r="C194" s="103"/>
      <c r="D194" s="103"/>
      <c r="E194" s="103"/>
      <c r="F194" s="103"/>
      <c r="G194" s="103"/>
      <c r="H194" s="103"/>
      <c r="I194" s="103"/>
      <c r="J194" s="103"/>
      <c r="K194" s="103"/>
      <c r="L194" s="103"/>
      <c r="M194" s="103"/>
      <c r="N194" s="103"/>
      <c r="O194" s="103"/>
      <c r="P194" s="103"/>
      <c r="Q194" s="103"/>
      <c r="R194" s="103"/>
      <c r="S194" s="103"/>
      <c r="T194" s="103"/>
      <c r="U194" s="103"/>
      <c r="V194" s="103"/>
      <c r="W194" s="103"/>
      <c r="X194" s="103"/>
      <c r="Y194" s="103"/>
      <c r="Z194" s="103"/>
      <c r="AA194" s="103"/>
      <c r="AB194" s="103"/>
      <c r="AC194" s="103"/>
      <c r="AD194" s="103"/>
      <c r="AE194" s="103"/>
      <c r="AF194" s="103"/>
      <c r="AG194" s="103"/>
      <c r="AH194" s="103"/>
    </row>
    <row r="195" spans="3:34">
      <c r="C195" s="103"/>
      <c r="D195" s="103"/>
      <c r="E195" s="103"/>
      <c r="F195" s="103"/>
      <c r="G195" s="103"/>
      <c r="H195" s="103"/>
      <c r="I195" s="103"/>
      <c r="J195" s="103"/>
      <c r="K195" s="103"/>
      <c r="L195" s="103"/>
      <c r="M195" s="103"/>
      <c r="N195" s="103"/>
      <c r="O195" s="103"/>
      <c r="P195" s="103"/>
      <c r="Q195" s="103"/>
      <c r="R195" s="103"/>
      <c r="S195" s="103"/>
      <c r="T195" s="103"/>
      <c r="U195" s="103"/>
      <c r="V195" s="103"/>
      <c r="W195" s="103"/>
      <c r="X195" s="103"/>
      <c r="Y195" s="103"/>
      <c r="Z195" s="103"/>
      <c r="AA195" s="103"/>
      <c r="AB195" s="103"/>
      <c r="AC195" s="103"/>
      <c r="AD195" s="103"/>
      <c r="AE195" s="103"/>
      <c r="AF195" s="103"/>
      <c r="AG195" s="103"/>
      <c r="AH195" s="103"/>
    </row>
    <row r="196" spans="3:34">
      <c r="C196" s="103"/>
      <c r="D196" s="103"/>
      <c r="E196" s="103"/>
      <c r="F196" s="103"/>
      <c r="G196" s="103"/>
      <c r="H196" s="103"/>
      <c r="I196" s="103"/>
      <c r="J196" s="103"/>
      <c r="K196" s="103"/>
      <c r="L196" s="103"/>
      <c r="M196" s="103"/>
      <c r="N196" s="103"/>
      <c r="O196" s="103"/>
      <c r="P196" s="103"/>
      <c r="Q196" s="103"/>
      <c r="R196" s="103"/>
      <c r="S196" s="103"/>
      <c r="T196" s="103"/>
      <c r="U196" s="103"/>
      <c r="V196" s="103"/>
      <c r="W196" s="103"/>
      <c r="X196" s="103"/>
      <c r="Y196" s="103"/>
      <c r="Z196" s="103"/>
      <c r="AA196" s="103"/>
      <c r="AB196" s="103"/>
      <c r="AC196" s="103"/>
      <c r="AD196" s="103"/>
      <c r="AE196" s="103"/>
      <c r="AF196" s="103"/>
      <c r="AG196" s="103"/>
      <c r="AH196" s="103"/>
    </row>
    <row r="197" spans="3:34">
      <c r="C197" s="103"/>
      <c r="D197" s="103"/>
      <c r="E197" s="103"/>
      <c r="F197" s="103"/>
      <c r="G197" s="103"/>
      <c r="H197" s="103"/>
      <c r="I197" s="103"/>
      <c r="J197" s="103"/>
      <c r="K197" s="103"/>
      <c r="L197" s="103"/>
      <c r="M197" s="103"/>
      <c r="N197" s="103"/>
      <c r="O197" s="103"/>
      <c r="P197" s="103"/>
      <c r="Q197" s="103"/>
      <c r="R197" s="103"/>
      <c r="S197" s="103"/>
      <c r="T197" s="103"/>
      <c r="U197" s="103"/>
      <c r="V197" s="103"/>
      <c r="W197" s="103"/>
      <c r="X197" s="103"/>
      <c r="Y197" s="103"/>
      <c r="Z197" s="103"/>
      <c r="AA197" s="103"/>
      <c r="AB197" s="103"/>
      <c r="AC197" s="103"/>
      <c r="AD197" s="103"/>
      <c r="AE197" s="103"/>
      <c r="AF197" s="103"/>
      <c r="AG197" s="103"/>
      <c r="AH197" s="103"/>
    </row>
    <row r="198" spans="3:34">
      <c r="C198" s="103"/>
      <c r="D198" s="103"/>
      <c r="E198" s="103"/>
      <c r="F198" s="103"/>
      <c r="G198" s="103"/>
      <c r="H198" s="103"/>
      <c r="I198" s="103"/>
      <c r="J198" s="103"/>
      <c r="K198" s="103"/>
      <c r="L198" s="103"/>
      <c r="M198" s="103"/>
      <c r="N198" s="103"/>
      <c r="O198" s="103"/>
      <c r="P198" s="103"/>
      <c r="Q198" s="103"/>
      <c r="R198" s="103"/>
      <c r="S198" s="103"/>
      <c r="T198" s="103"/>
      <c r="U198" s="103"/>
      <c r="V198" s="103"/>
      <c r="W198" s="103"/>
      <c r="X198" s="103"/>
      <c r="Y198" s="103"/>
      <c r="Z198" s="103"/>
      <c r="AA198" s="103"/>
      <c r="AB198" s="103"/>
      <c r="AC198" s="103"/>
      <c r="AD198" s="103"/>
      <c r="AE198" s="103"/>
      <c r="AF198" s="103"/>
      <c r="AG198" s="103"/>
      <c r="AH198" s="103"/>
    </row>
    <row r="201" spans="3:34">
      <c r="C201" s="103"/>
      <c r="D201" s="103"/>
      <c r="E201" s="103"/>
      <c r="F201" s="103"/>
      <c r="G201" s="103"/>
      <c r="H201" s="103"/>
      <c r="I201" s="103"/>
      <c r="J201" s="103"/>
      <c r="K201" s="103"/>
      <c r="L201" s="103"/>
      <c r="M201" s="103"/>
      <c r="N201" s="103"/>
      <c r="O201" s="103"/>
      <c r="P201" s="103"/>
      <c r="Q201" s="103"/>
      <c r="R201" s="103"/>
      <c r="S201" s="103"/>
      <c r="T201" s="103"/>
      <c r="U201" s="103"/>
      <c r="V201" s="103"/>
      <c r="W201" s="103"/>
      <c r="X201" s="103"/>
      <c r="Y201" s="103"/>
      <c r="Z201" s="103"/>
      <c r="AA201" s="103"/>
      <c r="AB201" s="103"/>
      <c r="AC201" s="103"/>
      <c r="AD201" s="103"/>
      <c r="AE201" s="103"/>
      <c r="AF201" s="103"/>
      <c r="AG201" s="103"/>
      <c r="AH201" s="103"/>
    </row>
    <row r="204" spans="3:34">
      <c r="C204" s="103"/>
      <c r="D204" s="103"/>
      <c r="E204" s="103"/>
      <c r="F204" s="103"/>
      <c r="G204" s="103"/>
      <c r="H204" s="103"/>
      <c r="I204" s="103"/>
      <c r="J204" s="103"/>
      <c r="K204" s="103"/>
      <c r="L204" s="103"/>
      <c r="M204" s="103"/>
      <c r="N204" s="103"/>
      <c r="O204" s="103"/>
      <c r="P204" s="103"/>
      <c r="Q204" s="103"/>
      <c r="R204" s="103"/>
      <c r="S204" s="103"/>
      <c r="T204" s="103"/>
      <c r="U204" s="103"/>
      <c r="V204" s="103"/>
      <c r="W204" s="103"/>
      <c r="X204" s="103"/>
      <c r="Y204" s="103"/>
      <c r="Z204" s="103"/>
      <c r="AA204" s="103"/>
      <c r="AB204" s="103"/>
      <c r="AC204" s="103"/>
      <c r="AD204" s="103"/>
      <c r="AE204" s="103"/>
      <c r="AF204" s="103"/>
      <c r="AG204" s="103"/>
      <c r="AH204" s="103"/>
    </row>
    <row r="205" spans="3:34">
      <c r="C205" s="103"/>
      <c r="D205" s="103"/>
      <c r="E205" s="103"/>
      <c r="F205" s="103"/>
      <c r="G205" s="103"/>
      <c r="H205" s="103"/>
      <c r="I205" s="103"/>
      <c r="J205" s="103"/>
      <c r="K205" s="103"/>
      <c r="L205" s="103"/>
      <c r="M205" s="103"/>
      <c r="N205" s="103"/>
      <c r="O205" s="103"/>
      <c r="P205" s="103"/>
      <c r="Q205" s="103"/>
      <c r="R205" s="103"/>
      <c r="S205" s="103"/>
      <c r="T205" s="103"/>
      <c r="U205" s="103"/>
      <c r="V205" s="103"/>
      <c r="W205" s="103"/>
      <c r="X205" s="103"/>
      <c r="Y205" s="103"/>
      <c r="Z205" s="103"/>
      <c r="AA205" s="103"/>
      <c r="AB205" s="103"/>
      <c r="AC205" s="103"/>
    </row>
    <row r="206" spans="3:34">
      <c r="C206" s="103"/>
      <c r="D206" s="103"/>
      <c r="E206" s="103"/>
      <c r="F206" s="103"/>
      <c r="G206" s="103"/>
      <c r="H206" s="103"/>
      <c r="I206" s="103"/>
      <c r="J206" s="103"/>
      <c r="K206" s="103"/>
      <c r="L206" s="103"/>
      <c r="M206" s="103"/>
      <c r="N206" s="103"/>
      <c r="O206" s="103"/>
      <c r="P206" s="103"/>
      <c r="Q206" s="103"/>
      <c r="R206" s="103"/>
      <c r="S206" s="103"/>
      <c r="T206" s="103"/>
      <c r="U206" s="103"/>
      <c r="V206" s="103"/>
      <c r="W206" s="103"/>
      <c r="X206" s="103"/>
      <c r="Y206" s="103"/>
      <c r="Z206" s="103"/>
      <c r="AA206" s="103"/>
      <c r="AB206" s="103"/>
      <c r="AC206" s="103"/>
      <c r="AD206" s="103"/>
      <c r="AE206" s="103"/>
      <c r="AF206" s="103"/>
      <c r="AG206" s="103"/>
      <c r="AH206" s="103"/>
    </row>
    <row r="207" spans="3:34">
      <c r="C207" s="103"/>
      <c r="D207" s="103"/>
      <c r="E207" s="103"/>
      <c r="F207" s="103"/>
      <c r="G207" s="103"/>
      <c r="H207" s="103"/>
      <c r="I207" s="103"/>
      <c r="J207" s="103"/>
      <c r="K207" s="103"/>
      <c r="L207" s="103"/>
      <c r="M207" s="103"/>
      <c r="N207" s="103"/>
      <c r="O207" s="103"/>
      <c r="P207" s="103"/>
      <c r="Q207" s="103"/>
      <c r="R207" s="103"/>
      <c r="S207" s="103"/>
      <c r="T207" s="103"/>
      <c r="U207" s="103"/>
      <c r="V207" s="103"/>
      <c r="W207" s="103"/>
      <c r="X207" s="103"/>
      <c r="Y207" s="103"/>
      <c r="Z207" s="103"/>
      <c r="AA207" s="103"/>
      <c r="AB207" s="103"/>
      <c r="AC207" s="103"/>
    </row>
    <row r="208" spans="3:34">
      <c r="C208" s="103"/>
      <c r="D208" s="103"/>
      <c r="E208" s="103"/>
      <c r="F208" s="103"/>
      <c r="G208" s="103"/>
      <c r="H208" s="103"/>
      <c r="I208" s="103"/>
      <c r="J208" s="103"/>
      <c r="K208" s="103"/>
      <c r="L208" s="103"/>
      <c r="M208" s="103"/>
      <c r="N208" s="103"/>
      <c r="O208" s="103"/>
      <c r="P208" s="103"/>
      <c r="Q208" s="103"/>
      <c r="R208" s="103"/>
      <c r="S208" s="103"/>
      <c r="T208" s="103"/>
      <c r="U208" s="103"/>
      <c r="V208" s="103"/>
      <c r="W208" s="103"/>
      <c r="X208" s="103"/>
      <c r="Y208" s="103"/>
      <c r="Z208" s="103"/>
      <c r="AA208" s="103"/>
      <c r="AB208" s="103"/>
      <c r="AC208" s="103"/>
      <c r="AD208" s="103"/>
      <c r="AE208" s="103"/>
      <c r="AF208" s="103"/>
      <c r="AG208" s="103"/>
      <c r="AH208" s="103"/>
    </row>
    <row r="211" spans="3:34">
      <c r="C211" s="103"/>
      <c r="D211" s="103"/>
      <c r="E211" s="103"/>
      <c r="F211" s="103"/>
      <c r="G211" s="103"/>
      <c r="H211" s="103"/>
      <c r="I211" s="103"/>
      <c r="J211" s="103"/>
      <c r="K211" s="103"/>
      <c r="L211" s="103"/>
      <c r="M211" s="103"/>
      <c r="N211" s="103"/>
      <c r="O211" s="103"/>
      <c r="P211" s="103"/>
      <c r="Q211" s="103"/>
      <c r="R211" s="103"/>
      <c r="S211" s="103"/>
      <c r="T211" s="103"/>
      <c r="U211" s="103"/>
      <c r="V211" s="103"/>
      <c r="W211" s="103"/>
      <c r="X211" s="103"/>
      <c r="Y211" s="103"/>
      <c r="Z211" s="103"/>
      <c r="AA211" s="103"/>
      <c r="AB211" s="103"/>
      <c r="AC211" s="103"/>
      <c r="AD211" s="103"/>
      <c r="AE211" s="103"/>
      <c r="AF211" s="103"/>
      <c r="AG211" s="103"/>
      <c r="AH211" s="103"/>
    </row>
    <row r="214" spans="3:34">
      <c r="C214" s="103"/>
      <c r="D214" s="103"/>
      <c r="E214" s="103"/>
      <c r="F214" s="103"/>
      <c r="G214" s="103"/>
      <c r="H214" s="103"/>
      <c r="I214" s="103"/>
      <c r="J214" s="103"/>
      <c r="K214" s="103"/>
      <c r="L214" s="103"/>
      <c r="M214" s="103"/>
      <c r="N214" s="103"/>
      <c r="O214" s="103"/>
      <c r="P214" s="103"/>
      <c r="Q214" s="103"/>
      <c r="R214" s="103"/>
      <c r="S214" s="103"/>
      <c r="T214" s="103"/>
      <c r="U214" s="103"/>
      <c r="V214" s="103"/>
      <c r="W214" s="103"/>
      <c r="X214" s="103"/>
      <c r="Y214" s="103"/>
      <c r="Z214" s="103"/>
      <c r="AA214" s="103"/>
      <c r="AB214" s="103"/>
      <c r="AC214" s="103"/>
      <c r="AD214" s="103"/>
      <c r="AE214" s="103"/>
      <c r="AF214" s="103"/>
      <c r="AG214" s="103"/>
      <c r="AH214" s="103"/>
    </row>
    <row r="215" spans="3:34">
      <c r="C215" s="103"/>
      <c r="D215" s="103"/>
      <c r="E215" s="103"/>
      <c r="F215" s="103"/>
      <c r="G215" s="103"/>
      <c r="H215" s="103"/>
      <c r="I215" s="103"/>
      <c r="J215" s="103"/>
      <c r="K215" s="103"/>
      <c r="L215" s="103"/>
      <c r="M215" s="103"/>
      <c r="N215" s="103"/>
      <c r="O215" s="103"/>
      <c r="P215" s="103"/>
      <c r="Q215" s="103"/>
      <c r="R215" s="103"/>
      <c r="S215" s="103"/>
      <c r="T215" s="103"/>
      <c r="U215" s="103"/>
      <c r="V215" s="103"/>
      <c r="W215" s="103"/>
      <c r="X215" s="103"/>
      <c r="Y215" s="103"/>
      <c r="Z215" s="103"/>
      <c r="AA215" s="103"/>
      <c r="AB215" s="103"/>
      <c r="AC215" s="103"/>
      <c r="AD215" s="103"/>
      <c r="AE215" s="103"/>
      <c r="AF215" s="103"/>
      <c r="AG215" s="103"/>
      <c r="AH215" s="103"/>
    </row>
    <row r="216" spans="3:34">
      <c r="C216" s="103"/>
      <c r="D216" s="103"/>
      <c r="E216" s="103"/>
      <c r="F216" s="103"/>
      <c r="G216" s="103"/>
      <c r="H216" s="103"/>
      <c r="I216" s="103"/>
      <c r="J216" s="103"/>
      <c r="K216" s="103"/>
      <c r="L216" s="103"/>
      <c r="M216" s="103"/>
      <c r="N216" s="103"/>
      <c r="O216" s="103"/>
      <c r="P216" s="103"/>
      <c r="Q216" s="103"/>
      <c r="R216" s="103"/>
      <c r="S216" s="103"/>
      <c r="T216" s="103"/>
      <c r="U216" s="103"/>
      <c r="V216" s="103"/>
      <c r="W216" s="103"/>
      <c r="X216" s="103"/>
      <c r="Y216" s="103"/>
      <c r="Z216" s="103"/>
      <c r="AA216" s="103"/>
      <c r="AB216" s="103"/>
      <c r="AC216" s="103"/>
      <c r="AD216" s="103"/>
      <c r="AE216" s="103"/>
      <c r="AF216" s="103"/>
      <c r="AG216" s="103"/>
      <c r="AH216" s="103"/>
    </row>
    <row r="217" spans="3:34">
      <c r="C217" s="103"/>
      <c r="D217" s="103"/>
      <c r="E217" s="103"/>
      <c r="F217" s="103"/>
      <c r="G217" s="103"/>
      <c r="H217" s="103"/>
      <c r="I217" s="103"/>
      <c r="J217" s="103"/>
      <c r="K217" s="103"/>
      <c r="L217" s="103"/>
      <c r="M217" s="103"/>
      <c r="N217" s="103"/>
      <c r="O217" s="103"/>
      <c r="P217" s="103"/>
      <c r="Q217" s="103"/>
      <c r="R217" s="103"/>
      <c r="S217" s="103"/>
      <c r="T217" s="103"/>
      <c r="U217" s="103"/>
      <c r="V217" s="103"/>
      <c r="W217" s="103"/>
      <c r="X217" s="103"/>
      <c r="Y217" s="103"/>
      <c r="Z217" s="103"/>
      <c r="AA217" s="103"/>
      <c r="AB217" s="103"/>
      <c r="AC217" s="103"/>
      <c r="AD217" s="103"/>
      <c r="AE217" s="103"/>
      <c r="AF217" s="103"/>
      <c r="AG217" s="103"/>
      <c r="AH217" s="103"/>
    </row>
    <row r="218" spans="3:34">
      <c r="C218" s="103"/>
      <c r="D218" s="103"/>
      <c r="E218" s="103"/>
      <c r="F218" s="103"/>
      <c r="G218" s="103"/>
      <c r="H218" s="103"/>
      <c r="I218" s="103"/>
      <c r="J218" s="103"/>
      <c r="K218" s="103"/>
      <c r="L218" s="103"/>
      <c r="M218" s="103"/>
      <c r="N218" s="103"/>
      <c r="O218" s="103"/>
      <c r="P218" s="103"/>
      <c r="Q218" s="103"/>
      <c r="R218" s="103"/>
      <c r="S218" s="103"/>
      <c r="T218" s="103"/>
      <c r="U218" s="103"/>
      <c r="V218" s="103"/>
      <c r="W218" s="103"/>
      <c r="X218" s="103"/>
      <c r="Y218" s="103"/>
      <c r="Z218" s="103"/>
      <c r="AA218" s="103"/>
      <c r="AB218" s="103"/>
    </row>
    <row r="221" spans="3:34">
      <c r="C221" s="103"/>
      <c r="D221" s="103"/>
      <c r="E221" s="103"/>
      <c r="F221" s="103"/>
      <c r="G221" s="103"/>
      <c r="H221" s="103"/>
      <c r="I221" s="103"/>
      <c r="J221" s="103"/>
      <c r="K221" s="103"/>
      <c r="L221" s="103"/>
      <c r="M221" s="103"/>
      <c r="N221" s="103"/>
      <c r="O221" s="103"/>
      <c r="P221" s="103"/>
      <c r="Q221" s="103"/>
      <c r="R221" s="103"/>
      <c r="S221" s="103"/>
      <c r="T221" s="103"/>
      <c r="U221" s="103"/>
      <c r="V221" s="103"/>
      <c r="W221" s="103"/>
      <c r="X221" s="103"/>
      <c r="Y221" s="103"/>
      <c r="Z221" s="103"/>
      <c r="AA221" s="103"/>
      <c r="AB221" s="103"/>
      <c r="AC221" s="103"/>
      <c r="AD221" s="103"/>
      <c r="AE221" s="103"/>
      <c r="AF221" s="103"/>
      <c r="AG221" s="103"/>
      <c r="AH221" s="103"/>
    </row>
    <row r="224" spans="3:34">
      <c r="C224" s="103"/>
      <c r="D224" s="103"/>
      <c r="E224" s="103"/>
      <c r="F224" s="103"/>
      <c r="G224" s="103"/>
      <c r="H224" s="103"/>
      <c r="I224" s="103"/>
      <c r="J224" s="103"/>
      <c r="K224" s="103"/>
      <c r="L224" s="103"/>
      <c r="M224" s="103"/>
      <c r="N224" s="103"/>
      <c r="O224" s="103"/>
      <c r="P224" s="103"/>
      <c r="Q224" s="103"/>
      <c r="R224" s="103"/>
      <c r="S224" s="103"/>
      <c r="T224" s="103"/>
      <c r="U224" s="103"/>
      <c r="V224" s="103"/>
      <c r="W224" s="103"/>
      <c r="X224" s="103"/>
      <c r="Y224" s="103"/>
      <c r="Z224" s="103"/>
      <c r="AA224" s="103"/>
      <c r="AB224" s="103"/>
      <c r="AC224" s="103"/>
      <c r="AD224" s="103"/>
      <c r="AE224" s="103"/>
      <c r="AF224" s="103"/>
      <c r="AG224" s="103"/>
      <c r="AH224" s="103"/>
    </row>
    <row r="225" spans="3:34">
      <c r="C225" s="103"/>
      <c r="D225" s="103"/>
      <c r="E225" s="103"/>
      <c r="F225" s="103"/>
      <c r="G225" s="103"/>
      <c r="H225" s="103"/>
      <c r="I225" s="103"/>
      <c r="J225" s="103"/>
      <c r="K225" s="103"/>
      <c r="L225" s="103"/>
      <c r="M225" s="103"/>
      <c r="N225" s="103"/>
      <c r="O225" s="103"/>
      <c r="P225" s="103"/>
      <c r="Q225" s="103"/>
      <c r="R225" s="103"/>
      <c r="S225" s="103"/>
      <c r="T225" s="103"/>
      <c r="U225" s="103"/>
      <c r="V225" s="103"/>
      <c r="W225" s="103"/>
      <c r="X225" s="103"/>
      <c r="Y225" s="103"/>
      <c r="Z225" s="103"/>
      <c r="AA225" s="103"/>
      <c r="AB225" s="103"/>
      <c r="AC225" s="103"/>
    </row>
    <row r="226" spans="3:34">
      <c r="C226" s="103"/>
      <c r="D226" s="103"/>
      <c r="E226" s="103"/>
      <c r="F226" s="103"/>
      <c r="G226" s="103"/>
      <c r="H226" s="103"/>
      <c r="I226" s="103"/>
      <c r="J226" s="103"/>
      <c r="K226" s="103"/>
      <c r="L226" s="103"/>
      <c r="M226" s="103"/>
      <c r="N226" s="103"/>
      <c r="O226" s="103"/>
      <c r="P226" s="103"/>
      <c r="Q226" s="103"/>
      <c r="R226" s="103"/>
      <c r="S226" s="103"/>
      <c r="T226" s="103"/>
      <c r="U226" s="103"/>
      <c r="V226" s="103"/>
      <c r="W226" s="103"/>
      <c r="X226" s="103"/>
      <c r="Y226" s="103"/>
      <c r="Z226" s="103"/>
      <c r="AA226" s="103"/>
      <c r="AB226" s="103"/>
      <c r="AC226" s="103"/>
      <c r="AD226" s="103"/>
      <c r="AE226" s="103"/>
      <c r="AF226" s="103"/>
      <c r="AG226" s="103"/>
      <c r="AH226" s="103"/>
    </row>
    <row r="227" spans="3:34">
      <c r="C227" s="103"/>
      <c r="D227" s="103"/>
      <c r="E227" s="103"/>
      <c r="F227" s="103"/>
      <c r="G227" s="103"/>
      <c r="H227" s="103"/>
      <c r="I227" s="103"/>
      <c r="J227" s="103"/>
      <c r="K227" s="103"/>
      <c r="L227" s="103"/>
      <c r="M227" s="103"/>
      <c r="N227" s="103"/>
      <c r="O227" s="103"/>
      <c r="P227" s="103"/>
      <c r="Q227" s="103"/>
      <c r="R227" s="103"/>
      <c r="S227" s="103"/>
      <c r="T227" s="103"/>
      <c r="U227" s="103"/>
      <c r="V227" s="103"/>
      <c r="W227" s="103"/>
      <c r="X227" s="103"/>
      <c r="Y227" s="103"/>
      <c r="Z227" s="103"/>
      <c r="AA227" s="103"/>
      <c r="AB227" s="103"/>
      <c r="AC227" s="103"/>
    </row>
    <row r="228" spans="3:34">
      <c r="C228" s="103"/>
      <c r="D228" s="103"/>
      <c r="E228" s="103"/>
      <c r="F228" s="103"/>
      <c r="G228" s="103"/>
      <c r="H228" s="103"/>
      <c r="I228" s="103"/>
      <c r="J228" s="103"/>
      <c r="K228" s="103"/>
      <c r="L228" s="103"/>
      <c r="M228" s="103"/>
      <c r="N228" s="103"/>
      <c r="O228" s="103"/>
      <c r="P228" s="103"/>
      <c r="Q228" s="103"/>
      <c r="R228" s="103"/>
      <c r="S228" s="103"/>
      <c r="T228" s="103"/>
      <c r="U228" s="103"/>
      <c r="V228" s="103"/>
      <c r="W228" s="103"/>
      <c r="X228" s="103"/>
      <c r="Y228" s="103"/>
      <c r="Z228" s="103"/>
      <c r="AA228" s="103"/>
      <c r="AB228" s="103"/>
      <c r="AC228" s="103"/>
      <c r="AD228" s="103"/>
      <c r="AE228" s="103"/>
      <c r="AF228" s="103"/>
      <c r="AG228" s="103"/>
      <c r="AH228" s="103"/>
    </row>
    <row r="234" spans="3:34">
      <c r="C234" s="103"/>
      <c r="D234" s="103"/>
      <c r="E234" s="103"/>
      <c r="F234" s="103"/>
      <c r="G234" s="103"/>
      <c r="H234" s="103"/>
      <c r="I234" s="103"/>
      <c r="J234" s="103"/>
      <c r="K234" s="103"/>
      <c r="L234" s="103"/>
      <c r="M234" s="103"/>
      <c r="N234" s="103"/>
      <c r="O234" s="103"/>
      <c r="P234" s="103"/>
      <c r="Q234" s="103"/>
      <c r="R234" s="103"/>
      <c r="S234" s="103"/>
      <c r="T234" s="103"/>
      <c r="U234" s="103"/>
      <c r="V234" s="103"/>
      <c r="W234" s="103"/>
      <c r="X234" s="103"/>
      <c r="Y234" s="103"/>
      <c r="Z234" s="103"/>
      <c r="AA234" s="103"/>
      <c r="AB234" s="103"/>
      <c r="AC234" s="103"/>
      <c r="AD234" s="103"/>
      <c r="AE234" s="103"/>
      <c r="AF234" s="103"/>
      <c r="AG234" s="103"/>
      <c r="AH234" s="103"/>
    </row>
    <row r="235" spans="3:34">
      <c r="C235" s="103"/>
      <c r="D235" s="103"/>
      <c r="E235" s="103"/>
      <c r="F235" s="103"/>
      <c r="G235" s="103"/>
      <c r="H235" s="103"/>
      <c r="I235" s="103"/>
      <c r="J235" s="103"/>
      <c r="K235" s="103"/>
      <c r="L235" s="103"/>
      <c r="M235" s="103"/>
      <c r="N235" s="103"/>
      <c r="O235" s="103"/>
      <c r="P235" s="103"/>
      <c r="Q235" s="103"/>
      <c r="R235" s="103"/>
      <c r="S235" s="103"/>
      <c r="T235" s="103"/>
      <c r="U235" s="103"/>
      <c r="V235" s="103"/>
      <c r="W235" s="103"/>
      <c r="X235" s="103"/>
      <c r="Y235" s="103"/>
      <c r="Z235" s="103"/>
      <c r="AA235" s="103"/>
      <c r="AB235" s="103"/>
      <c r="AC235" s="103"/>
      <c r="AD235" s="103"/>
      <c r="AE235" s="103"/>
      <c r="AF235" s="103"/>
      <c r="AG235" s="103"/>
      <c r="AH235" s="103"/>
    </row>
    <row r="236" spans="3:34">
      <c r="C236" s="103"/>
      <c r="D236" s="103"/>
      <c r="E236" s="103"/>
      <c r="F236" s="103"/>
      <c r="G236" s="103"/>
      <c r="H236" s="103"/>
      <c r="I236" s="103"/>
      <c r="J236" s="103"/>
      <c r="K236" s="103"/>
      <c r="L236" s="103"/>
      <c r="M236" s="103"/>
      <c r="N236" s="103"/>
      <c r="O236" s="103"/>
      <c r="P236" s="103"/>
      <c r="Q236" s="103"/>
      <c r="R236" s="103"/>
      <c r="S236" s="103"/>
      <c r="T236" s="103"/>
      <c r="U236" s="103"/>
      <c r="V236" s="103"/>
      <c r="W236" s="103"/>
      <c r="X236" s="103"/>
      <c r="Y236" s="103"/>
      <c r="Z236" s="103"/>
      <c r="AA236" s="103"/>
      <c r="AB236" s="103"/>
      <c r="AC236" s="103"/>
      <c r="AD236" s="103"/>
      <c r="AE236" s="103"/>
      <c r="AF236" s="103"/>
      <c r="AG236" s="103"/>
      <c r="AH236" s="103"/>
    </row>
    <row r="237" spans="3:34">
      <c r="C237" s="103"/>
      <c r="D237" s="103"/>
      <c r="E237" s="103"/>
      <c r="F237" s="103"/>
      <c r="G237" s="103"/>
      <c r="H237" s="103"/>
      <c r="I237" s="103"/>
      <c r="J237" s="103"/>
      <c r="K237" s="103"/>
      <c r="L237" s="103"/>
      <c r="M237" s="103"/>
      <c r="N237" s="103"/>
      <c r="O237" s="103"/>
      <c r="P237" s="103"/>
      <c r="Q237" s="103"/>
      <c r="R237" s="103"/>
      <c r="S237" s="103"/>
      <c r="T237" s="103"/>
      <c r="U237" s="103"/>
      <c r="V237" s="103"/>
      <c r="W237" s="103"/>
      <c r="X237" s="103"/>
      <c r="Y237" s="103"/>
      <c r="Z237" s="103"/>
      <c r="AA237" s="103"/>
      <c r="AB237" s="103"/>
      <c r="AC237" s="103"/>
      <c r="AD237" s="103"/>
      <c r="AE237" s="103"/>
      <c r="AF237" s="103"/>
      <c r="AG237" s="103"/>
      <c r="AH237" s="103"/>
    </row>
    <row r="238" spans="3:34">
      <c r="C238" s="103"/>
      <c r="D238" s="103"/>
      <c r="E238" s="103"/>
      <c r="F238" s="103"/>
      <c r="G238" s="103"/>
      <c r="H238" s="103"/>
      <c r="I238" s="103"/>
      <c r="J238" s="103"/>
      <c r="K238" s="103"/>
      <c r="L238" s="103"/>
      <c r="M238" s="103"/>
      <c r="N238" s="103"/>
      <c r="O238" s="103"/>
      <c r="P238" s="103"/>
      <c r="Q238" s="103"/>
      <c r="R238" s="103"/>
      <c r="S238" s="103"/>
      <c r="T238" s="103"/>
      <c r="U238" s="103"/>
      <c r="V238" s="103"/>
      <c r="W238" s="103"/>
      <c r="X238" s="103"/>
      <c r="Y238" s="103"/>
      <c r="Z238" s="103"/>
      <c r="AA238" s="103"/>
      <c r="AB238" s="103"/>
      <c r="AC238" s="103"/>
      <c r="AD238" s="103"/>
      <c r="AE238" s="103"/>
      <c r="AF238" s="103"/>
      <c r="AG238" s="103"/>
      <c r="AH238" s="103"/>
    </row>
    <row r="241" spans="3:34">
      <c r="C241" s="103"/>
      <c r="D241" s="103"/>
      <c r="E241" s="103"/>
      <c r="F241" s="103"/>
      <c r="G241" s="103"/>
      <c r="H241" s="103"/>
      <c r="I241" s="103"/>
      <c r="J241" s="103"/>
      <c r="K241" s="103"/>
      <c r="L241" s="103"/>
      <c r="M241" s="103"/>
      <c r="N241" s="103"/>
      <c r="O241" s="103"/>
      <c r="P241" s="103"/>
      <c r="Q241" s="103"/>
      <c r="R241" s="103"/>
      <c r="S241" s="103"/>
      <c r="T241" s="103"/>
      <c r="U241" s="103"/>
      <c r="V241" s="103"/>
      <c r="W241" s="103"/>
      <c r="X241" s="103"/>
      <c r="Y241" s="103"/>
      <c r="Z241" s="103"/>
      <c r="AA241" s="103"/>
      <c r="AB241" s="103"/>
      <c r="AC241" s="103"/>
      <c r="AD241" s="103"/>
      <c r="AE241" s="103"/>
      <c r="AF241" s="103"/>
      <c r="AG241" s="103"/>
      <c r="AH241" s="103"/>
    </row>
    <row r="244" spans="3:34">
      <c r="C244" s="103"/>
      <c r="D244" s="103"/>
      <c r="E244" s="103"/>
      <c r="F244" s="103"/>
      <c r="G244" s="103"/>
      <c r="H244" s="103"/>
      <c r="I244" s="103"/>
      <c r="J244" s="103"/>
      <c r="K244" s="103"/>
      <c r="L244" s="103"/>
      <c r="M244" s="103"/>
      <c r="N244" s="103"/>
      <c r="O244" s="103"/>
      <c r="P244" s="103"/>
      <c r="Q244" s="103"/>
      <c r="R244" s="103"/>
      <c r="S244" s="103"/>
      <c r="T244" s="103"/>
      <c r="U244" s="103"/>
      <c r="V244" s="103"/>
      <c r="W244" s="103"/>
      <c r="X244" s="103"/>
      <c r="Y244" s="103"/>
      <c r="Z244" s="103"/>
      <c r="AA244" s="103"/>
      <c r="AB244" s="103"/>
      <c r="AC244" s="103"/>
      <c r="AD244" s="103"/>
      <c r="AE244" s="103"/>
      <c r="AF244" s="103"/>
      <c r="AG244" s="103"/>
      <c r="AH244" s="103"/>
    </row>
    <row r="245" spans="3:34">
      <c r="C245" s="103"/>
      <c r="D245" s="103"/>
      <c r="E245" s="103"/>
      <c r="F245" s="103"/>
      <c r="G245" s="103"/>
      <c r="H245" s="103"/>
      <c r="I245" s="103"/>
      <c r="J245" s="103"/>
      <c r="K245" s="103"/>
      <c r="L245" s="103"/>
      <c r="M245" s="103"/>
      <c r="N245" s="103"/>
      <c r="O245" s="103"/>
      <c r="P245" s="103"/>
      <c r="Q245" s="103"/>
      <c r="R245" s="103"/>
      <c r="S245" s="103"/>
      <c r="T245" s="103"/>
      <c r="U245" s="103"/>
      <c r="V245" s="103"/>
      <c r="W245" s="103"/>
      <c r="X245" s="103"/>
      <c r="Y245" s="103"/>
      <c r="Z245" s="103"/>
      <c r="AA245" s="103"/>
      <c r="AB245" s="103"/>
      <c r="AC245" s="103"/>
    </row>
    <row r="246" spans="3:34">
      <c r="C246" s="103"/>
      <c r="D246" s="103"/>
      <c r="E246" s="103"/>
      <c r="F246" s="103"/>
      <c r="G246" s="103"/>
      <c r="H246" s="103"/>
      <c r="I246" s="103"/>
      <c r="J246" s="103"/>
      <c r="K246" s="103"/>
      <c r="L246" s="103"/>
      <c r="M246" s="103"/>
      <c r="N246" s="103"/>
      <c r="O246" s="103"/>
      <c r="P246" s="103"/>
      <c r="Q246" s="103"/>
      <c r="R246" s="103"/>
      <c r="S246" s="103"/>
      <c r="T246" s="103"/>
      <c r="U246" s="103"/>
      <c r="V246" s="103"/>
      <c r="W246" s="103"/>
      <c r="X246" s="103"/>
      <c r="Y246" s="103"/>
      <c r="Z246" s="103"/>
      <c r="AA246" s="103"/>
      <c r="AB246" s="103"/>
      <c r="AC246" s="103"/>
      <c r="AD246" s="103"/>
      <c r="AE246" s="103"/>
      <c r="AF246" s="103"/>
      <c r="AG246" s="103"/>
      <c r="AH246" s="103"/>
    </row>
    <row r="247" spans="3:34">
      <c r="C247" s="103"/>
      <c r="D247" s="103"/>
      <c r="E247" s="103"/>
      <c r="F247" s="103"/>
      <c r="G247" s="103"/>
      <c r="H247" s="103"/>
      <c r="I247" s="103"/>
      <c r="J247" s="103"/>
      <c r="K247" s="103"/>
      <c r="L247" s="103"/>
      <c r="M247" s="103"/>
      <c r="N247" s="103"/>
      <c r="O247" s="103"/>
      <c r="P247" s="103"/>
      <c r="Q247" s="103"/>
      <c r="R247" s="103"/>
      <c r="S247" s="103"/>
      <c r="T247" s="103"/>
      <c r="U247" s="103"/>
      <c r="V247" s="103"/>
      <c r="W247" s="103"/>
      <c r="X247" s="103"/>
      <c r="Y247" s="103"/>
      <c r="Z247" s="103"/>
      <c r="AA247" s="103"/>
      <c r="AB247" s="103"/>
      <c r="AC247" s="103"/>
    </row>
    <row r="248" spans="3:34">
      <c r="C248" s="103"/>
      <c r="D248" s="103"/>
      <c r="E248" s="103"/>
      <c r="F248" s="103"/>
      <c r="G248" s="103"/>
      <c r="H248" s="103"/>
      <c r="I248" s="103"/>
      <c r="J248" s="103"/>
      <c r="K248" s="103"/>
      <c r="L248" s="103"/>
      <c r="M248" s="103"/>
      <c r="N248" s="103"/>
      <c r="O248" s="103"/>
      <c r="P248" s="103"/>
      <c r="Q248" s="103"/>
      <c r="R248" s="103"/>
      <c r="S248" s="103"/>
      <c r="T248" s="103"/>
      <c r="U248" s="103"/>
      <c r="V248" s="103"/>
      <c r="W248" s="103"/>
      <c r="X248" s="103"/>
      <c r="Y248" s="103"/>
      <c r="Z248" s="103"/>
      <c r="AA248" s="103"/>
      <c r="AB248" s="103"/>
      <c r="AC248" s="103"/>
      <c r="AD248" s="103"/>
      <c r="AE248" s="103"/>
      <c r="AF248" s="103"/>
      <c r="AG248" s="103"/>
      <c r="AH248" s="103"/>
    </row>
    <row r="254" spans="3:34">
      <c r="C254" s="103"/>
      <c r="D254" s="103"/>
      <c r="E254" s="103"/>
      <c r="F254" s="103"/>
      <c r="G254" s="103"/>
      <c r="H254" s="103"/>
      <c r="I254" s="103"/>
      <c r="J254" s="103"/>
      <c r="K254" s="103"/>
      <c r="L254" s="103"/>
      <c r="M254" s="103"/>
      <c r="N254" s="103"/>
      <c r="O254" s="103"/>
      <c r="P254" s="103"/>
      <c r="Q254" s="103"/>
      <c r="R254" s="103"/>
      <c r="S254" s="103"/>
      <c r="T254" s="103"/>
      <c r="U254" s="103"/>
      <c r="V254" s="103"/>
      <c r="W254" s="103"/>
      <c r="X254" s="103"/>
      <c r="Y254" s="103"/>
      <c r="Z254" s="103"/>
      <c r="AA254" s="103"/>
      <c r="AB254" s="103"/>
      <c r="AC254" s="103"/>
      <c r="AD254" s="103"/>
      <c r="AE254" s="103"/>
      <c r="AF254" s="103"/>
      <c r="AG254" s="103"/>
      <c r="AH254" s="103"/>
    </row>
    <row r="255" spans="3:34">
      <c r="C255" s="103"/>
      <c r="D255" s="103"/>
      <c r="E255" s="103"/>
      <c r="F255" s="103"/>
      <c r="G255" s="103"/>
      <c r="H255" s="103"/>
      <c r="I255" s="103"/>
      <c r="J255" s="103"/>
      <c r="K255" s="103"/>
      <c r="L255" s="103"/>
      <c r="M255" s="103"/>
      <c r="N255" s="103"/>
      <c r="O255" s="103"/>
      <c r="P255" s="103"/>
      <c r="Q255" s="103"/>
      <c r="R255" s="103"/>
      <c r="S255" s="103"/>
      <c r="T255" s="103"/>
      <c r="U255" s="103"/>
      <c r="V255" s="103"/>
      <c r="W255" s="103"/>
      <c r="X255" s="103"/>
      <c r="Y255" s="103"/>
      <c r="Z255" s="103"/>
      <c r="AA255" s="103"/>
      <c r="AB255" s="103"/>
      <c r="AC255" s="103"/>
      <c r="AD255" s="103"/>
      <c r="AE255" s="103"/>
      <c r="AF255" s="103"/>
      <c r="AG255" s="103"/>
      <c r="AH255" s="103"/>
    </row>
    <row r="256" spans="3:34">
      <c r="C256" s="103"/>
      <c r="D256" s="103"/>
      <c r="E256" s="103"/>
      <c r="F256" s="103"/>
      <c r="G256" s="103"/>
      <c r="H256" s="103"/>
      <c r="I256" s="103"/>
      <c r="J256" s="103"/>
      <c r="K256" s="103"/>
      <c r="L256" s="103"/>
      <c r="M256" s="103"/>
      <c r="N256" s="103"/>
      <c r="O256" s="103"/>
      <c r="P256" s="103"/>
      <c r="Q256" s="103"/>
      <c r="R256" s="103"/>
      <c r="S256" s="103"/>
      <c r="T256" s="103"/>
      <c r="U256" s="103"/>
      <c r="V256" s="103"/>
      <c r="W256" s="103"/>
      <c r="X256" s="103"/>
      <c r="Y256" s="103"/>
      <c r="Z256" s="103"/>
      <c r="AA256" s="103"/>
      <c r="AB256" s="103"/>
      <c r="AC256" s="103"/>
      <c r="AD256" s="103"/>
      <c r="AE256" s="103"/>
      <c r="AF256" s="103"/>
      <c r="AG256" s="103"/>
      <c r="AH256" s="103"/>
    </row>
    <row r="257" spans="3:34">
      <c r="C257" s="103"/>
      <c r="D257" s="103"/>
      <c r="E257" s="103"/>
      <c r="F257" s="103"/>
      <c r="G257" s="103"/>
      <c r="H257" s="103"/>
      <c r="I257" s="103"/>
      <c r="J257" s="103"/>
      <c r="K257" s="103"/>
      <c r="L257" s="103"/>
      <c r="M257" s="103"/>
      <c r="N257" s="103"/>
      <c r="O257" s="103"/>
      <c r="P257" s="103"/>
      <c r="Q257" s="103"/>
      <c r="R257" s="103"/>
      <c r="S257" s="103"/>
      <c r="T257" s="103"/>
      <c r="U257" s="103"/>
      <c r="V257" s="103"/>
      <c r="W257" s="103"/>
      <c r="X257" s="103"/>
      <c r="Y257" s="103"/>
      <c r="Z257" s="103"/>
      <c r="AA257" s="103"/>
      <c r="AB257" s="103"/>
      <c r="AC257" s="103"/>
      <c r="AD257" s="103"/>
      <c r="AE257" s="103"/>
      <c r="AF257" s="103"/>
      <c r="AG257" s="103"/>
      <c r="AH257" s="103"/>
    </row>
    <row r="258" spans="3:34">
      <c r="C258" s="103"/>
      <c r="D258" s="103"/>
      <c r="E258" s="103"/>
      <c r="F258" s="103"/>
      <c r="G258" s="103"/>
      <c r="H258" s="103"/>
      <c r="I258" s="103"/>
      <c r="J258" s="103"/>
      <c r="K258" s="103"/>
      <c r="L258" s="103"/>
      <c r="M258" s="103"/>
      <c r="N258" s="103"/>
      <c r="O258" s="103"/>
      <c r="P258" s="103"/>
      <c r="Q258" s="103"/>
      <c r="R258" s="103"/>
      <c r="S258" s="103"/>
      <c r="T258" s="103"/>
      <c r="U258" s="103"/>
      <c r="V258" s="103"/>
      <c r="W258" s="103"/>
      <c r="X258" s="103"/>
      <c r="Y258" s="103"/>
      <c r="Z258" s="103"/>
      <c r="AA258" s="103"/>
      <c r="AB258" s="103"/>
      <c r="AC258" s="103"/>
      <c r="AD258" s="103"/>
      <c r="AE258" s="103"/>
      <c r="AF258" s="103"/>
      <c r="AG258" s="103"/>
      <c r="AH258" s="103"/>
    </row>
    <row r="261" spans="3:34">
      <c r="C261" s="103"/>
      <c r="D261" s="103"/>
      <c r="E261" s="103"/>
      <c r="F261" s="103"/>
      <c r="G261" s="103"/>
      <c r="H261" s="103"/>
      <c r="I261" s="103"/>
      <c r="J261" s="103"/>
      <c r="K261" s="103"/>
      <c r="L261" s="103"/>
      <c r="M261" s="103"/>
      <c r="N261" s="103"/>
      <c r="O261" s="103"/>
      <c r="P261" s="103"/>
      <c r="Q261" s="103"/>
      <c r="R261" s="103"/>
      <c r="S261" s="103"/>
      <c r="T261" s="103"/>
      <c r="U261" s="103"/>
      <c r="V261" s="103"/>
      <c r="W261" s="103"/>
      <c r="X261" s="103"/>
      <c r="Y261" s="103"/>
      <c r="Z261" s="103"/>
      <c r="AA261" s="103"/>
      <c r="AB261" s="103"/>
      <c r="AC261" s="103"/>
      <c r="AD261" s="103"/>
      <c r="AE261" s="103"/>
      <c r="AF261" s="103"/>
      <c r="AG261" s="103"/>
      <c r="AH261" s="103"/>
    </row>
    <row r="264" spans="3:34">
      <c r="C264" s="103"/>
      <c r="D264" s="103"/>
      <c r="E264" s="103"/>
      <c r="F264" s="103"/>
      <c r="G264" s="103"/>
      <c r="H264" s="103"/>
      <c r="I264" s="103"/>
      <c r="J264" s="103"/>
      <c r="K264" s="103"/>
      <c r="L264" s="103"/>
      <c r="M264" s="103"/>
      <c r="N264" s="103"/>
      <c r="O264" s="103"/>
      <c r="P264" s="103"/>
      <c r="Q264" s="103"/>
      <c r="R264" s="103"/>
      <c r="S264" s="103"/>
      <c r="T264" s="103"/>
      <c r="U264" s="103"/>
      <c r="V264" s="103"/>
      <c r="W264" s="103"/>
      <c r="X264" s="103"/>
      <c r="Y264" s="103"/>
      <c r="Z264" s="103"/>
      <c r="AA264" s="103"/>
      <c r="AB264" s="103"/>
      <c r="AC264" s="103"/>
      <c r="AD264" s="103"/>
      <c r="AE264" s="103"/>
      <c r="AF264" s="103"/>
      <c r="AG264" s="103"/>
      <c r="AH264" s="103"/>
    </row>
    <row r="265" spans="3:34">
      <c r="C265" s="103"/>
      <c r="D265" s="103"/>
      <c r="E265" s="103"/>
      <c r="F265" s="103"/>
      <c r="G265" s="103"/>
      <c r="H265" s="103"/>
      <c r="I265" s="103"/>
      <c r="J265" s="103"/>
      <c r="K265" s="103"/>
      <c r="L265" s="103"/>
      <c r="M265" s="103"/>
      <c r="N265" s="103"/>
      <c r="O265" s="103"/>
      <c r="P265" s="103"/>
      <c r="Q265" s="103"/>
      <c r="R265" s="103"/>
      <c r="S265" s="103"/>
      <c r="T265" s="103"/>
      <c r="U265" s="103"/>
      <c r="V265" s="103"/>
      <c r="W265" s="103"/>
      <c r="X265" s="103"/>
      <c r="Y265" s="103"/>
      <c r="Z265" s="103"/>
      <c r="AA265" s="103"/>
      <c r="AB265" s="103"/>
      <c r="AC265" s="103"/>
    </row>
    <row r="266" spans="3:34">
      <c r="C266" s="103"/>
      <c r="D266" s="103"/>
      <c r="E266" s="103"/>
      <c r="F266" s="103"/>
      <c r="G266" s="103"/>
      <c r="H266" s="103"/>
      <c r="I266" s="103"/>
      <c r="J266" s="103"/>
      <c r="K266" s="103"/>
      <c r="L266" s="103"/>
      <c r="M266" s="103"/>
      <c r="N266" s="103"/>
      <c r="O266" s="103"/>
      <c r="P266" s="103"/>
      <c r="Q266" s="103"/>
      <c r="R266" s="103"/>
      <c r="S266" s="103"/>
      <c r="T266" s="103"/>
      <c r="U266" s="103"/>
      <c r="V266" s="103"/>
      <c r="W266" s="103"/>
      <c r="X266" s="103"/>
      <c r="Y266" s="103"/>
      <c r="Z266" s="103"/>
      <c r="AA266" s="103"/>
      <c r="AB266" s="103"/>
      <c r="AC266" s="103"/>
      <c r="AD266" s="103"/>
      <c r="AE266" s="103"/>
      <c r="AF266" s="103"/>
      <c r="AG266" s="103"/>
      <c r="AH266" s="103"/>
    </row>
    <row r="267" spans="3:34">
      <c r="C267" s="103"/>
      <c r="D267" s="103"/>
      <c r="E267" s="103"/>
      <c r="F267" s="103"/>
      <c r="G267" s="103"/>
      <c r="H267" s="103"/>
      <c r="I267" s="103"/>
      <c r="J267" s="103"/>
      <c r="K267" s="103"/>
      <c r="L267" s="103"/>
      <c r="M267" s="103"/>
      <c r="N267" s="103"/>
      <c r="O267" s="103"/>
      <c r="P267" s="103"/>
      <c r="Q267" s="103"/>
      <c r="R267" s="103"/>
      <c r="S267" s="103"/>
      <c r="T267" s="103"/>
      <c r="U267" s="103"/>
      <c r="V267" s="103"/>
      <c r="W267" s="103"/>
      <c r="X267" s="103"/>
      <c r="Y267" s="103"/>
      <c r="Z267" s="103"/>
      <c r="AA267" s="103"/>
      <c r="AB267" s="103"/>
      <c r="AC267" s="103"/>
    </row>
    <row r="268" spans="3:34">
      <c r="C268" s="103"/>
      <c r="D268" s="103"/>
      <c r="E268" s="103"/>
      <c r="F268" s="103"/>
      <c r="G268" s="103"/>
      <c r="H268" s="103"/>
      <c r="I268" s="103"/>
      <c r="J268" s="103"/>
      <c r="K268" s="103"/>
      <c r="L268" s="103"/>
      <c r="M268" s="103"/>
      <c r="N268" s="103"/>
      <c r="O268" s="103"/>
      <c r="P268" s="103"/>
      <c r="Q268" s="103"/>
      <c r="R268" s="103"/>
      <c r="S268" s="103"/>
      <c r="T268" s="103"/>
      <c r="U268" s="103"/>
      <c r="V268" s="103"/>
      <c r="W268" s="103"/>
      <c r="X268" s="103"/>
      <c r="Y268" s="103"/>
      <c r="Z268" s="103"/>
      <c r="AA268" s="103"/>
      <c r="AB268" s="103"/>
      <c r="AC268" s="103"/>
      <c r="AD268" s="103"/>
      <c r="AE268" s="103"/>
      <c r="AF268" s="103"/>
      <c r="AG268" s="103"/>
      <c r="AH268" s="103"/>
    </row>
    <row r="271" spans="3:34">
      <c r="C271" s="103"/>
      <c r="D271" s="103"/>
      <c r="E271" s="103"/>
      <c r="F271" s="103"/>
      <c r="G271" s="103"/>
      <c r="H271" s="103"/>
      <c r="I271" s="103"/>
      <c r="J271" s="103"/>
      <c r="K271" s="103"/>
      <c r="L271" s="103"/>
      <c r="M271" s="103"/>
      <c r="N271" s="103"/>
      <c r="O271" s="103"/>
      <c r="P271" s="103"/>
      <c r="Q271" s="103"/>
      <c r="R271" s="103"/>
      <c r="S271" s="103"/>
      <c r="T271" s="103"/>
      <c r="U271" s="103"/>
      <c r="V271" s="103"/>
      <c r="W271" s="103"/>
      <c r="X271" s="103"/>
      <c r="Y271" s="103"/>
      <c r="Z271" s="103"/>
      <c r="AA271" s="103"/>
      <c r="AB271" s="103"/>
      <c r="AC271" s="103"/>
      <c r="AD271" s="103"/>
      <c r="AE271" s="103"/>
      <c r="AF271" s="103"/>
      <c r="AG271" s="103"/>
      <c r="AH271" s="103"/>
    </row>
    <row r="276" spans="3:34">
      <c r="C276" s="103"/>
      <c r="D276" s="103"/>
      <c r="E276" s="103"/>
      <c r="F276" s="103"/>
      <c r="G276" s="103"/>
      <c r="H276" s="103"/>
      <c r="I276" s="103"/>
      <c r="J276" s="103"/>
      <c r="K276" s="103"/>
      <c r="L276" s="103"/>
      <c r="M276" s="103"/>
      <c r="N276" s="103"/>
      <c r="O276" s="103"/>
      <c r="P276" s="103"/>
      <c r="Q276" s="103"/>
      <c r="R276" s="103"/>
      <c r="S276" s="103"/>
      <c r="T276" s="103"/>
      <c r="U276" s="103"/>
      <c r="V276" s="103"/>
      <c r="W276" s="103"/>
      <c r="X276" s="103"/>
      <c r="Y276" s="103"/>
      <c r="Z276" s="103"/>
      <c r="AA276" s="103"/>
      <c r="AB276" s="103"/>
      <c r="AC276" s="103"/>
      <c r="AD276" s="103"/>
      <c r="AE276" s="103"/>
      <c r="AF276" s="103"/>
      <c r="AG276" s="103"/>
      <c r="AH276" s="103"/>
    </row>
    <row r="284" spans="3:34">
      <c r="C284" s="103"/>
      <c r="D284" s="103"/>
      <c r="E284" s="103"/>
      <c r="F284" s="103"/>
      <c r="G284" s="103"/>
      <c r="H284" s="103"/>
      <c r="I284" s="103"/>
      <c r="J284" s="103"/>
      <c r="K284" s="103"/>
    </row>
    <row r="285" spans="3:34">
      <c r="C285" s="103"/>
      <c r="D285" s="103"/>
      <c r="E285" s="103"/>
      <c r="F285" s="103"/>
      <c r="G285" s="103"/>
      <c r="H285" s="103"/>
      <c r="I285" s="103"/>
      <c r="J285" s="103"/>
      <c r="K285" s="103"/>
      <c r="L285" s="103"/>
      <c r="M285" s="103"/>
      <c r="N285" s="103"/>
      <c r="O285" s="103"/>
      <c r="P285" s="103"/>
      <c r="Q285" s="103"/>
      <c r="R285" s="103"/>
      <c r="S285" s="103"/>
      <c r="T285" s="103"/>
      <c r="U285" s="103"/>
      <c r="V285" s="103"/>
      <c r="W285" s="103"/>
      <c r="X285" s="103"/>
      <c r="Y285" s="103"/>
      <c r="Z285" s="103"/>
      <c r="AA285" s="103"/>
      <c r="AB285" s="103"/>
      <c r="AC285" s="103"/>
    </row>
    <row r="286" spans="3:34">
      <c r="C286" s="103"/>
      <c r="D286" s="103"/>
      <c r="E286" s="103"/>
      <c r="F286" s="103"/>
      <c r="G286" s="103"/>
      <c r="H286" s="103"/>
      <c r="I286" s="103"/>
      <c r="J286" s="103"/>
      <c r="K286" s="103"/>
      <c r="L286" s="103"/>
      <c r="M286" s="103"/>
      <c r="N286" s="103"/>
      <c r="O286" s="103"/>
      <c r="P286" s="103"/>
      <c r="Q286" s="103"/>
      <c r="R286" s="103"/>
      <c r="S286" s="103"/>
      <c r="T286" s="103"/>
      <c r="U286" s="103"/>
      <c r="V286" s="103"/>
      <c r="W286" s="103"/>
      <c r="X286" s="103"/>
      <c r="Y286" s="103"/>
      <c r="Z286" s="103"/>
      <c r="AA286" s="103"/>
      <c r="AB286" s="103"/>
      <c r="AC286" s="103"/>
      <c r="AD286" s="103"/>
      <c r="AE286" s="103"/>
      <c r="AF286" s="103"/>
      <c r="AG286" s="103"/>
      <c r="AH286" s="103"/>
    </row>
    <row r="287" spans="3:34">
      <c r="C287" s="103"/>
      <c r="D287" s="103"/>
      <c r="E287" s="103"/>
      <c r="F287" s="103"/>
      <c r="G287" s="103"/>
      <c r="H287" s="103"/>
      <c r="I287" s="103"/>
      <c r="J287" s="103"/>
      <c r="K287" s="103"/>
      <c r="L287" s="103"/>
      <c r="M287" s="103"/>
      <c r="N287" s="103"/>
      <c r="O287" s="103"/>
      <c r="P287" s="103"/>
      <c r="Q287" s="103"/>
      <c r="R287" s="103"/>
      <c r="S287" s="103"/>
      <c r="T287" s="103"/>
      <c r="U287" s="103"/>
      <c r="V287" s="103"/>
      <c r="W287" s="103"/>
      <c r="X287" s="103"/>
      <c r="Y287" s="103"/>
      <c r="Z287" s="103"/>
      <c r="AA287" s="103"/>
      <c r="AB287" s="103"/>
    </row>
    <row r="288" spans="3:34">
      <c r="C288" s="103"/>
      <c r="D288" s="103"/>
      <c r="E288" s="103"/>
      <c r="F288" s="103"/>
      <c r="G288" s="103"/>
      <c r="H288" s="103"/>
      <c r="I288" s="103"/>
      <c r="J288" s="103"/>
      <c r="K288" s="103"/>
      <c r="L288" s="103"/>
      <c r="M288" s="103"/>
      <c r="N288" s="103"/>
      <c r="O288" s="103"/>
      <c r="P288" s="103"/>
      <c r="Q288" s="103"/>
      <c r="R288" s="103"/>
      <c r="S288" s="103"/>
      <c r="T288" s="103"/>
      <c r="U288" s="103"/>
      <c r="V288" s="103"/>
      <c r="W288" s="103"/>
      <c r="X288" s="103"/>
      <c r="Y288" s="103"/>
      <c r="Z288" s="103"/>
      <c r="AA288" s="103"/>
      <c r="AB288" s="103"/>
      <c r="AC288" s="103"/>
      <c r="AD288" s="103"/>
      <c r="AE288" s="103"/>
      <c r="AF288" s="103"/>
      <c r="AG288" s="103"/>
      <c r="AH288" s="103"/>
    </row>
    <row r="296" spans="3:34">
      <c r="C296" s="103"/>
      <c r="D296" s="103"/>
      <c r="E296" s="103"/>
      <c r="F296" s="103"/>
      <c r="G296" s="103"/>
      <c r="H296" s="103"/>
      <c r="I296" s="103"/>
      <c r="J296" s="103"/>
      <c r="K296" s="103"/>
      <c r="L296" s="103"/>
      <c r="M296" s="103"/>
      <c r="N296" s="103"/>
      <c r="O296" s="103"/>
      <c r="P296" s="103"/>
      <c r="Q296" s="103"/>
      <c r="R296" s="103"/>
      <c r="S296" s="103"/>
      <c r="T296" s="103"/>
      <c r="U296" s="103"/>
      <c r="V296" s="103"/>
      <c r="W296" s="103"/>
      <c r="X296" s="103"/>
      <c r="Y296" s="103"/>
      <c r="Z296" s="103"/>
      <c r="AA296" s="103"/>
      <c r="AB296" s="103"/>
      <c r="AC296" s="103"/>
      <c r="AD296" s="103"/>
      <c r="AE296" s="103"/>
      <c r="AF296" s="103"/>
      <c r="AG296" s="103"/>
      <c r="AH296" s="103"/>
    </row>
    <row r="304" spans="3:34">
      <c r="C304" s="103"/>
      <c r="D304" s="103"/>
      <c r="E304" s="103"/>
      <c r="F304" s="103"/>
      <c r="G304" s="103"/>
      <c r="H304" s="103"/>
      <c r="I304" s="103"/>
      <c r="J304" s="103"/>
      <c r="K304" s="103"/>
    </row>
    <row r="305" spans="3:34">
      <c r="C305" s="103"/>
      <c r="D305" s="103"/>
      <c r="E305" s="103"/>
      <c r="F305" s="103"/>
      <c r="G305" s="103"/>
      <c r="H305" s="103"/>
      <c r="I305" s="103"/>
      <c r="J305" s="103"/>
      <c r="K305" s="103"/>
      <c r="L305" s="103"/>
      <c r="M305" s="103"/>
      <c r="N305" s="103"/>
      <c r="O305" s="103"/>
      <c r="P305" s="103"/>
      <c r="Q305" s="103"/>
      <c r="R305" s="103"/>
      <c r="S305" s="103"/>
      <c r="T305" s="103"/>
      <c r="U305" s="103"/>
      <c r="V305" s="103"/>
      <c r="W305" s="103"/>
      <c r="X305" s="103"/>
      <c r="Y305" s="103"/>
      <c r="Z305" s="103"/>
      <c r="AA305" s="103"/>
      <c r="AB305" s="103"/>
      <c r="AC305" s="103"/>
    </row>
    <row r="306" spans="3:34">
      <c r="C306" s="103"/>
      <c r="D306" s="103"/>
      <c r="E306" s="103"/>
      <c r="F306" s="103"/>
      <c r="G306" s="103"/>
      <c r="H306" s="103"/>
      <c r="I306" s="103"/>
      <c r="J306" s="103"/>
      <c r="K306" s="103"/>
      <c r="L306" s="103"/>
      <c r="M306" s="103"/>
      <c r="N306" s="103"/>
      <c r="O306" s="103"/>
      <c r="P306" s="103"/>
      <c r="Q306" s="103"/>
      <c r="R306" s="103"/>
      <c r="S306" s="103"/>
      <c r="T306" s="103"/>
      <c r="U306" s="103"/>
      <c r="V306" s="103"/>
      <c r="W306" s="103"/>
      <c r="X306" s="103"/>
      <c r="Y306" s="103"/>
      <c r="Z306" s="103"/>
      <c r="AA306" s="103"/>
      <c r="AB306" s="103"/>
      <c r="AC306" s="103"/>
      <c r="AD306" s="103"/>
      <c r="AE306" s="103"/>
      <c r="AF306" s="103"/>
      <c r="AG306" s="103"/>
      <c r="AH306" s="103"/>
    </row>
    <row r="307" spans="3:34">
      <c r="C307" s="103"/>
      <c r="D307" s="103"/>
      <c r="E307" s="103"/>
      <c r="F307" s="103"/>
      <c r="G307" s="103"/>
      <c r="H307" s="103"/>
      <c r="I307" s="103"/>
      <c r="J307" s="103"/>
      <c r="K307" s="103"/>
      <c r="L307" s="103"/>
      <c r="M307" s="103"/>
      <c r="N307" s="103"/>
      <c r="O307" s="103"/>
      <c r="P307" s="103"/>
      <c r="Q307" s="103"/>
      <c r="R307" s="103"/>
      <c r="S307" s="103"/>
      <c r="T307" s="103"/>
      <c r="U307" s="103"/>
      <c r="V307" s="103"/>
      <c r="W307" s="103"/>
      <c r="X307" s="103"/>
      <c r="Y307" s="103"/>
      <c r="Z307" s="103"/>
      <c r="AA307" s="103"/>
      <c r="AB307" s="103"/>
    </row>
    <row r="308" spans="3:34">
      <c r="C308" s="103"/>
      <c r="D308" s="103"/>
      <c r="E308" s="103"/>
      <c r="F308" s="103"/>
      <c r="G308" s="103"/>
      <c r="H308" s="103"/>
      <c r="I308" s="103"/>
      <c r="J308" s="103"/>
      <c r="K308" s="103"/>
      <c r="L308" s="103"/>
      <c r="M308" s="103"/>
      <c r="N308" s="103"/>
      <c r="O308" s="103"/>
      <c r="P308" s="103"/>
      <c r="Q308" s="103"/>
      <c r="R308" s="103"/>
      <c r="S308" s="103"/>
      <c r="T308" s="103"/>
      <c r="U308" s="103"/>
      <c r="V308" s="103"/>
      <c r="W308" s="103"/>
      <c r="X308" s="103"/>
      <c r="Y308" s="103"/>
      <c r="Z308" s="103"/>
      <c r="AA308" s="103"/>
      <c r="AB308" s="103"/>
      <c r="AC308" s="103"/>
      <c r="AD308" s="103"/>
      <c r="AE308" s="103"/>
      <c r="AF308" s="103"/>
      <c r="AG308" s="103"/>
      <c r="AH308" s="103"/>
    </row>
    <row r="314" spans="3:34">
      <c r="C314" s="103"/>
      <c r="D314" s="103"/>
      <c r="E314" s="103"/>
      <c r="F314" s="103"/>
      <c r="G314" s="103"/>
      <c r="H314" s="103"/>
      <c r="I314" s="103"/>
      <c r="J314" s="103"/>
      <c r="K314" s="103"/>
      <c r="L314" s="103"/>
      <c r="M314" s="103"/>
      <c r="N314" s="103"/>
      <c r="O314" s="103"/>
      <c r="P314" s="103"/>
      <c r="Q314" s="103"/>
      <c r="R314" s="103"/>
      <c r="S314" s="103"/>
      <c r="T314" s="103"/>
      <c r="U314" s="103"/>
      <c r="V314" s="103"/>
      <c r="W314" s="103"/>
      <c r="X314" s="103"/>
      <c r="Y314" s="103"/>
      <c r="Z314" s="103"/>
      <c r="AA314" s="103"/>
      <c r="AB314" s="103"/>
    </row>
    <row r="315" spans="3:34">
      <c r="C315" s="103"/>
      <c r="D315" s="103"/>
      <c r="E315" s="103"/>
      <c r="F315" s="103"/>
      <c r="G315" s="103"/>
      <c r="H315" s="103"/>
      <c r="I315" s="103"/>
      <c r="J315" s="103"/>
      <c r="K315" s="103"/>
      <c r="L315" s="103"/>
      <c r="M315" s="103"/>
      <c r="N315" s="103"/>
      <c r="O315" s="103"/>
      <c r="P315" s="103"/>
      <c r="Q315" s="103"/>
      <c r="R315" s="103"/>
      <c r="S315" s="103"/>
      <c r="T315" s="103"/>
      <c r="U315" s="103"/>
      <c r="V315" s="103"/>
      <c r="W315" s="103"/>
      <c r="X315" s="103"/>
      <c r="Y315" s="103"/>
      <c r="Z315" s="103"/>
      <c r="AA315" s="103"/>
      <c r="AB315" s="103"/>
      <c r="AC315" s="103"/>
      <c r="AD315" s="103"/>
      <c r="AE315" s="103"/>
      <c r="AF315" s="103"/>
      <c r="AG315" s="103"/>
      <c r="AH315" s="103"/>
    </row>
    <row r="316" spans="3:34">
      <c r="C316" s="103"/>
      <c r="D316" s="103"/>
      <c r="E316" s="103"/>
      <c r="F316" s="103"/>
      <c r="G316" s="103"/>
      <c r="H316" s="103"/>
      <c r="I316" s="103"/>
      <c r="J316" s="103"/>
      <c r="K316" s="103"/>
      <c r="L316" s="103"/>
      <c r="M316" s="103"/>
      <c r="N316" s="103"/>
      <c r="O316" s="103"/>
      <c r="P316" s="103"/>
      <c r="Q316" s="103"/>
      <c r="R316" s="103"/>
      <c r="S316" s="103"/>
      <c r="T316" s="103"/>
      <c r="U316" s="103"/>
      <c r="V316" s="103"/>
      <c r="W316" s="103"/>
      <c r="X316" s="103"/>
      <c r="Y316" s="103"/>
      <c r="Z316" s="103"/>
      <c r="AA316" s="103"/>
      <c r="AB316" s="103"/>
      <c r="AC316" s="103"/>
      <c r="AD316" s="103"/>
      <c r="AE316" s="103"/>
      <c r="AF316" s="103"/>
      <c r="AG316" s="103"/>
      <c r="AH316" s="103"/>
    </row>
    <row r="318" spans="3:34">
      <c r="C318" s="103"/>
      <c r="D318" s="103"/>
      <c r="E318" s="103"/>
      <c r="F318" s="103"/>
      <c r="G318" s="103"/>
      <c r="H318" s="103"/>
    </row>
    <row r="324" spans="3:34">
      <c r="C324" s="103"/>
      <c r="D324" s="103"/>
      <c r="E324" s="103"/>
      <c r="F324" s="103"/>
      <c r="G324" s="103"/>
      <c r="H324" s="103"/>
      <c r="I324" s="103"/>
      <c r="J324" s="103"/>
      <c r="K324" s="103"/>
      <c r="L324" s="103"/>
      <c r="M324" s="103"/>
      <c r="N324" s="103"/>
      <c r="O324" s="103"/>
      <c r="P324" s="103"/>
      <c r="Q324" s="103"/>
      <c r="R324" s="103"/>
      <c r="S324" s="103"/>
      <c r="T324" s="103"/>
      <c r="U324" s="103"/>
      <c r="V324" s="103"/>
      <c r="AH324" s="103"/>
    </row>
    <row r="325" spans="3:34">
      <c r="C325" s="103"/>
      <c r="D325" s="103"/>
      <c r="E325" s="103"/>
      <c r="F325" s="103"/>
      <c r="G325" s="103"/>
      <c r="H325" s="103"/>
      <c r="I325" s="103"/>
      <c r="J325" s="103"/>
      <c r="K325" s="103"/>
      <c r="L325" s="103"/>
      <c r="M325" s="103"/>
      <c r="N325" s="103"/>
      <c r="O325" s="103"/>
      <c r="P325" s="103"/>
      <c r="Q325" s="103"/>
      <c r="R325" s="103"/>
      <c r="S325" s="103"/>
      <c r="T325" s="103"/>
      <c r="U325" s="103"/>
      <c r="V325" s="103"/>
      <c r="W325" s="103"/>
      <c r="X325" s="103"/>
      <c r="Y325" s="103"/>
      <c r="Z325" s="103"/>
      <c r="AA325" s="103"/>
      <c r="AB325" s="103"/>
      <c r="AC325" s="103"/>
    </row>
    <row r="326" spans="3:34">
      <c r="C326" s="103"/>
      <c r="D326" s="103"/>
      <c r="E326" s="103"/>
      <c r="F326" s="103"/>
      <c r="G326" s="103"/>
      <c r="H326" s="103"/>
      <c r="I326" s="103"/>
      <c r="J326" s="103"/>
      <c r="K326" s="103"/>
      <c r="L326" s="103"/>
      <c r="M326" s="103"/>
      <c r="N326" s="103"/>
      <c r="O326" s="103"/>
      <c r="P326" s="103"/>
      <c r="Q326" s="103"/>
      <c r="R326" s="103"/>
      <c r="S326" s="103"/>
      <c r="T326" s="103"/>
      <c r="U326" s="103"/>
      <c r="V326" s="103"/>
      <c r="W326" s="103"/>
      <c r="X326" s="103"/>
      <c r="Y326" s="103"/>
      <c r="Z326" s="103"/>
      <c r="AA326" s="103"/>
      <c r="AB326" s="103"/>
      <c r="AC326" s="103"/>
      <c r="AD326" s="103"/>
      <c r="AE326" s="103"/>
      <c r="AF326" s="103"/>
      <c r="AG326" s="103"/>
      <c r="AH326" s="103"/>
    </row>
    <row r="327" spans="3:34">
      <c r="C327" s="103"/>
      <c r="D327" s="103"/>
      <c r="E327" s="103"/>
      <c r="F327" s="103"/>
      <c r="G327" s="103"/>
      <c r="H327" s="103"/>
      <c r="I327" s="103"/>
      <c r="J327" s="103"/>
      <c r="K327" s="103"/>
      <c r="L327" s="103"/>
      <c r="M327" s="103"/>
      <c r="N327" s="103"/>
      <c r="O327" s="103"/>
      <c r="P327" s="103"/>
      <c r="Q327" s="103"/>
      <c r="R327" s="103"/>
      <c r="S327" s="103"/>
      <c r="T327" s="103"/>
      <c r="U327" s="103"/>
      <c r="V327" s="103"/>
      <c r="W327" s="103"/>
      <c r="X327" s="103"/>
      <c r="Y327" s="103"/>
      <c r="Z327" s="103"/>
      <c r="AA327" s="103"/>
      <c r="AB327" s="103"/>
      <c r="AC327" s="103"/>
    </row>
    <row r="328" spans="3:34">
      <c r="C328" s="103"/>
      <c r="D328" s="103"/>
      <c r="E328" s="103"/>
      <c r="F328" s="103"/>
      <c r="G328" s="103"/>
      <c r="H328" s="103"/>
      <c r="I328" s="103"/>
      <c r="J328" s="103"/>
      <c r="K328" s="103"/>
      <c r="L328" s="103"/>
      <c r="M328" s="103"/>
      <c r="N328" s="103"/>
      <c r="O328" s="103"/>
      <c r="P328" s="103"/>
      <c r="Q328" s="103"/>
      <c r="R328" s="103"/>
      <c r="S328" s="103"/>
      <c r="T328" s="103"/>
      <c r="U328" s="103"/>
      <c r="V328" s="103"/>
      <c r="W328" s="103"/>
      <c r="X328" s="103"/>
      <c r="Y328" s="103"/>
      <c r="Z328" s="103"/>
      <c r="AA328" s="103"/>
      <c r="AB328" s="103"/>
      <c r="AC328" s="103"/>
      <c r="AD328" s="103"/>
      <c r="AE328" s="103"/>
      <c r="AF328" s="103"/>
      <c r="AG328" s="103"/>
      <c r="AH328" s="103"/>
    </row>
    <row r="336" spans="3:34">
      <c r="C336" s="103"/>
      <c r="D336" s="103"/>
      <c r="E336" s="103"/>
      <c r="F336" s="103"/>
      <c r="G336" s="103"/>
      <c r="H336" s="103"/>
      <c r="I336" s="103"/>
      <c r="J336" s="103"/>
      <c r="K336" s="103"/>
      <c r="L336" s="103"/>
      <c r="M336" s="103"/>
      <c r="N336" s="103"/>
      <c r="O336" s="103"/>
      <c r="P336" s="103"/>
      <c r="Q336" s="103"/>
      <c r="R336" s="103"/>
      <c r="S336" s="103"/>
      <c r="T336" s="103"/>
      <c r="U336" s="103"/>
      <c r="V336" s="103"/>
      <c r="W336" s="103"/>
      <c r="X336" s="103"/>
      <c r="Y336" s="103"/>
      <c r="Z336" s="103"/>
      <c r="AA336" s="103"/>
      <c r="AB336" s="103"/>
      <c r="AC336" s="103"/>
      <c r="AD336" s="103"/>
      <c r="AE336" s="103"/>
      <c r="AF336" s="103"/>
      <c r="AG336" s="103"/>
      <c r="AH336" s="103"/>
    </row>
    <row r="345" spans="3:34">
      <c r="C345" s="103"/>
      <c r="D345" s="103"/>
      <c r="E345" s="103"/>
      <c r="F345" s="103"/>
      <c r="G345" s="103"/>
      <c r="H345" s="103"/>
      <c r="I345" s="103"/>
      <c r="J345" s="103"/>
      <c r="K345" s="103"/>
      <c r="L345" s="103"/>
      <c r="M345" s="103"/>
      <c r="N345" s="103"/>
      <c r="O345" s="103"/>
      <c r="P345" s="103"/>
      <c r="Q345" s="103"/>
      <c r="R345" s="103"/>
      <c r="S345" s="103"/>
      <c r="T345" s="103"/>
      <c r="U345" s="103"/>
      <c r="V345" s="103"/>
      <c r="W345" s="103"/>
      <c r="X345" s="103"/>
      <c r="Y345" s="103"/>
      <c r="Z345" s="103"/>
      <c r="AA345" s="103"/>
      <c r="AB345" s="103"/>
    </row>
    <row r="346" spans="3:34">
      <c r="C346" s="103"/>
      <c r="D346" s="103"/>
      <c r="E346" s="103"/>
      <c r="F346" s="103"/>
      <c r="G346" s="103"/>
      <c r="H346" s="103"/>
      <c r="I346" s="103"/>
      <c r="J346" s="103"/>
      <c r="K346" s="103"/>
      <c r="L346" s="103"/>
      <c r="M346" s="103"/>
      <c r="N346" s="103"/>
      <c r="O346" s="103"/>
      <c r="P346" s="103"/>
      <c r="Q346" s="103"/>
      <c r="R346" s="103"/>
      <c r="S346" s="103"/>
      <c r="T346" s="103"/>
      <c r="U346" s="103"/>
      <c r="V346" s="103"/>
      <c r="W346" s="103"/>
      <c r="X346" s="103"/>
      <c r="Y346" s="103"/>
      <c r="Z346" s="103"/>
      <c r="AA346" s="103"/>
      <c r="AB346" s="103"/>
      <c r="AC346" s="103"/>
      <c r="AD346" s="103"/>
      <c r="AE346" s="103"/>
      <c r="AF346" s="103"/>
      <c r="AG346" s="103"/>
      <c r="AH346" s="103"/>
    </row>
    <row r="347" spans="3:34">
      <c r="C347" s="103"/>
      <c r="D347" s="103"/>
      <c r="E347" s="103"/>
      <c r="F347" s="103"/>
      <c r="G347" s="103"/>
      <c r="H347" s="103"/>
      <c r="I347" s="103"/>
      <c r="J347" s="103"/>
      <c r="K347" s="103"/>
      <c r="L347" s="103"/>
      <c r="M347" s="103"/>
      <c r="N347" s="103"/>
      <c r="O347" s="103"/>
      <c r="P347" s="103"/>
      <c r="Q347" s="103"/>
      <c r="R347" s="103"/>
      <c r="S347" s="103"/>
      <c r="T347" s="103"/>
      <c r="U347" s="103"/>
      <c r="V347" s="103"/>
    </row>
    <row r="356" spans="3:34">
      <c r="C356" s="103"/>
      <c r="D356" s="103"/>
      <c r="E356" s="103"/>
      <c r="F356" s="103"/>
      <c r="G356" s="103"/>
      <c r="H356" s="103"/>
      <c r="I356" s="103"/>
      <c r="J356" s="103"/>
      <c r="K356" s="103"/>
      <c r="L356" s="103"/>
      <c r="M356" s="103"/>
      <c r="N356" s="103"/>
      <c r="O356" s="103"/>
      <c r="P356" s="103"/>
      <c r="Q356" s="103"/>
      <c r="R356" s="103"/>
      <c r="S356" s="103"/>
      <c r="T356" s="103"/>
      <c r="U356" s="103"/>
      <c r="V356" s="103"/>
      <c r="W356" s="103"/>
      <c r="X356" s="103"/>
      <c r="Y356" s="103"/>
      <c r="Z356" s="103"/>
      <c r="AA356" s="103"/>
      <c r="AB356" s="103"/>
      <c r="AC356" s="103"/>
      <c r="AD356" s="103"/>
      <c r="AE356" s="103"/>
      <c r="AF356" s="103"/>
      <c r="AG356" s="103"/>
      <c r="AH356" s="103"/>
    </row>
    <row r="364" spans="3:34">
      <c r="C364" s="103"/>
      <c r="D364" s="103"/>
      <c r="E364" s="103"/>
      <c r="F364" s="103"/>
      <c r="G364" s="103"/>
    </row>
    <row r="365" spans="3:34">
      <c r="C365" s="103"/>
      <c r="D365" s="103"/>
      <c r="E365" s="103"/>
      <c r="F365" s="103"/>
      <c r="G365" s="103"/>
      <c r="H365" s="103"/>
      <c r="I365" s="103"/>
      <c r="J365" s="103"/>
      <c r="K365" s="103"/>
      <c r="L365" s="103"/>
      <c r="M365" s="103"/>
      <c r="N365" s="103"/>
      <c r="O365" s="103"/>
      <c r="P365" s="103"/>
      <c r="Q365" s="103"/>
      <c r="R365" s="103"/>
      <c r="S365" s="103"/>
      <c r="T365" s="103"/>
      <c r="U365" s="103"/>
      <c r="V365" s="103"/>
      <c r="W365" s="103"/>
      <c r="X365" s="103"/>
      <c r="Y365" s="103"/>
      <c r="Z365" s="103"/>
      <c r="AA365" s="103"/>
      <c r="AB365" s="103"/>
      <c r="AC365" s="103"/>
    </row>
    <row r="366" spans="3:34">
      <c r="C366" s="103"/>
      <c r="D366" s="103"/>
      <c r="E366" s="103"/>
      <c r="F366" s="103"/>
      <c r="G366" s="103"/>
      <c r="H366" s="103"/>
      <c r="I366" s="103"/>
      <c r="J366" s="103"/>
      <c r="K366" s="103"/>
      <c r="L366" s="103"/>
      <c r="M366" s="103"/>
      <c r="N366" s="103"/>
      <c r="O366" s="103"/>
      <c r="P366" s="103"/>
      <c r="Q366" s="103"/>
      <c r="R366" s="103"/>
      <c r="S366" s="103"/>
      <c r="T366" s="103"/>
      <c r="U366" s="103"/>
      <c r="V366" s="103"/>
      <c r="W366" s="103"/>
      <c r="X366" s="103"/>
      <c r="Y366" s="103"/>
      <c r="Z366" s="103"/>
      <c r="AA366" s="103"/>
      <c r="AB366" s="103"/>
      <c r="AC366" s="103"/>
      <c r="AD366" s="103"/>
      <c r="AE366" s="103"/>
      <c r="AF366" s="103"/>
      <c r="AG366" s="103"/>
      <c r="AH366" s="103"/>
    </row>
    <row r="367" spans="3:34">
      <c r="C367" s="103"/>
      <c r="D367" s="103"/>
      <c r="E367" s="103"/>
      <c r="F367" s="103"/>
      <c r="G367" s="103"/>
      <c r="H367" s="103"/>
      <c r="I367" s="103"/>
      <c r="J367" s="103"/>
      <c r="K367" s="103"/>
      <c r="L367" s="103"/>
      <c r="M367" s="103"/>
      <c r="N367" s="103"/>
      <c r="O367" s="103"/>
      <c r="P367" s="103"/>
      <c r="Q367" s="103"/>
      <c r="R367" s="103"/>
      <c r="S367" s="103"/>
      <c r="T367" s="103"/>
      <c r="U367" s="103"/>
      <c r="V367" s="103"/>
      <c r="W367" s="103"/>
      <c r="X367" s="103"/>
      <c r="Y367" s="103"/>
      <c r="Z367" s="103"/>
      <c r="AA367" s="103"/>
      <c r="AB367" s="103"/>
    </row>
    <row r="368" spans="3:34">
      <c r="C368" s="103"/>
      <c r="D368" s="103"/>
      <c r="E368" s="103"/>
      <c r="F368" s="103"/>
      <c r="G368" s="103"/>
      <c r="H368" s="103"/>
      <c r="I368" s="103"/>
      <c r="J368" s="103"/>
      <c r="K368" s="103"/>
      <c r="L368" s="103"/>
      <c r="M368" s="103"/>
      <c r="N368" s="103"/>
      <c r="O368" s="103"/>
      <c r="P368" s="103"/>
      <c r="Q368" s="103"/>
      <c r="R368" s="103"/>
      <c r="S368" s="103"/>
      <c r="T368" s="103"/>
      <c r="U368" s="103"/>
      <c r="V368" s="103"/>
      <c r="W368" s="103"/>
      <c r="X368" s="103"/>
      <c r="Y368" s="103"/>
      <c r="Z368" s="103"/>
      <c r="AA368" s="103"/>
      <c r="AB368" s="103"/>
      <c r="AC368" s="103"/>
      <c r="AD368" s="103"/>
      <c r="AE368" s="103"/>
      <c r="AF368" s="103"/>
      <c r="AG368" s="103"/>
      <c r="AH368" s="103"/>
    </row>
    <row r="374" spans="3:34">
      <c r="C374" s="103"/>
      <c r="D374" s="103"/>
      <c r="E374" s="103"/>
      <c r="F374" s="103"/>
      <c r="G374" s="103"/>
      <c r="H374" s="103"/>
      <c r="I374" s="103"/>
      <c r="J374" s="103"/>
      <c r="K374" s="103"/>
      <c r="L374" s="103"/>
      <c r="M374" s="103"/>
      <c r="N374" s="103"/>
      <c r="O374" s="103"/>
      <c r="P374" s="103"/>
      <c r="Q374" s="103"/>
      <c r="R374" s="103"/>
      <c r="S374" s="103"/>
      <c r="T374" s="103"/>
      <c r="U374" s="103"/>
      <c r="V374" s="103"/>
      <c r="W374" s="103"/>
      <c r="X374" s="103"/>
      <c r="Y374" s="103"/>
      <c r="Z374" s="103"/>
      <c r="AA374" s="103"/>
      <c r="AB374" s="103"/>
      <c r="AC374" s="103"/>
      <c r="AD374" s="103"/>
      <c r="AE374" s="103"/>
      <c r="AF374" s="103"/>
      <c r="AG374" s="103"/>
      <c r="AH374" s="103"/>
    </row>
    <row r="375" spans="3:34">
      <c r="C375" s="103"/>
      <c r="D375" s="103"/>
      <c r="E375" s="103"/>
      <c r="F375" s="103"/>
      <c r="G375" s="103"/>
      <c r="H375" s="103"/>
      <c r="I375" s="103"/>
      <c r="J375" s="103"/>
      <c r="K375" s="103"/>
      <c r="L375" s="103"/>
      <c r="M375" s="103"/>
      <c r="N375" s="103"/>
      <c r="O375" s="103"/>
      <c r="P375" s="103"/>
      <c r="Q375" s="103"/>
      <c r="R375" s="103"/>
      <c r="S375" s="103"/>
      <c r="T375" s="103"/>
      <c r="U375" s="103"/>
      <c r="V375" s="103"/>
      <c r="W375" s="103"/>
      <c r="X375" s="103"/>
      <c r="Y375" s="103"/>
      <c r="Z375" s="103"/>
      <c r="AA375" s="103"/>
      <c r="AB375" s="103"/>
      <c r="AC375" s="103"/>
      <c r="AD375" s="103"/>
      <c r="AE375" s="103"/>
      <c r="AF375" s="103"/>
      <c r="AG375" s="103"/>
      <c r="AH375" s="103"/>
    </row>
    <row r="376" spans="3:34">
      <c r="C376" s="103"/>
      <c r="D376" s="103"/>
      <c r="E376" s="103"/>
      <c r="F376" s="103"/>
      <c r="G376" s="103"/>
      <c r="H376" s="103"/>
      <c r="I376" s="103"/>
      <c r="J376" s="103"/>
      <c r="K376" s="103"/>
      <c r="L376" s="103"/>
      <c r="M376" s="103"/>
      <c r="N376" s="103"/>
      <c r="O376" s="103"/>
      <c r="P376" s="103"/>
      <c r="Q376" s="103"/>
      <c r="R376" s="103"/>
      <c r="S376" s="103"/>
      <c r="T376" s="103"/>
      <c r="U376" s="103"/>
      <c r="V376" s="103"/>
      <c r="W376" s="103"/>
      <c r="X376" s="103"/>
      <c r="Y376" s="103"/>
      <c r="Z376" s="103"/>
      <c r="AA376" s="103"/>
      <c r="AB376" s="103"/>
      <c r="AC376" s="103"/>
      <c r="AD376" s="103"/>
      <c r="AE376" s="103"/>
      <c r="AF376" s="103"/>
      <c r="AG376" s="103"/>
      <c r="AH376" s="103"/>
    </row>
    <row r="377" spans="3:34">
      <c r="C377" s="103"/>
      <c r="D377" s="103"/>
      <c r="E377" s="103"/>
      <c r="F377" s="103"/>
      <c r="G377" s="103"/>
      <c r="H377" s="103"/>
      <c r="I377" s="103"/>
      <c r="J377" s="103"/>
      <c r="K377" s="103"/>
      <c r="L377" s="103"/>
      <c r="M377" s="103"/>
      <c r="N377" s="103"/>
      <c r="O377" s="103"/>
      <c r="P377" s="103"/>
      <c r="Q377" s="103"/>
      <c r="R377" s="103"/>
      <c r="S377" s="103"/>
      <c r="T377" s="103"/>
      <c r="U377" s="103"/>
      <c r="V377" s="103"/>
      <c r="W377" s="103"/>
      <c r="X377" s="103"/>
      <c r="Y377" s="103"/>
      <c r="Z377" s="103"/>
      <c r="AA377" s="103"/>
      <c r="AB377" s="103"/>
      <c r="AC377" s="103"/>
      <c r="AD377" s="103"/>
      <c r="AE377" s="103"/>
      <c r="AF377" s="103"/>
      <c r="AG377" s="103"/>
      <c r="AH377" s="103"/>
    </row>
    <row r="378" spans="3:34">
      <c r="C378" s="103"/>
      <c r="D378" s="103"/>
      <c r="E378" s="103"/>
      <c r="F378" s="103"/>
      <c r="G378" s="103"/>
      <c r="H378" s="103"/>
      <c r="I378" s="103"/>
      <c r="J378" s="103"/>
      <c r="K378" s="103"/>
      <c r="L378" s="103"/>
      <c r="M378" s="103"/>
      <c r="N378" s="103"/>
      <c r="O378" s="103"/>
      <c r="P378" s="103"/>
      <c r="Q378" s="103"/>
      <c r="R378" s="103"/>
      <c r="S378" s="103"/>
      <c r="T378" s="103"/>
      <c r="U378" s="103"/>
      <c r="V378" s="103"/>
      <c r="W378" s="103"/>
      <c r="X378" s="103"/>
      <c r="Y378" s="103"/>
      <c r="Z378" s="103"/>
      <c r="AA378" s="103"/>
      <c r="AB378" s="103"/>
      <c r="AC378" s="103"/>
      <c r="AD378" s="103"/>
      <c r="AE378" s="103"/>
      <c r="AF378" s="103"/>
      <c r="AG378" s="103"/>
      <c r="AH378" s="103"/>
    </row>
    <row r="381" spans="3:34">
      <c r="C381" s="103"/>
      <c r="D381" s="103"/>
    </row>
    <row r="384" spans="3:34">
      <c r="C384" s="103"/>
      <c r="D384" s="103"/>
      <c r="E384" s="103"/>
      <c r="F384" s="103"/>
      <c r="G384" s="103"/>
      <c r="H384" s="103"/>
      <c r="I384" s="103"/>
      <c r="J384" s="103"/>
      <c r="K384" s="103"/>
      <c r="L384" s="103"/>
      <c r="M384" s="103"/>
      <c r="N384" s="103"/>
      <c r="O384" s="103"/>
      <c r="P384" s="103"/>
      <c r="Q384" s="103"/>
      <c r="R384" s="103"/>
      <c r="S384" s="103"/>
      <c r="T384" s="103"/>
      <c r="U384" s="103"/>
      <c r="V384" s="103"/>
      <c r="W384" s="103"/>
      <c r="X384" s="103"/>
      <c r="Y384" s="103"/>
      <c r="Z384" s="103"/>
      <c r="AA384" s="103"/>
      <c r="AB384" s="103"/>
      <c r="AC384" s="103"/>
      <c r="AD384" s="103"/>
      <c r="AE384" s="103"/>
      <c r="AF384" s="103"/>
      <c r="AG384" s="103"/>
      <c r="AH384" s="103"/>
    </row>
    <row r="385" spans="3:34">
      <c r="C385" s="103"/>
      <c r="D385" s="103"/>
      <c r="E385" s="103"/>
      <c r="F385" s="103"/>
      <c r="G385" s="103"/>
      <c r="H385" s="103"/>
      <c r="I385" s="103"/>
      <c r="J385" s="103"/>
      <c r="K385" s="103"/>
      <c r="L385" s="103"/>
      <c r="M385" s="103"/>
      <c r="N385" s="103"/>
      <c r="O385" s="103"/>
      <c r="P385" s="103"/>
      <c r="Q385" s="103"/>
      <c r="R385" s="103"/>
      <c r="S385" s="103"/>
      <c r="T385" s="103"/>
      <c r="U385" s="103"/>
      <c r="V385" s="103"/>
      <c r="W385" s="103"/>
      <c r="X385" s="103"/>
      <c r="Y385" s="103"/>
      <c r="Z385" s="103"/>
      <c r="AA385" s="103"/>
      <c r="AB385" s="103"/>
      <c r="AC385" s="103"/>
    </row>
    <row r="386" spans="3:34">
      <c r="C386" s="103"/>
      <c r="D386" s="103"/>
      <c r="E386" s="103"/>
      <c r="F386" s="103"/>
      <c r="G386" s="103"/>
      <c r="H386" s="103"/>
      <c r="I386" s="103"/>
      <c r="J386" s="103"/>
      <c r="K386" s="103"/>
      <c r="L386" s="103"/>
      <c r="M386" s="103"/>
      <c r="N386" s="103"/>
      <c r="O386" s="103"/>
      <c r="P386" s="103"/>
      <c r="Q386" s="103"/>
      <c r="R386" s="103"/>
      <c r="S386" s="103"/>
      <c r="T386" s="103"/>
      <c r="U386" s="103"/>
      <c r="V386" s="103"/>
      <c r="W386" s="103"/>
      <c r="X386" s="103"/>
      <c r="Y386" s="103"/>
      <c r="Z386" s="103"/>
      <c r="AA386" s="103"/>
      <c r="AB386" s="103"/>
      <c r="AC386" s="103"/>
      <c r="AD386" s="103"/>
      <c r="AE386" s="103"/>
      <c r="AF386" s="103"/>
      <c r="AG386" s="103"/>
      <c r="AH386" s="103"/>
    </row>
    <row r="387" spans="3:34">
      <c r="C387" s="103"/>
      <c r="D387" s="103"/>
      <c r="E387" s="103"/>
      <c r="F387" s="103"/>
      <c r="G387" s="103"/>
      <c r="H387" s="103"/>
      <c r="I387" s="103"/>
      <c r="J387" s="103"/>
      <c r="K387" s="103"/>
      <c r="L387" s="103"/>
      <c r="M387" s="103"/>
      <c r="N387" s="103"/>
      <c r="O387" s="103"/>
      <c r="P387" s="103"/>
      <c r="Q387" s="103"/>
      <c r="R387" s="103"/>
      <c r="S387" s="103"/>
      <c r="T387" s="103"/>
      <c r="U387" s="103"/>
      <c r="V387" s="103"/>
      <c r="W387" s="103"/>
      <c r="X387" s="103"/>
      <c r="Y387" s="103"/>
      <c r="Z387" s="103"/>
      <c r="AA387" s="103"/>
      <c r="AB387" s="103"/>
      <c r="AC387" s="103"/>
    </row>
    <row r="388" spans="3:34">
      <c r="C388" s="103"/>
      <c r="D388" s="103"/>
      <c r="E388" s="103"/>
      <c r="F388" s="103"/>
      <c r="G388" s="103"/>
      <c r="H388" s="103"/>
      <c r="I388" s="103"/>
      <c r="J388" s="103"/>
      <c r="K388" s="103"/>
      <c r="L388" s="103"/>
      <c r="M388" s="103"/>
      <c r="N388" s="103"/>
      <c r="O388" s="103"/>
      <c r="P388" s="103"/>
      <c r="Q388" s="103"/>
      <c r="R388" s="103"/>
      <c r="S388" s="103"/>
      <c r="T388" s="103"/>
      <c r="U388" s="103"/>
      <c r="V388" s="103"/>
      <c r="W388" s="103"/>
      <c r="X388" s="103"/>
      <c r="Y388" s="103"/>
      <c r="Z388" s="103"/>
      <c r="AA388" s="103"/>
      <c r="AB388" s="103"/>
      <c r="AC388" s="103"/>
      <c r="AD388" s="103"/>
      <c r="AE388" s="103"/>
      <c r="AF388" s="103"/>
      <c r="AG388" s="103"/>
      <c r="AH388" s="103"/>
    </row>
    <row r="395" spans="3:34">
      <c r="C395" s="103"/>
      <c r="D395" s="103"/>
      <c r="E395" s="103"/>
      <c r="F395" s="103"/>
      <c r="G395" s="103"/>
      <c r="H395" s="103"/>
      <c r="I395" s="103"/>
      <c r="J395" s="103"/>
      <c r="K395" s="103"/>
      <c r="L395" s="103"/>
      <c r="M395" s="103"/>
      <c r="N395" s="103"/>
      <c r="O395" s="103"/>
      <c r="P395" s="103"/>
      <c r="Q395" s="103"/>
      <c r="R395" s="103"/>
      <c r="S395" s="103"/>
      <c r="T395" s="103"/>
      <c r="U395" s="103"/>
      <c r="V395" s="103"/>
      <c r="W395" s="103"/>
      <c r="X395" s="103"/>
      <c r="Y395" s="103"/>
      <c r="Z395" s="103"/>
      <c r="AA395" s="103"/>
      <c r="AB395" s="103"/>
      <c r="AC395" s="103"/>
      <c r="AD395" s="103"/>
      <c r="AE395" s="103"/>
      <c r="AF395" s="103"/>
      <c r="AG395" s="103"/>
      <c r="AH395" s="103"/>
    </row>
    <row r="396" spans="3:34">
      <c r="C396" s="103"/>
      <c r="D396" s="103"/>
      <c r="E396" s="103"/>
      <c r="F396" s="103"/>
      <c r="G396" s="103"/>
      <c r="H396" s="103"/>
      <c r="I396" s="103"/>
      <c r="J396" s="103"/>
      <c r="K396" s="103"/>
      <c r="L396" s="103"/>
      <c r="M396" s="103"/>
      <c r="N396" s="103"/>
      <c r="O396" s="103"/>
      <c r="P396" s="103"/>
      <c r="Q396" s="103"/>
      <c r="R396" s="103"/>
      <c r="S396" s="103"/>
      <c r="T396" s="103"/>
      <c r="U396" s="103"/>
      <c r="V396" s="103"/>
      <c r="W396" s="103"/>
      <c r="X396" s="103"/>
      <c r="Y396" s="103"/>
      <c r="Z396" s="103"/>
      <c r="AA396" s="103"/>
      <c r="AB396" s="103"/>
      <c r="AC396" s="103"/>
      <c r="AD396" s="103"/>
      <c r="AE396" s="103"/>
      <c r="AF396" s="103"/>
      <c r="AG396" s="103"/>
      <c r="AH396" s="103"/>
    </row>
    <row r="398" spans="3:34">
      <c r="C398" s="103"/>
      <c r="D398" s="103"/>
      <c r="E398" s="103"/>
      <c r="F398" s="103"/>
      <c r="G398" s="103"/>
      <c r="H398" s="103"/>
      <c r="I398" s="103"/>
      <c r="J398" s="103"/>
      <c r="K398" s="103"/>
      <c r="L398" s="103"/>
      <c r="M398" s="103"/>
      <c r="N398" s="103"/>
      <c r="O398" s="103"/>
      <c r="P398" s="103"/>
      <c r="Q398" s="103"/>
      <c r="R398" s="103"/>
      <c r="S398" s="103"/>
      <c r="T398" s="103"/>
      <c r="U398" s="103"/>
      <c r="V398" s="103"/>
      <c r="W398" s="103"/>
      <c r="X398" s="103"/>
      <c r="Y398" s="103"/>
      <c r="Z398" s="103"/>
      <c r="AA398" s="103"/>
      <c r="AB398" s="103"/>
      <c r="AC398" s="103"/>
      <c r="AD398" s="103"/>
      <c r="AE398" s="103"/>
      <c r="AF398" s="103"/>
      <c r="AG398" s="103"/>
      <c r="AH398" s="103"/>
    </row>
    <row r="404" spans="3:34">
      <c r="C404" s="103"/>
      <c r="D404" s="103"/>
      <c r="E404" s="103"/>
      <c r="F404" s="103"/>
      <c r="G404" s="103"/>
      <c r="H404" s="103"/>
      <c r="I404" s="103"/>
      <c r="J404" s="103"/>
      <c r="K404" s="103"/>
      <c r="L404" s="103"/>
      <c r="M404" s="103"/>
      <c r="N404" s="103"/>
    </row>
    <row r="405" spans="3:34">
      <c r="C405" s="103"/>
      <c r="D405" s="103"/>
      <c r="E405" s="103"/>
      <c r="F405" s="103"/>
      <c r="G405" s="103"/>
      <c r="H405" s="103"/>
      <c r="I405" s="103"/>
      <c r="J405" s="103"/>
      <c r="K405" s="103"/>
      <c r="L405" s="103"/>
      <c r="M405" s="103"/>
      <c r="N405" s="103"/>
      <c r="O405" s="103"/>
      <c r="P405" s="103"/>
      <c r="Q405" s="103"/>
      <c r="R405" s="103"/>
      <c r="S405" s="103"/>
      <c r="T405" s="103"/>
      <c r="U405" s="103"/>
      <c r="V405" s="103"/>
      <c r="W405" s="103"/>
      <c r="X405" s="103"/>
      <c r="Y405" s="103"/>
      <c r="Z405" s="103"/>
      <c r="AA405" s="103"/>
      <c r="AB405" s="103"/>
      <c r="AC405" s="103"/>
    </row>
    <row r="406" spans="3:34">
      <c r="C406" s="103"/>
      <c r="D406" s="103"/>
      <c r="E406" s="103"/>
      <c r="F406" s="103"/>
      <c r="G406" s="103"/>
      <c r="H406" s="103"/>
      <c r="I406" s="103"/>
      <c r="J406" s="103"/>
      <c r="K406" s="103"/>
      <c r="L406" s="103"/>
      <c r="M406" s="103"/>
      <c r="N406" s="103"/>
      <c r="O406" s="103"/>
      <c r="P406" s="103"/>
      <c r="Q406" s="103"/>
      <c r="R406" s="103"/>
      <c r="S406" s="103"/>
      <c r="T406" s="103"/>
      <c r="U406" s="103"/>
      <c r="V406" s="103"/>
      <c r="W406" s="103"/>
      <c r="X406" s="103"/>
      <c r="Y406" s="103"/>
      <c r="Z406" s="103"/>
      <c r="AA406" s="103"/>
      <c r="AB406" s="103"/>
      <c r="AC406" s="103"/>
      <c r="AD406" s="103"/>
      <c r="AE406" s="103"/>
      <c r="AF406" s="103"/>
      <c r="AG406" s="103"/>
      <c r="AH406" s="103"/>
    </row>
    <row r="407" spans="3:34">
      <c r="C407" s="103"/>
      <c r="D407" s="103"/>
      <c r="E407" s="103"/>
      <c r="F407" s="103"/>
      <c r="G407" s="103"/>
      <c r="H407" s="103"/>
      <c r="I407" s="103"/>
      <c r="J407" s="103"/>
      <c r="K407" s="103"/>
      <c r="L407" s="103"/>
      <c r="M407" s="103"/>
      <c r="N407" s="103"/>
      <c r="O407" s="103"/>
      <c r="P407" s="103"/>
      <c r="Q407" s="103"/>
      <c r="R407" s="103"/>
      <c r="S407" s="103"/>
      <c r="T407" s="103"/>
      <c r="U407" s="103"/>
      <c r="V407" s="103"/>
      <c r="W407" s="103"/>
      <c r="X407" s="103"/>
      <c r="Y407" s="103"/>
      <c r="Z407" s="103"/>
      <c r="AA407" s="103"/>
      <c r="AB407" s="103"/>
      <c r="AC407" s="103"/>
    </row>
    <row r="408" spans="3:34">
      <c r="C408" s="103"/>
      <c r="D408" s="103"/>
      <c r="E408" s="103"/>
      <c r="F408" s="103"/>
      <c r="G408" s="103"/>
      <c r="H408" s="103"/>
      <c r="I408" s="103"/>
      <c r="J408" s="103"/>
      <c r="K408" s="103"/>
      <c r="L408" s="103"/>
      <c r="M408" s="103"/>
      <c r="N408" s="103"/>
      <c r="O408" s="103"/>
      <c r="P408" s="103"/>
      <c r="Q408" s="103"/>
      <c r="R408" s="103"/>
      <c r="S408" s="103"/>
      <c r="T408" s="103"/>
      <c r="U408" s="103"/>
      <c r="V408" s="103"/>
      <c r="W408" s="103"/>
      <c r="X408" s="103"/>
      <c r="Y408" s="103"/>
      <c r="Z408" s="103"/>
      <c r="AA408" s="103"/>
      <c r="AB408" s="103"/>
      <c r="AC408" s="103"/>
      <c r="AD408" s="103"/>
      <c r="AE408" s="103"/>
      <c r="AF408" s="103"/>
      <c r="AG408" s="103"/>
      <c r="AH408" s="103"/>
    </row>
    <row r="439" spans="3:34">
      <c r="C439" s="103"/>
      <c r="D439" s="103"/>
      <c r="E439" s="103"/>
      <c r="F439" s="103"/>
      <c r="G439" s="103"/>
      <c r="H439" s="103"/>
      <c r="I439" s="103"/>
      <c r="J439" s="103"/>
      <c r="K439" s="103"/>
      <c r="L439" s="103"/>
      <c r="M439" s="103"/>
      <c r="N439" s="103"/>
      <c r="O439" s="103"/>
      <c r="P439" s="103"/>
      <c r="Q439" s="103"/>
      <c r="R439" s="103"/>
      <c r="S439" s="103"/>
      <c r="T439" s="103"/>
      <c r="U439" s="103"/>
      <c r="V439" s="103"/>
      <c r="W439" s="103"/>
      <c r="X439" s="103"/>
      <c r="Y439" s="103"/>
      <c r="Z439" s="103"/>
      <c r="AA439" s="103"/>
      <c r="AB439" s="103"/>
      <c r="AC439" s="103"/>
      <c r="AD439" s="103"/>
      <c r="AE439" s="103"/>
      <c r="AF439" s="103"/>
      <c r="AG439" s="103"/>
      <c r="AH439" s="103"/>
    </row>
    <row r="449" spans="3:34">
      <c r="C449" s="103"/>
      <c r="D449" s="103"/>
      <c r="E449" s="103"/>
      <c r="F449" s="103"/>
      <c r="G449" s="103"/>
      <c r="H449" s="103"/>
      <c r="I449" s="103"/>
      <c r="J449" s="103"/>
      <c r="K449" s="103"/>
      <c r="L449" s="103"/>
      <c r="M449" s="103"/>
      <c r="N449" s="103"/>
      <c r="O449" s="103"/>
      <c r="P449" s="103"/>
      <c r="Q449" s="103"/>
      <c r="R449" s="103"/>
      <c r="S449" s="103"/>
      <c r="T449" s="103"/>
      <c r="U449" s="103"/>
      <c r="V449" s="103"/>
      <c r="W449" s="103"/>
      <c r="X449" s="103"/>
      <c r="Y449" s="103"/>
      <c r="Z449" s="103"/>
      <c r="AA449" s="103"/>
      <c r="AB449" s="103"/>
      <c r="AC449" s="103"/>
      <c r="AD449" s="103"/>
      <c r="AE449" s="103"/>
      <c r="AF449" s="103"/>
      <c r="AG449" s="103"/>
      <c r="AH449" s="103"/>
    </row>
    <row r="459" spans="3:34">
      <c r="C459" s="103"/>
      <c r="D459" s="103"/>
      <c r="E459" s="103"/>
      <c r="F459" s="103"/>
      <c r="G459" s="103"/>
      <c r="H459" s="103"/>
      <c r="I459" s="103"/>
      <c r="J459" s="103"/>
      <c r="K459" s="103"/>
      <c r="L459" s="103"/>
      <c r="M459" s="103"/>
      <c r="N459" s="103"/>
      <c r="O459" s="103"/>
      <c r="P459" s="103"/>
      <c r="Q459" s="103"/>
      <c r="R459" s="103"/>
      <c r="S459" s="103"/>
      <c r="T459" s="103"/>
      <c r="U459" s="103"/>
      <c r="V459" s="103"/>
      <c r="W459" s="103"/>
      <c r="X459" s="103"/>
      <c r="Y459" s="103"/>
      <c r="Z459" s="103"/>
      <c r="AA459" s="103"/>
      <c r="AB459" s="103"/>
      <c r="AC459" s="103"/>
      <c r="AD459" s="103"/>
      <c r="AE459" s="103"/>
      <c r="AF459" s="103"/>
      <c r="AG459" s="103"/>
      <c r="AH459" s="103"/>
    </row>
    <row r="469" spans="3:34">
      <c r="C469" s="103"/>
      <c r="D469" s="103"/>
      <c r="E469" s="103"/>
      <c r="F469" s="103"/>
      <c r="G469" s="103"/>
      <c r="H469" s="103"/>
      <c r="I469" s="103"/>
      <c r="J469" s="103"/>
      <c r="K469" s="103"/>
      <c r="L469" s="103"/>
      <c r="M469" s="103"/>
      <c r="N469" s="103"/>
      <c r="O469" s="103"/>
      <c r="P469" s="103"/>
      <c r="Q469" s="103"/>
      <c r="R469" s="103"/>
      <c r="S469" s="103"/>
      <c r="T469" s="103"/>
      <c r="U469" s="103"/>
      <c r="V469" s="103"/>
      <c r="W469" s="103"/>
      <c r="X469" s="103"/>
      <c r="Y469" s="103"/>
      <c r="Z469" s="103"/>
      <c r="AA469" s="103"/>
      <c r="AB469" s="103"/>
      <c r="AC469" s="103"/>
      <c r="AD469" s="103"/>
      <c r="AE469" s="103"/>
      <c r="AF469" s="103"/>
      <c r="AG469" s="103"/>
      <c r="AH469" s="103"/>
    </row>
    <row r="479" spans="3:34">
      <c r="C479" s="103"/>
      <c r="D479" s="103"/>
      <c r="E479" s="103"/>
      <c r="F479" s="103"/>
      <c r="G479" s="103"/>
      <c r="H479" s="103"/>
      <c r="I479" s="103"/>
      <c r="J479" s="103"/>
      <c r="K479" s="103"/>
      <c r="L479" s="103"/>
      <c r="M479" s="103"/>
      <c r="N479" s="103"/>
      <c r="O479" s="103"/>
      <c r="P479" s="103"/>
      <c r="Q479" s="103"/>
      <c r="R479" s="103"/>
      <c r="S479" s="103"/>
      <c r="T479" s="103"/>
      <c r="U479" s="103"/>
      <c r="V479" s="103"/>
      <c r="W479" s="103"/>
      <c r="X479" s="103"/>
      <c r="Y479" s="103"/>
      <c r="Z479" s="103"/>
      <c r="AA479" s="103"/>
      <c r="AB479" s="103"/>
      <c r="AC479" s="103"/>
      <c r="AD479" s="103"/>
      <c r="AE479" s="103"/>
      <c r="AF479" s="103"/>
      <c r="AG479" s="103"/>
      <c r="AH479" s="103"/>
    </row>
    <row r="489" spans="3:34">
      <c r="C489" s="103"/>
      <c r="D489" s="103"/>
      <c r="E489" s="103"/>
      <c r="F489" s="103"/>
      <c r="G489" s="103"/>
      <c r="H489" s="103"/>
      <c r="I489" s="103"/>
      <c r="J489" s="103"/>
      <c r="K489" s="103"/>
      <c r="L489" s="103"/>
      <c r="M489" s="103"/>
      <c r="N489" s="103"/>
      <c r="O489" s="103"/>
      <c r="P489" s="103"/>
      <c r="Q489" s="103"/>
      <c r="R489" s="103"/>
      <c r="S489" s="103"/>
      <c r="T489" s="103"/>
      <c r="U489" s="103"/>
      <c r="V489" s="103"/>
      <c r="W489" s="103"/>
      <c r="X489" s="103"/>
      <c r="Y489" s="103"/>
      <c r="Z489" s="103"/>
      <c r="AA489" s="103"/>
      <c r="AB489" s="103"/>
      <c r="AC489" s="103"/>
      <c r="AD489" s="103"/>
      <c r="AE489" s="103"/>
      <c r="AF489" s="103"/>
      <c r="AG489" s="103"/>
      <c r="AH489" s="103"/>
    </row>
    <row r="499" spans="3:34">
      <c r="C499" s="103"/>
      <c r="D499" s="103"/>
      <c r="E499" s="103"/>
      <c r="F499" s="103"/>
      <c r="G499" s="103"/>
      <c r="H499" s="103"/>
      <c r="I499" s="103"/>
      <c r="J499" s="103"/>
      <c r="K499" s="103"/>
      <c r="L499" s="103"/>
      <c r="M499" s="103"/>
      <c r="N499" s="103"/>
      <c r="O499" s="103"/>
      <c r="P499" s="103"/>
      <c r="Q499" s="103"/>
      <c r="R499" s="103"/>
      <c r="S499" s="103"/>
      <c r="T499" s="103"/>
      <c r="U499" s="103"/>
      <c r="V499" s="103"/>
      <c r="W499" s="103"/>
      <c r="X499" s="103"/>
      <c r="Y499" s="103"/>
      <c r="Z499" s="103"/>
      <c r="AA499" s="103"/>
      <c r="AB499" s="103"/>
      <c r="AC499" s="103"/>
      <c r="AD499" s="103"/>
      <c r="AE499" s="103"/>
      <c r="AF499" s="103"/>
      <c r="AG499" s="103"/>
      <c r="AH499" s="103"/>
    </row>
    <row r="509" spans="3:34">
      <c r="C509" s="103"/>
      <c r="D509" s="103"/>
      <c r="E509" s="103"/>
      <c r="F509" s="103"/>
      <c r="G509" s="103"/>
      <c r="H509" s="103"/>
      <c r="I509" s="103"/>
      <c r="J509" s="103"/>
      <c r="K509" s="103"/>
      <c r="L509" s="103"/>
      <c r="M509" s="103"/>
      <c r="N509" s="103"/>
      <c r="O509" s="103"/>
      <c r="P509" s="103"/>
      <c r="Q509" s="103"/>
      <c r="R509" s="103"/>
      <c r="S509" s="103"/>
      <c r="T509" s="103"/>
      <c r="U509" s="103"/>
      <c r="V509" s="103"/>
      <c r="W509" s="103"/>
      <c r="X509" s="103"/>
      <c r="Y509" s="103"/>
      <c r="Z509" s="103"/>
      <c r="AA509" s="103"/>
      <c r="AB509" s="103"/>
      <c r="AC509" s="103"/>
      <c r="AD509" s="103"/>
      <c r="AE509" s="103"/>
      <c r="AF509" s="103"/>
      <c r="AG509" s="103"/>
      <c r="AH509" s="103"/>
    </row>
    <row r="519" spans="3:34">
      <c r="C519" s="103"/>
      <c r="D519" s="103"/>
      <c r="E519" s="103"/>
      <c r="F519" s="103"/>
      <c r="G519" s="103"/>
      <c r="H519" s="103"/>
      <c r="I519" s="103"/>
      <c r="J519" s="103"/>
      <c r="K519" s="103"/>
      <c r="L519" s="103"/>
      <c r="M519" s="103"/>
      <c r="N519" s="103"/>
      <c r="O519" s="103"/>
      <c r="P519" s="103"/>
      <c r="Q519" s="103"/>
      <c r="R519" s="103"/>
      <c r="S519" s="103"/>
      <c r="T519" s="103"/>
      <c r="U519" s="103"/>
      <c r="V519" s="103"/>
      <c r="W519" s="103"/>
      <c r="X519" s="103"/>
      <c r="Y519" s="103"/>
      <c r="Z519" s="103"/>
      <c r="AA519" s="103"/>
      <c r="AB519" s="103"/>
      <c r="AC519" s="103"/>
      <c r="AD519" s="103"/>
      <c r="AE519" s="103"/>
      <c r="AF519" s="103"/>
      <c r="AG519" s="103"/>
      <c r="AH519" s="103"/>
    </row>
    <row r="529" spans="3:34">
      <c r="C529" s="103"/>
      <c r="D529" s="103"/>
      <c r="E529" s="103"/>
      <c r="F529" s="103"/>
      <c r="G529" s="103"/>
      <c r="H529" s="103"/>
      <c r="I529" s="103"/>
      <c r="J529" s="103"/>
      <c r="K529" s="103"/>
      <c r="L529" s="103"/>
      <c r="M529" s="103"/>
      <c r="N529" s="103"/>
      <c r="O529" s="103"/>
      <c r="P529" s="103"/>
      <c r="Q529" s="103"/>
      <c r="R529" s="103"/>
      <c r="S529" s="103"/>
      <c r="T529" s="103"/>
      <c r="U529" s="103"/>
      <c r="V529" s="103"/>
      <c r="W529" s="103"/>
      <c r="X529" s="103"/>
      <c r="Y529" s="103"/>
      <c r="Z529" s="103"/>
      <c r="AA529" s="103"/>
      <c r="AB529" s="103"/>
      <c r="AC529" s="103"/>
      <c r="AD529" s="103"/>
      <c r="AE529" s="103"/>
      <c r="AF529" s="103"/>
      <c r="AG529" s="103"/>
      <c r="AH529" s="103"/>
    </row>
    <row r="539" spans="3:34">
      <c r="C539" s="103"/>
      <c r="D539" s="103"/>
      <c r="E539" s="103"/>
      <c r="F539" s="103"/>
      <c r="G539" s="103"/>
      <c r="H539" s="103"/>
      <c r="I539" s="103"/>
      <c r="J539" s="103"/>
      <c r="K539" s="103"/>
      <c r="L539" s="103"/>
      <c r="M539" s="103"/>
      <c r="N539" s="103"/>
      <c r="O539" s="103"/>
      <c r="P539" s="103"/>
      <c r="Q539" s="103"/>
      <c r="R539" s="103"/>
      <c r="S539" s="103"/>
      <c r="T539" s="103"/>
      <c r="U539" s="103"/>
      <c r="V539" s="103"/>
      <c r="W539" s="103"/>
      <c r="X539" s="103"/>
      <c r="Y539" s="103"/>
      <c r="Z539" s="103"/>
      <c r="AA539" s="103"/>
      <c r="AB539" s="103"/>
      <c r="AC539" s="103"/>
      <c r="AD539" s="103"/>
      <c r="AE539" s="103"/>
      <c r="AF539" s="103"/>
      <c r="AG539" s="103"/>
      <c r="AH539" s="103"/>
    </row>
    <row r="549" spans="3:34">
      <c r="C549" s="103"/>
      <c r="D549" s="103"/>
      <c r="E549" s="103"/>
      <c r="F549" s="103"/>
      <c r="G549" s="103"/>
      <c r="H549" s="103"/>
      <c r="I549" s="103"/>
      <c r="J549" s="103"/>
      <c r="K549" s="103"/>
      <c r="L549" s="103"/>
      <c r="M549" s="103"/>
      <c r="N549" s="103"/>
      <c r="O549" s="103"/>
      <c r="P549" s="103"/>
      <c r="Q549" s="103"/>
      <c r="R549" s="103"/>
      <c r="S549" s="103"/>
      <c r="T549" s="103"/>
      <c r="U549" s="103"/>
      <c r="V549" s="103"/>
      <c r="W549" s="103"/>
      <c r="X549" s="103"/>
      <c r="Y549" s="103"/>
      <c r="Z549" s="103"/>
      <c r="AA549" s="103"/>
      <c r="AB549" s="103"/>
      <c r="AC549" s="103"/>
      <c r="AD549" s="103"/>
      <c r="AE549" s="103"/>
      <c r="AF549" s="103"/>
      <c r="AG549" s="103"/>
      <c r="AH549" s="103"/>
    </row>
    <row r="559" spans="3:34">
      <c r="C559" s="103"/>
      <c r="D559" s="103"/>
      <c r="E559" s="103"/>
      <c r="F559" s="103"/>
      <c r="G559" s="103"/>
      <c r="H559" s="103"/>
      <c r="I559" s="103"/>
      <c r="J559" s="103"/>
      <c r="K559" s="103"/>
      <c r="L559" s="103"/>
      <c r="M559" s="103"/>
      <c r="N559" s="103"/>
      <c r="O559" s="103"/>
      <c r="P559" s="103"/>
      <c r="Q559" s="103"/>
      <c r="R559" s="103"/>
      <c r="S559" s="103"/>
      <c r="T559" s="103"/>
      <c r="U559" s="103"/>
      <c r="V559" s="103"/>
      <c r="W559" s="103"/>
      <c r="X559" s="103"/>
      <c r="Y559" s="103"/>
      <c r="Z559" s="103"/>
      <c r="AA559" s="103"/>
      <c r="AB559" s="103"/>
      <c r="AC559" s="103"/>
      <c r="AD559" s="103"/>
      <c r="AE559" s="103"/>
      <c r="AF559" s="103"/>
      <c r="AG559" s="103"/>
      <c r="AH559" s="103"/>
    </row>
    <row r="569" spans="3:34">
      <c r="C569" s="103"/>
      <c r="D569" s="103"/>
      <c r="E569" s="103"/>
      <c r="F569" s="103"/>
      <c r="G569" s="103"/>
      <c r="H569" s="103"/>
      <c r="I569" s="103"/>
      <c r="J569" s="103"/>
      <c r="K569" s="103"/>
      <c r="L569" s="103"/>
      <c r="M569" s="103"/>
      <c r="N569" s="103"/>
      <c r="O569" s="103"/>
      <c r="P569" s="103"/>
      <c r="Q569" s="103"/>
      <c r="R569" s="103"/>
      <c r="S569" s="103"/>
      <c r="T569" s="103"/>
      <c r="U569" s="103"/>
      <c r="V569" s="103"/>
      <c r="W569" s="103"/>
      <c r="X569" s="103"/>
      <c r="Y569" s="103"/>
      <c r="Z569" s="103"/>
      <c r="AA569" s="103"/>
      <c r="AB569" s="103"/>
      <c r="AC569" s="103"/>
      <c r="AD569" s="103"/>
      <c r="AE569" s="103"/>
      <c r="AF569" s="103"/>
      <c r="AG569" s="103"/>
      <c r="AH569" s="103"/>
    </row>
    <row r="579" spans="3:34">
      <c r="C579" s="103"/>
      <c r="D579" s="103"/>
      <c r="E579" s="103"/>
      <c r="F579" s="103"/>
      <c r="G579" s="103"/>
      <c r="H579" s="103"/>
      <c r="I579" s="103"/>
      <c r="J579" s="103"/>
      <c r="K579" s="103"/>
      <c r="L579" s="103"/>
      <c r="M579" s="103"/>
      <c r="N579" s="103"/>
      <c r="O579" s="103"/>
      <c r="P579" s="103"/>
      <c r="Q579" s="103"/>
      <c r="R579" s="103"/>
      <c r="S579" s="103"/>
      <c r="T579" s="103"/>
      <c r="U579" s="103"/>
      <c r="V579" s="103"/>
      <c r="W579" s="103"/>
      <c r="X579" s="103"/>
      <c r="Y579" s="103"/>
      <c r="Z579" s="103"/>
      <c r="AA579" s="103"/>
      <c r="AB579" s="103"/>
      <c r="AC579" s="103"/>
      <c r="AD579" s="103"/>
      <c r="AE579" s="103"/>
      <c r="AF579" s="103"/>
      <c r="AG579" s="103"/>
      <c r="AH579" s="103"/>
    </row>
    <row r="589" spans="3:34">
      <c r="C589" s="103"/>
      <c r="D589" s="103"/>
      <c r="E589" s="103"/>
      <c r="F589" s="103"/>
      <c r="G589" s="103"/>
      <c r="H589" s="103"/>
      <c r="I589" s="103"/>
      <c r="J589" s="103"/>
      <c r="K589" s="103"/>
      <c r="L589" s="103"/>
      <c r="M589" s="103"/>
      <c r="N589" s="103"/>
      <c r="O589" s="103"/>
      <c r="P589" s="103"/>
      <c r="Q589" s="103"/>
      <c r="R589" s="103"/>
      <c r="S589" s="103"/>
      <c r="T589" s="103"/>
      <c r="U589" s="103"/>
      <c r="V589" s="103"/>
      <c r="W589" s="103"/>
      <c r="X589" s="103"/>
      <c r="Y589" s="103"/>
      <c r="Z589" s="103"/>
      <c r="AA589" s="103"/>
      <c r="AB589" s="103"/>
      <c r="AC589" s="103"/>
      <c r="AD589" s="103"/>
      <c r="AE589" s="103"/>
      <c r="AF589" s="103"/>
      <c r="AG589" s="103"/>
      <c r="AH589" s="103"/>
    </row>
    <row r="599" spans="3:34">
      <c r="C599" s="103"/>
      <c r="D599" s="103"/>
      <c r="E599" s="103"/>
      <c r="F599" s="103"/>
      <c r="G599" s="103"/>
      <c r="H599" s="103"/>
      <c r="I599" s="103"/>
      <c r="J599" s="103"/>
      <c r="K599" s="103"/>
      <c r="L599" s="103"/>
      <c r="M599" s="103"/>
      <c r="N599" s="103"/>
      <c r="O599" s="103"/>
      <c r="P599" s="103"/>
      <c r="Q599" s="103"/>
      <c r="R599" s="103"/>
      <c r="S599" s="103"/>
      <c r="T599" s="103"/>
      <c r="U599" s="103"/>
      <c r="V599" s="103"/>
      <c r="W599" s="103"/>
      <c r="X599" s="103"/>
      <c r="Y599" s="103"/>
      <c r="Z599" s="103"/>
      <c r="AA599" s="103"/>
      <c r="AB599" s="103"/>
      <c r="AC599" s="103"/>
      <c r="AD599" s="103"/>
      <c r="AE599" s="103"/>
      <c r="AF599" s="103"/>
      <c r="AG599" s="103"/>
      <c r="AH599" s="103"/>
    </row>
    <row r="609" spans="3:34">
      <c r="C609" s="103"/>
      <c r="D609" s="103"/>
      <c r="E609" s="103"/>
      <c r="F609" s="103"/>
      <c r="G609" s="103"/>
      <c r="H609" s="103"/>
      <c r="I609" s="103"/>
      <c r="J609" s="103"/>
      <c r="K609" s="103"/>
      <c r="L609" s="103"/>
      <c r="M609" s="103"/>
      <c r="N609" s="103"/>
      <c r="O609" s="103"/>
      <c r="P609" s="103"/>
      <c r="Q609" s="103"/>
      <c r="R609" s="103"/>
      <c r="S609" s="103"/>
      <c r="T609" s="103"/>
      <c r="U609" s="103"/>
      <c r="V609" s="103"/>
      <c r="W609" s="103"/>
      <c r="X609" s="103"/>
      <c r="Y609" s="103"/>
      <c r="Z609" s="103"/>
      <c r="AA609" s="103"/>
      <c r="AB609" s="103"/>
      <c r="AC609" s="103"/>
      <c r="AD609" s="103"/>
      <c r="AE609" s="103"/>
      <c r="AF609" s="103"/>
      <c r="AG609" s="103"/>
      <c r="AH609" s="103"/>
    </row>
    <row r="619" spans="3:34">
      <c r="C619" s="103"/>
      <c r="D619" s="103"/>
      <c r="E619" s="103"/>
      <c r="F619" s="103"/>
      <c r="G619" s="103"/>
      <c r="H619" s="103"/>
      <c r="I619" s="103"/>
      <c r="J619" s="103"/>
      <c r="K619" s="103"/>
      <c r="L619" s="103"/>
      <c r="M619" s="103"/>
      <c r="N619" s="103"/>
      <c r="O619" s="103"/>
      <c r="P619" s="103"/>
      <c r="Q619" s="103"/>
      <c r="R619" s="103"/>
      <c r="S619" s="103"/>
      <c r="T619" s="103"/>
      <c r="U619" s="103"/>
      <c r="V619" s="103"/>
      <c r="W619" s="103"/>
      <c r="X619" s="103"/>
      <c r="Y619" s="103"/>
      <c r="Z619" s="103"/>
      <c r="AA619" s="103"/>
      <c r="AB619" s="103"/>
      <c r="AC619" s="103"/>
      <c r="AD619" s="103"/>
      <c r="AE619" s="103"/>
      <c r="AF619" s="103"/>
      <c r="AG619" s="103"/>
      <c r="AH619" s="103"/>
    </row>
    <row r="629" spans="3:34">
      <c r="C629" s="103"/>
      <c r="D629" s="103"/>
      <c r="E629" s="103"/>
      <c r="F629" s="103"/>
      <c r="G629" s="103"/>
      <c r="H629" s="103"/>
      <c r="I629" s="103"/>
      <c r="J629" s="103"/>
      <c r="K629" s="103"/>
      <c r="L629" s="103"/>
      <c r="M629" s="103"/>
      <c r="N629" s="103"/>
      <c r="O629" s="103"/>
      <c r="P629" s="103"/>
      <c r="Q629" s="103"/>
      <c r="R629" s="103"/>
      <c r="S629" s="103"/>
      <c r="T629" s="103"/>
      <c r="U629" s="103"/>
      <c r="V629" s="103"/>
      <c r="W629" s="103"/>
      <c r="X629" s="103"/>
      <c r="Y629" s="103"/>
      <c r="Z629" s="103"/>
      <c r="AA629" s="103"/>
      <c r="AB629" s="103"/>
      <c r="AC629" s="103"/>
      <c r="AD629" s="103"/>
      <c r="AE629" s="103"/>
      <c r="AF629" s="103"/>
      <c r="AG629" s="103"/>
      <c r="AH629" s="103"/>
    </row>
    <row r="639" spans="3:34">
      <c r="C639" s="103"/>
      <c r="D639" s="103"/>
      <c r="E639" s="103"/>
      <c r="F639" s="103"/>
      <c r="G639" s="103"/>
      <c r="H639" s="103"/>
      <c r="I639" s="103"/>
      <c r="J639" s="103"/>
      <c r="K639" s="103"/>
      <c r="L639" s="103"/>
      <c r="M639" s="103"/>
      <c r="N639" s="103"/>
      <c r="O639" s="103"/>
      <c r="P639" s="103"/>
      <c r="Q639" s="103"/>
      <c r="R639" s="103"/>
      <c r="S639" s="103"/>
      <c r="T639" s="103"/>
      <c r="U639" s="103"/>
      <c r="V639" s="103"/>
      <c r="W639" s="103"/>
      <c r="X639" s="103"/>
      <c r="Y639" s="103"/>
      <c r="Z639" s="103"/>
      <c r="AA639" s="103"/>
      <c r="AB639" s="103"/>
      <c r="AC639" s="103"/>
      <c r="AD639" s="103"/>
      <c r="AE639" s="103"/>
      <c r="AF639" s="103"/>
      <c r="AG639" s="103"/>
      <c r="AH639" s="103"/>
    </row>
    <row r="649" spans="3:34">
      <c r="C649" s="103"/>
      <c r="D649" s="103"/>
      <c r="E649" s="103"/>
      <c r="F649" s="103"/>
      <c r="G649" s="103"/>
      <c r="H649" s="103"/>
      <c r="I649" s="103"/>
      <c r="J649" s="103"/>
      <c r="K649" s="103"/>
      <c r="L649" s="103"/>
      <c r="M649" s="103"/>
      <c r="N649" s="103"/>
      <c r="O649" s="103"/>
      <c r="P649" s="103"/>
      <c r="Q649" s="103"/>
      <c r="R649" s="103"/>
      <c r="S649" s="103"/>
      <c r="T649" s="103"/>
      <c r="U649" s="103"/>
      <c r="V649" s="103"/>
      <c r="W649" s="103"/>
      <c r="X649" s="103"/>
      <c r="Y649" s="103"/>
      <c r="Z649" s="103"/>
      <c r="AA649" s="103"/>
      <c r="AB649" s="103"/>
      <c r="AC649" s="103"/>
      <c r="AD649" s="103"/>
      <c r="AE649" s="103"/>
      <c r="AF649" s="103"/>
      <c r="AG649" s="103"/>
      <c r="AH649" s="103"/>
    </row>
    <row r="676" spans="3:34">
      <c r="C676" s="103"/>
      <c r="D676" s="103"/>
      <c r="E676" s="103"/>
      <c r="F676" s="103"/>
      <c r="G676" s="103"/>
      <c r="H676" s="103"/>
      <c r="I676" s="103"/>
      <c r="J676" s="103"/>
      <c r="K676" s="103"/>
      <c r="L676" s="103"/>
      <c r="M676" s="103"/>
      <c r="N676" s="103"/>
      <c r="O676" s="103"/>
      <c r="P676" s="103"/>
      <c r="Q676" s="103"/>
      <c r="R676" s="103"/>
      <c r="S676" s="103"/>
      <c r="T676" s="103"/>
      <c r="U676" s="103"/>
      <c r="V676" s="103"/>
      <c r="W676" s="103"/>
      <c r="X676" s="103"/>
      <c r="Y676" s="103"/>
      <c r="Z676" s="103"/>
      <c r="AA676" s="103"/>
      <c r="AB676" s="103"/>
      <c r="AC676" s="103"/>
      <c r="AD676" s="103"/>
      <c r="AE676" s="103"/>
      <c r="AF676" s="103"/>
      <c r="AG676" s="103"/>
      <c r="AH676" s="103"/>
    </row>
    <row r="686" spans="3:34">
      <c r="C686" s="103"/>
      <c r="D686" s="103"/>
      <c r="E686" s="103"/>
      <c r="F686" s="103"/>
      <c r="G686" s="103"/>
      <c r="H686" s="103"/>
      <c r="I686" s="103"/>
      <c r="J686" s="103"/>
      <c r="K686" s="103"/>
      <c r="L686" s="103"/>
      <c r="M686" s="103"/>
      <c r="N686" s="103"/>
      <c r="O686" s="103"/>
      <c r="P686" s="103"/>
      <c r="Q686" s="103"/>
      <c r="R686" s="103"/>
      <c r="S686" s="103"/>
      <c r="T686" s="103"/>
      <c r="U686" s="103"/>
      <c r="V686" s="103"/>
      <c r="W686" s="103"/>
      <c r="X686" s="103"/>
      <c r="Y686" s="103"/>
      <c r="Z686" s="103"/>
      <c r="AA686" s="103"/>
      <c r="AB686" s="103"/>
      <c r="AC686" s="103"/>
      <c r="AD686" s="103"/>
      <c r="AE686" s="103"/>
      <c r="AF686" s="103"/>
      <c r="AG686" s="103"/>
      <c r="AH686" s="103"/>
    </row>
    <row r="696" spans="3:34">
      <c r="C696" s="103"/>
      <c r="D696" s="103"/>
      <c r="E696" s="103"/>
      <c r="F696" s="103"/>
      <c r="G696" s="103"/>
      <c r="H696" s="103"/>
      <c r="I696" s="103"/>
      <c r="J696" s="103"/>
      <c r="K696" s="103"/>
      <c r="L696" s="103"/>
      <c r="M696" s="103"/>
      <c r="N696" s="103"/>
      <c r="O696" s="103"/>
      <c r="P696" s="103"/>
      <c r="Q696" s="103"/>
      <c r="R696" s="103"/>
      <c r="S696" s="103"/>
      <c r="T696" s="103"/>
      <c r="U696" s="103"/>
      <c r="V696" s="103"/>
      <c r="W696" s="103"/>
      <c r="X696" s="103"/>
      <c r="Y696" s="103"/>
      <c r="Z696" s="103"/>
      <c r="AA696" s="103"/>
      <c r="AB696" s="103"/>
      <c r="AC696" s="103"/>
      <c r="AD696" s="103"/>
      <c r="AE696" s="103"/>
      <c r="AF696" s="103"/>
      <c r="AG696" s="103"/>
      <c r="AH696" s="103"/>
    </row>
    <row r="706" spans="3:34">
      <c r="C706" s="103"/>
      <c r="D706" s="103"/>
      <c r="E706" s="103"/>
      <c r="F706" s="103"/>
      <c r="G706" s="103"/>
      <c r="H706" s="103"/>
      <c r="I706" s="103"/>
      <c r="J706" s="103"/>
      <c r="K706" s="103"/>
      <c r="L706" s="103"/>
      <c r="M706" s="103"/>
      <c r="N706" s="103"/>
      <c r="O706" s="103"/>
      <c r="P706" s="103"/>
      <c r="Q706" s="103"/>
      <c r="R706" s="103"/>
      <c r="S706" s="103"/>
      <c r="T706" s="103"/>
      <c r="U706" s="103"/>
      <c r="V706" s="103"/>
      <c r="W706" s="103"/>
      <c r="X706" s="103"/>
      <c r="Y706" s="103"/>
      <c r="Z706" s="103"/>
      <c r="AA706" s="103"/>
      <c r="AB706" s="103"/>
      <c r="AC706" s="103"/>
      <c r="AD706" s="103"/>
      <c r="AE706" s="103"/>
      <c r="AF706" s="103"/>
      <c r="AG706" s="103"/>
      <c r="AH706" s="103"/>
    </row>
    <row r="716" spans="3:34">
      <c r="C716" s="103"/>
      <c r="D716" s="103"/>
      <c r="E716" s="103"/>
      <c r="F716" s="103"/>
      <c r="G716" s="103"/>
      <c r="H716" s="103"/>
      <c r="I716" s="103"/>
      <c r="J716" s="103"/>
      <c r="K716" s="103"/>
      <c r="L716" s="103"/>
      <c r="M716" s="103"/>
      <c r="N716" s="103"/>
      <c r="O716" s="103"/>
      <c r="P716" s="103"/>
      <c r="Q716" s="103"/>
      <c r="R716" s="103"/>
      <c r="S716" s="103"/>
      <c r="T716" s="103"/>
      <c r="U716" s="103"/>
      <c r="V716" s="103"/>
      <c r="W716" s="103"/>
      <c r="X716" s="103"/>
      <c r="Y716" s="103"/>
      <c r="Z716" s="103"/>
      <c r="AA716" s="103"/>
      <c r="AB716" s="103"/>
      <c r="AC716" s="103"/>
      <c r="AD716" s="103"/>
      <c r="AE716" s="103"/>
      <c r="AF716" s="103"/>
      <c r="AG716" s="103"/>
      <c r="AH716" s="103"/>
    </row>
    <row r="726" spans="3:34">
      <c r="C726" s="103"/>
      <c r="D726" s="103"/>
      <c r="E726" s="103"/>
      <c r="F726" s="103"/>
      <c r="G726" s="103"/>
      <c r="H726" s="103"/>
      <c r="I726" s="103"/>
      <c r="J726" s="103"/>
      <c r="K726" s="103"/>
      <c r="L726" s="103"/>
      <c r="M726" s="103"/>
      <c r="N726" s="103"/>
      <c r="O726" s="103"/>
      <c r="P726" s="103"/>
      <c r="Q726" s="103"/>
      <c r="R726" s="103"/>
      <c r="S726" s="103"/>
      <c r="T726" s="103"/>
      <c r="U726" s="103"/>
      <c r="V726" s="103"/>
      <c r="W726" s="103"/>
      <c r="X726" s="103"/>
      <c r="Y726" s="103"/>
      <c r="Z726" s="103"/>
      <c r="AA726" s="103"/>
      <c r="AB726" s="103"/>
      <c r="AC726" s="103"/>
      <c r="AD726" s="103"/>
      <c r="AE726" s="103"/>
      <c r="AF726" s="103"/>
      <c r="AG726" s="103"/>
      <c r="AH726" s="103"/>
    </row>
    <row r="736" spans="3:34">
      <c r="C736" s="103"/>
      <c r="D736" s="103"/>
      <c r="E736" s="103"/>
      <c r="F736" s="103"/>
      <c r="G736" s="103"/>
      <c r="H736" s="103"/>
      <c r="I736" s="103"/>
      <c r="J736" s="103"/>
      <c r="K736" s="103"/>
      <c r="L736" s="103"/>
      <c r="M736" s="103"/>
      <c r="N736" s="103"/>
      <c r="O736" s="103"/>
      <c r="P736" s="103"/>
      <c r="Q736" s="103"/>
      <c r="R736" s="103"/>
      <c r="S736" s="103"/>
      <c r="T736" s="103"/>
      <c r="U736" s="103"/>
      <c r="V736" s="103"/>
      <c r="W736" s="103"/>
      <c r="X736" s="103"/>
      <c r="Y736" s="103"/>
      <c r="Z736" s="103"/>
      <c r="AA736" s="103"/>
      <c r="AB736" s="103"/>
      <c r="AC736" s="103"/>
      <c r="AD736" s="103"/>
      <c r="AE736" s="103"/>
      <c r="AF736" s="103"/>
      <c r="AG736" s="103"/>
      <c r="AH736" s="103"/>
    </row>
    <row r="746" spans="3:34">
      <c r="C746" s="103"/>
      <c r="D746" s="103"/>
      <c r="E746" s="103"/>
      <c r="F746" s="103"/>
      <c r="G746" s="103"/>
      <c r="H746" s="103"/>
      <c r="I746" s="103"/>
      <c r="J746" s="103"/>
      <c r="K746" s="103"/>
      <c r="L746" s="103"/>
      <c r="M746" s="103"/>
      <c r="N746" s="103"/>
      <c r="O746" s="103"/>
      <c r="P746" s="103"/>
      <c r="Q746" s="103"/>
      <c r="R746" s="103"/>
      <c r="S746" s="103"/>
      <c r="T746" s="103"/>
      <c r="U746" s="103"/>
      <c r="V746" s="103"/>
      <c r="W746" s="103"/>
      <c r="X746" s="103"/>
      <c r="Y746" s="103"/>
      <c r="Z746" s="103"/>
      <c r="AA746" s="103"/>
      <c r="AB746" s="103"/>
      <c r="AC746" s="103"/>
      <c r="AD746" s="103"/>
      <c r="AE746" s="103"/>
      <c r="AF746" s="103"/>
      <c r="AG746" s="103"/>
      <c r="AH746" s="103"/>
    </row>
    <row r="756" spans="3:34">
      <c r="C756" s="103"/>
      <c r="D756" s="103"/>
      <c r="E756" s="103"/>
      <c r="F756" s="103"/>
      <c r="G756" s="103"/>
      <c r="H756" s="103"/>
      <c r="I756" s="103"/>
      <c r="J756" s="103"/>
      <c r="K756" s="103"/>
      <c r="L756" s="103"/>
      <c r="M756" s="103"/>
      <c r="N756" s="103"/>
      <c r="O756" s="103"/>
      <c r="P756" s="103"/>
      <c r="Q756" s="103"/>
      <c r="R756" s="103"/>
      <c r="S756" s="103"/>
      <c r="T756" s="103"/>
      <c r="U756" s="103"/>
      <c r="V756" s="103"/>
      <c r="W756" s="103"/>
      <c r="X756" s="103"/>
      <c r="Y756" s="103"/>
      <c r="Z756" s="103"/>
      <c r="AA756" s="103"/>
      <c r="AB756" s="103"/>
      <c r="AC756" s="103"/>
      <c r="AD756" s="103"/>
      <c r="AE756" s="103"/>
      <c r="AF756" s="103"/>
      <c r="AG756" s="103"/>
      <c r="AH756" s="103"/>
    </row>
    <row r="766" spans="3:34">
      <c r="C766" s="103"/>
      <c r="D766" s="103"/>
      <c r="E766" s="103"/>
      <c r="F766" s="103"/>
      <c r="G766" s="103"/>
      <c r="H766" s="103"/>
      <c r="I766" s="103"/>
      <c r="J766" s="103"/>
      <c r="K766" s="103"/>
      <c r="L766" s="103"/>
      <c r="M766" s="103"/>
      <c r="N766" s="103"/>
      <c r="O766" s="103"/>
      <c r="P766" s="103"/>
      <c r="Q766" s="103"/>
      <c r="R766" s="103"/>
      <c r="S766" s="103"/>
      <c r="T766" s="103"/>
      <c r="U766" s="103"/>
      <c r="V766" s="103"/>
      <c r="W766" s="103"/>
      <c r="X766" s="103"/>
      <c r="Y766" s="103"/>
      <c r="Z766" s="103"/>
      <c r="AA766" s="103"/>
      <c r="AB766" s="103"/>
      <c r="AC766" s="103"/>
      <c r="AD766" s="103"/>
      <c r="AE766" s="103"/>
      <c r="AF766" s="103"/>
      <c r="AG766" s="103"/>
      <c r="AH766" s="103"/>
    </row>
    <row r="776" spans="3:34">
      <c r="C776" s="103"/>
      <c r="D776" s="103"/>
      <c r="E776" s="103"/>
      <c r="F776" s="103"/>
      <c r="G776" s="103"/>
      <c r="H776" s="103"/>
      <c r="I776" s="103"/>
      <c r="J776" s="103"/>
      <c r="K776" s="103"/>
      <c r="L776" s="103"/>
      <c r="M776" s="103"/>
      <c r="N776" s="103"/>
      <c r="O776" s="103"/>
      <c r="P776" s="103"/>
      <c r="Q776" s="103"/>
      <c r="R776" s="103"/>
      <c r="S776" s="103"/>
      <c r="T776" s="103"/>
      <c r="U776" s="103"/>
      <c r="V776" s="103"/>
      <c r="W776" s="103"/>
      <c r="X776" s="103"/>
      <c r="Y776" s="103"/>
      <c r="Z776" s="103"/>
      <c r="AA776" s="103"/>
      <c r="AB776" s="103"/>
      <c r="AC776" s="103"/>
      <c r="AD776" s="103"/>
      <c r="AE776" s="103"/>
      <c r="AF776" s="103"/>
      <c r="AG776" s="103"/>
      <c r="AH776" s="103"/>
    </row>
    <row r="786" spans="3:34">
      <c r="C786" s="103"/>
      <c r="D786" s="103"/>
      <c r="E786" s="103"/>
      <c r="F786" s="103"/>
      <c r="G786" s="103"/>
      <c r="H786" s="103"/>
      <c r="I786" s="103"/>
      <c r="J786" s="103"/>
      <c r="K786" s="103"/>
      <c r="L786" s="103"/>
      <c r="M786" s="103"/>
      <c r="N786" s="103"/>
      <c r="O786" s="103"/>
      <c r="P786" s="103"/>
      <c r="Q786" s="103"/>
      <c r="R786" s="103"/>
      <c r="S786" s="103"/>
      <c r="T786" s="103"/>
      <c r="U786" s="103"/>
      <c r="V786" s="103"/>
      <c r="W786" s="103"/>
      <c r="X786" s="103"/>
      <c r="Y786" s="103"/>
      <c r="Z786" s="103"/>
      <c r="AA786" s="103"/>
      <c r="AB786" s="103"/>
      <c r="AC786" s="103"/>
      <c r="AD786" s="103"/>
      <c r="AE786" s="103"/>
      <c r="AF786" s="103"/>
      <c r="AG786" s="103"/>
      <c r="AH786" s="103"/>
    </row>
    <row r="796" spans="3:34">
      <c r="C796" s="103"/>
      <c r="D796" s="103"/>
      <c r="E796" s="103"/>
      <c r="F796" s="103"/>
      <c r="G796" s="103"/>
      <c r="H796" s="103"/>
      <c r="I796" s="103"/>
      <c r="J796" s="103"/>
      <c r="K796" s="103"/>
      <c r="L796" s="103"/>
      <c r="M796" s="103"/>
      <c r="N796" s="103"/>
      <c r="O796" s="103"/>
      <c r="P796" s="103"/>
      <c r="Q796" s="103"/>
      <c r="R796" s="103"/>
      <c r="S796" s="103"/>
      <c r="T796" s="103"/>
      <c r="U796" s="103"/>
      <c r="V796" s="103"/>
      <c r="W796" s="103"/>
      <c r="X796" s="103"/>
      <c r="Y796" s="103"/>
      <c r="Z796" s="103"/>
      <c r="AA796" s="103"/>
      <c r="AB796" s="103"/>
      <c r="AC796" s="103"/>
      <c r="AD796" s="103"/>
      <c r="AE796" s="103"/>
      <c r="AF796" s="103"/>
      <c r="AG796" s="103"/>
      <c r="AH796" s="103"/>
    </row>
    <row r="806" spans="3:34">
      <c r="C806" s="103"/>
      <c r="D806" s="103"/>
      <c r="E806" s="103"/>
      <c r="F806" s="103"/>
      <c r="G806" s="103"/>
      <c r="H806" s="103"/>
      <c r="I806" s="103"/>
      <c r="J806" s="103"/>
      <c r="K806" s="103"/>
      <c r="L806" s="103"/>
      <c r="M806" s="103"/>
      <c r="N806" s="103"/>
      <c r="O806" s="103"/>
      <c r="P806" s="103"/>
      <c r="Q806" s="103"/>
      <c r="R806" s="103"/>
      <c r="S806" s="103"/>
      <c r="T806" s="103"/>
      <c r="U806" s="103"/>
      <c r="V806" s="103"/>
      <c r="W806" s="103"/>
      <c r="X806" s="103"/>
      <c r="Y806" s="103"/>
      <c r="Z806" s="103"/>
      <c r="AA806" s="103"/>
      <c r="AB806" s="103"/>
      <c r="AC806" s="103"/>
      <c r="AD806" s="103"/>
      <c r="AE806" s="103"/>
      <c r="AF806" s="103"/>
      <c r="AG806" s="103"/>
      <c r="AH806" s="103"/>
    </row>
    <row r="816" spans="3:34">
      <c r="C816" s="103"/>
      <c r="D816" s="103"/>
      <c r="E816" s="103"/>
      <c r="F816" s="103"/>
      <c r="G816" s="103"/>
      <c r="H816" s="103"/>
      <c r="I816" s="103"/>
      <c r="J816" s="103"/>
      <c r="K816" s="103"/>
      <c r="L816" s="103"/>
      <c r="M816" s="103"/>
      <c r="N816" s="103"/>
      <c r="O816" s="103"/>
      <c r="P816" s="103"/>
      <c r="Q816" s="103"/>
      <c r="R816" s="103"/>
      <c r="S816" s="103"/>
      <c r="T816" s="103"/>
      <c r="U816" s="103"/>
      <c r="V816" s="103"/>
      <c r="W816" s="103"/>
      <c r="X816" s="103"/>
      <c r="Y816" s="103"/>
      <c r="Z816" s="103"/>
      <c r="AA816" s="103"/>
      <c r="AB816" s="103"/>
      <c r="AC816" s="103"/>
      <c r="AD816" s="103"/>
      <c r="AE816" s="103"/>
      <c r="AF816" s="103"/>
      <c r="AG816" s="103"/>
      <c r="AH816" s="103"/>
    </row>
    <row r="826" spans="3:34">
      <c r="C826" s="103"/>
      <c r="D826" s="103"/>
      <c r="E826" s="103"/>
      <c r="F826" s="103"/>
      <c r="G826" s="103"/>
      <c r="H826" s="103"/>
      <c r="I826" s="103"/>
      <c r="J826" s="103"/>
      <c r="K826" s="103"/>
      <c r="L826" s="103"/>
      <c r="M826" s="103"/>
      <c r="N826" s="103"/>
      <c r="O826" s="103"/>
      <c r="P826" s="103"/>
      <c r="Q826" s="103"/>
      <c r="R826" s="103"/>
      <c r="S826" s="103"/>
      <c r="T826" s="103"/>
      <c r="U826" s="103"/>
      <c r="V826" s="103"/>
      <c r="W826" s="103"/>
      <c r="X826" s="103"/>
      <c r="Y826" s="103"/>
      <c r="Z826" s="103"/>
      <c r="AA826" s="103"/>
      <c r="AB826" s="103"/>
      <c r="AC826" s="103"/>
      <c r="AD826" s="103"/>
      <c r="AE826" s="103"/>
      <c r="AF826" s="103"/>
      <c r="AG826" s="103"/>
      <c r="AH826" s="103"/>
    </row>
    <row r="836" spans="3:34">
      <c r="C836" s="103"/>
      <c r="D836" s="103"/>
      <c r="E836" s="103"/>
      <c r="F836" s="103"/>
      <c r="G836" s="103"/>
      <c r="H836" s="103"/>
      <c r="I836" s="103"/>
      <c r="J836" s="103"/>
      <c r="K836" s="103"/>
      <c r="L836" s="103"/>
      <c r="M836" s="103"/>
      <c r="N836" s="103"/>
      <c r="O836" s="103"/>
      <c r="P836" s="103"/>
      <c r="Q836" s="103"/>
      <c r="R836" s="103"/>
      <c r="S836" s="103"/>
      <c r="T836" s="103"/>
      <c r="U836" s="103"/>
      <c r="V836" s="103"/>
      <c r="W836" s="103"/>
      <c r="X836" s="103"/>
      <c r="Y836" s="103"/>
      <c r="Z836" s="103"/>
      <c r="AA836" s="103"/>
      <c r="AB836" s="103"/>
      <c r="AC836" s="103"/>
      <c r="AD836" s="103"/>
      <c r="AE836" s="103"/>
      <c r="AF836" s="103"/>
      <c r="AG836" s="103"/>
      <c r="AH836" s="103"/>
    </row>
    <row r="846" spans="3:34">
      <c r="C846" s="103"/>
      <c r="D846" s="103"/>
      <c r="E846" s="103"/>
      <c r="F846" s="103"/>
      <c r="G846" s="103"/>
      <c r="H846" s="103"/>
      <c r="I846" s="103"/>
      <c r="J846" s="103"/>
      <c r="K846" s="103"/>
      <c r="L846" s="103"/>
      <c r="M846" s="103"/>
      <c r="N846" s="103"/>
      <c r="O846" s="103"/>
      <c r="P846" s="103"/>
      <c r="Q846" s="103"/>
      <c r="R846" s="103"/>
      <c r="S846" s="103"/>
      <c r="T846" s="103"/>
      <c r="U846" s="103"/>
      <c r="V846" s="103"/>
      <c r="W846" s="103"/>
      <c r="X846" s="103"/>
      <c r="Y846" s="103"/>
      <c r="Z846" s="103"/>
      <c r="AA846" s="103"/>
      <c r="AB846" s="103"/>
      <c r="AC846" s="103"/>
      <c r="AD846" s="103"/>
      <c r="AE846" s="103"/>
      <c r="AF846" s="103"/>
      <c r="AG846" s="103"/>
      <c r="AH846" s="103"/>
    </row>
    <row r="856" spans="3:34">
      <c r="C856" s="103"/>
      <c r="D856" s="103"/>
      <c r="E856" s="103"/>
      <c r="F856" s="103"/>
      <c r="G856" s="103"/>
      <c r="H856" s="103"/>
      <c r="I856" s="103"/>
      <c r="J856" s="103"/>
      <c r="K856" s="103"/>
      <c r="L856" s="103"/>
      <c r="M856" s="103"/>
      <c r="N856" s="103"/>
      <c r="O856" s="103"/>
      <c r="P856" s="103"/>
      <c r="Q856" s="103"/>
      <c r="R856" s="103"/>
      <c r="S856" s="103"/>
      <c r="T856" s="103"/>
      <c r="U856" s="103"/>
      <c r="V856" s="103"/>
      <c r="W856" s="103"/>
      <c r="X856" s="103"/>
      <c r="Y856" s="103"/>
      <c r="Z856" s="103"/>
      <c r="AA856" s="103"/>
      <c r="AB856" s="103"/>
      <c r="AC856" s="103"/>
      <c r="AD856" s="103"/>
      <c r="AE856" s="103"/>
      <c r="AF856" s="103"/>
      <c r="AG856" s="103"/>
      <c r="AH856" s="103"/>
    </row>
    <row r="866" spans="3:34">
      <c r="C866" s="103"/>
      <c r="D866" s="103"/>
      <c r="E866" s="103"/>
      <c r="F866" s="103"/>
      <c r="G866" s="103"/>
      <c r="H866" s="103"/>
      <c r="I866" s="103"/>
      <c r="J866" s="103"/>
      <c r="K866" s="103"/>
      <c r="L866" s="103"/>
      <c r="M866" s="103"/>
      <c r="N866" s="103"/>
      <c r="O866" s="103"/>
      <c r="P866" s="103"/>
      <c r="Q866" s="103"/>
      <c r="R866" s="103"/>
      <c r="S866" s="103"/>
      <c r="T866" s="103"/>
      <c r="U866" s="103"/>
      <c r="V866" s="103"/>
      <c r="W866" s="103"/>
      <c r="X866" s="103"/>
      <c r="Y866" s="103"/>
      <c r="Z866" s="103"/>
      <c r="AA866" s="103"/>
      <c r="AB866" s="103"/>
      <c r="AC866" s="103"/>
      <c r="AD866" s="103"/>
      <c r="AE866" s="103"/>
      <c r="AF866" s="103"/>
      <c r="AG866" s="103"/>
      <c r="AH866" s="103"/>
    </row>
    <row r="876" spans="3:34">
      <c r="C876" s="103"/>
      <c r="D876" s="103"/>
      <c r="E876" s="103"/>
      <c r="F876" s="103"/>
      <c r="G876" s="103"/>
      <c r="H876" s="103"/>
      <c r="I876" s="103"/>
      <c r="J876" s="103"/>
      <c r="K876" s="103"/>
      <c r="L876" s="103"/>
      <c r="M876" s="103"/>
      <c r="N876" s="103"/>
      <c r="O876" s="103"/>
      <c r="P876" s="103"/>
      <c r="Q876" s="103"/>
      <c r="R876" s="103"/>
      <c r="S876" s="103"/>
      <c r="T876" s="103"/>
      <c r="U876" s="103"/>
      <c r="V876" s="103"/>
      <c r="W876" s="103"/>
      <c r="X876" s="103"/>
      <c r="Y876" s="103"/>
      <c r="Z876" s="103"/>
      <c r="AA876" s="103"/>
      <c r="AB876" s="103"/>
      <c r="AC876" s="103"/>
      <c r="AD876" s="103"/>
      <c r="AE876" s="103"/>
      <c r="AF876" s="103"/>
      <c r="AG876" s="103"/>
      <c r="AH876" s="103"/>
    </row>
    <row r="886" spans="3:34">
      <c r="C886" s="103"/>
      <c r="D886" s="103"/>
      <c r="E886" s="103"/>
      <c r="F886" s="103"/>
      <c r="G886" s="103"/>
      <c r="H886" s="103"/>
      <c r="I886" s="103"/>
      <c r="J886" s="103"/>
      <c r="K886" s="103"/>
      <c r="L886" s="103"/>
      <c r="M886" s="103"/>
      <c r="N886" s="103"/>
      <c r="O886" s="103"/>
      <c r="P886" s="103"/>
      <c r="Q886" s="103"/>
      <c r="R886" s="103"/>
      <c r="S886" s="103"/>
      <c r="T886" s="103"/>
      <c r="U886" s="103"/>
      <c r="V886" s="103"/>
      <c r="W886" s="103"/>
      <c r="X886" s="103"/>
      <c r="Y886" s="103"/>
      <c r="Z886" s="103"/>
      <c r="AA886" s="103"/>
      <c r="AB886" s="103"/>
      <c r="AC886" s="103"/>
      <c r="AD886" s="103"/>
      <c r="AE886" s="103"/>
      <c r="AF886" s="103"/>
      <c r="AG886" s="103"/>
      <c r="AH886" s="103"/>
    </row>
    <row r="916" spans="3:34">
      <c r="C916" s="103"/>
      <c r="D916" s="103"/>
      <c r="E916" s="103"/>
      <c r="F916" s="103"/>
      <c r="G916" s="103"/>
      <c r="H916" s="103"/>
      <c r="I916" s="103"/>
      <c r="J916" s="103"/>
      <c r="K916" s="103"/>
      <c r="L916" s="103"/>
      <c r="M916" s="103"/>
      <c r="N916" s="103"/>
      <c r="O916" s="103"/>
      <c r="P916" s="103"/>
      <c r="Q916" s="103"/>
      <c r="R916" s="103"/>
      <c r="S916" s="103"/>
      <c r="T916" s="103"/>
      <c r="U916" s="103"/>
      <c r="V916" s="103"/>
      <c r="W916" s="103"/>
      <c r="X916" s="103"/>
      <c r="Y916" s="103"/>
      <c r="Z916" s="103"/>
      <c r="AA916" s="103"/>
      <c r="AB916" s="103"/>
      <c r="AC916" s="103"/>
      <c r="AD916" s="103"/>
      <c r="AE916" s="103"/>
      <c r="AF916" s="103"/>
      <c r="AG916" s="103"/>
      <c r="AH916" s="103"/>
    </row>
    <row r="926" spans="3:34">
      <c r="C926" s="103"/>
      <c r="D926" s="103"/>
      <c r="E926" s="103"/>
      <c r="F926" s="103"/>
      <c r="G926" s="103"/>
      <c r="H926" s="103"/>
      <c r="I926" s="103"/>
      <c r="J926" s="103"/>
      <c r="K926" s="103"/>
      <c r="L926" s="103"/>
      <c r="M926" s="103"/>
      <c r="N926" s="103"/>
      <c r="O926" s="103"/>
      <c r="P926" s="103"/>
      <c r="Q926" s="103"/>
      <c r="R926" s="103"/>
      <c r="S926" s="103"/>
      <c r="T926" s="103"/>
      <c r="U926" s="103"/>
      <c r="V926" s="103"/>
      <c r="W926" s="103"/>
      <c r="X926" s="103"/>
      <c r="Y926" s="103"/>
      <c r="Z926" s="103"/>
      <c r="AA926" s="103"/>
      <c r="AB926" s="103"/>
      <c r="AC926" s="103"/>
      <c r="AD926" s="103"/>
      <c r="AE926" s="103"/>
      <c r="AF926" s="103"/>
      <c r="AG926" s="103"/>
      <c r="AH926" s="103"/>
    </row>
    <row r="936" spans="3:34">
      <c r="C936" s="103"/>
      <c r="D936" s="103"/>
      <c r="E936" s="103"/>
      <c r="F936" s="103"/>
      <c r="G936" s="103"/>
      <c r="H936" s="103"/>
      <c r="I936" s="103"/>
      <c r="J936" s="103"/>
      <c r="K936" s="103"/>
      <c r="L936" s="103"/>
      <c r="M936" s="103"/>
      <c r="N936" s="103"/>
      <c r="O936" s="103"/>
      <c r="P936" s="103"/>
      <c r="Q936" s="103"/>
      <c r="R936" s="103"/>
      <c r="S936" s="103"/>
      <c r="T936" s="103"/>
      <c r="U936" s="103"/>
      <c r="V936" s="103"/>
      <c r="W936" s="103"/>
      <c r="X936" s="103"/>
      <c r="Y936" s="103"/>
      <c r="Z936" s="103"/>
      <c r="AA936" s="103"/>
      <c r="AB936" s="103"/>
      <c r="AC936" s="103"/>
      <c r="AD936" s="103"/>
      <c r="AE936" s="103"/>
      <c r="AF936" s="103"/>
      <c r="AG936" s="103"/>
      <c r="AH936" s="103"/>
    </row>
    <row r="946" spans="3:34">
      <c r="C946" s="103"/>
      <c r="D946" s="103"/>
      <c r="E946" s="103"/>
      <c r="F946" s="103"/>
      <c r="G946" s="103"/>
      <c r="H946" s="103"/>
      <c r="I946" s="103"/>
      <c r="J946" s="103"/>
      <c r="K946" s="103"/>
      <c r="L946" s="103"/>
      <c r="M946" s="103"/>
      <c r="N946" s="103"/>
      <c r="O946" s="103"/>
      <c r="P946" s="103"/>
      <c r="Q946" s="103"/>
      <c r="R946" s="103"/>
      <c r="S946" s="103"/>
      <c r="T946" s="103"/>
      <c r="U946" s="103"/>
      <c r="V946" s="103"/>
      <c r="W946" s="103"/>
      <c r="X946" s="103"/>
      <c r="Y946" s="103"/>
      <c r="Z946" s="103"/>
      <c r="AA946" s="103"/>
      <c r="AB946" s="103"/>
      <c r="AC946" s="103"/>
      <c r="AD946" s="103"/>
      <c r="AE946" s="103"/>
      <c r="AF946" s="103"/>
      <c r="AG946" s="103"/>
      <c r="AH946" s="103"/>
    </row>
    <row r="956" spans="3:34">
      <c r="C956" s="103"/>
      <c r="D956" s="103"/>
      <c r="E956" s="103"/>
      <c r="F956" s="103"/>
      <c r="G956" s="103"/>
      <c r="H956" s="103"/>
      <c r="I956" s="103"/>
      <c r="J956" s="103"/>
      <c r="K956" s="103"/>
      <c r="L956" s="103"/>
      <c r="M956" s="103"/>
      <c r="N956" s="103"/>
      <c r="O956" s="103"/>
      <c r="P956" s="103"/>
      <c r="Q956" s="103"/>
      <c r="R956" s="103"/>
      <c r="S956" s="103"/>
      <c r="T956" s="103"/>
      <c r="U956" s="103"/>
      <c r="V956" s="103"/>
      <c r="W956" s="103"/>
      <c r="X956" s="103"/>
      <c r="Y956" s="103"/>
      <c r="Z956" s="103"/>
      <c r="AA956" s="103"/>
      <c r="AB956" s="103"/>
      <c r="AC956" s="103"/>
      <c r="AD956" s="103"/>
      <c r="AE956" s="103"/>
      <c r="AF956" s="103"/>
      <c r="AG956" s="103"/>
      <c r="AH956" s="103"/>
    </row>
    <row r="966" spans="3:34">
      <c r="C966" s="103"/>
      <c r="D966" s="103"/>
      <c r="E966" s="103"/>
      <c r="F966" s="103"/>
      <c r="G966" s="103"/>
      <c r="H966" s="103"/>
      <c r="I966" s="103"/>
      <c r="J966" s="103"/>
      <c r="K966" s="103"/>
      <c r="L966" s="103"/>
      <c r="M966" s="103"/>
      <c r="N966" s="103"/>
      <c r="O966" s="103"/>
      <c r="P966" s="103"/>
      <c r="Q966" s="103"/>
      <c r="R966" s="103"/>
      <c r="S966" s="103"/>
      <c r="T966" s="103"/>
      <c r="U966" s="103"/>
      <c r="V966" s="103"/>
      <c r="W966" s="103"/>
      <c r="X966" s="103"/>
      <c r="Y966" s="103"/>
      <c r="Z966" s="103"/>
      <c r="AA966" s="103"/>
      <c r="AB966" s="103"/>
      <c r="AC966" s="103"/>
      <c r="AD966" s="103"/>
      <c r="AE966" s="103"/>
      <c r="AF966" s="103"/>
      <c r="AG966" s="103"/>
      <c r="AH966" s="103"/>
    </row>
    <row r="976" spans="3:34">
      <c r="C976" s="103"/>
      <c r="D976" s="103"/>
      <c r="E976" s="103"/>
      <c r="F976" s="103"/>
      <c r="G976" s="103"/>
      <c r="H976" s="103"/>
      <c r="I976" s="103"/>
      <c r="J976" s="103"/>
      <c r="K976" s="103"/>
      <c r="L976" s="103"/>
      <c r="M976" s="103"/>
      <c r="N976" s="103"/>
      <c r="O976" s="103"/>
      <c r="P976" s="103"/>
      <c r="Q976" s="103"/>
      <c r="R976" s="103"/>
      <c r="S976" s="103"/>
      <c r="T976" s="103"/>
      <c r="U976" s="103"/>
      <c r="V976" s="103"/>
      <c r="W976" s="103"/>
      <c r="X976" s="103"/>
      <c r="Y976" s="103"/>
      <c r="Z976" s="103"/>
      <c r="AA976" s="103"/>
      <c r="AB976" s="103"/>
      <c r="AC976" s="103"/>
      <c r="AD976" s="103"/>
      <c r="AE976" s="103"/>
      <c r="AF976" s="103"/>
      <c r="AG976" s="103"/>
      <c r="AH976" s="103"/>
    </row>
    <row r="986" spans="3:34">
      <c r="C986" s="103"/>
      <c r="D986" s="103"/>
      <c r="E986" s="103"/>
      <c r="F986" s="103"/>
      <c r="G986" s="103"/>
      <c r="H986" s="103"/>
      <c r="I986" s="103"/>
      <c r="J986" s="103"/>
      <c r="K986" s="103"/>
      <c r="L986" s="103"/>
      <c r="M986" s="103"/>
      <c r="N986" s="103"/>
      <c r="O986" s="103"/>
      <c r="P986" s="103"/>
      <c r="Q986" s="103"/>
      <c r="R986" s="103"/>
      <c r="S986" s="103"/>
      <c r="T986" s="103"/>
      <c r="U986" s="103"/>
      <c r="V986" s="103"/>
      <c r="W986" s="103"/>
      <c r="X986" s="103"/>
      <c r="Y986" s="103"/>
      <c r="Z986" s="103"/>
      <c r="AA986" s="103"/>
      <c r="AB986" s="103"/>
      <c r="AC986" s="103"/>
      <c r="AD986" s="103"/>
      <c r="AE986" s="103"/>
      <c r="AF986" s="103"/>
      <c r="AG986" s="103"/>
      <c r="AH986" s="103"/>
    </row>
    <row r="996" spans="3:34">
      <c r="C996" s="103"/>
      <c r="D996" s="103"/>
      <c r="E996" s="103"/>
      <c r="F996" s="103"/>
      <c r="G996" s="103"/>
      <c r="H996" s="103"/>
      <c r="I996" s="103"/>
      <c r="J996" s="103"/>
      <c r="K996" s="103"/>
      <c r="L996" s="103"/>
      <c r="M996" s="103"/>
      <c r="N996" s="103"/>
      <c r="O996" s="103"/>
      <c r="P996" s="103"/>
      <c r="Q996" s="103"/>
      <c r="R996" s="103"/>
      <c r="S996" s="103"/>
      <c r="T996" s="103"/>
      <c r="U996" s="103"/>
      <c r="V996" s="103"/>
      <c r="W996" s="103"/>
      <c r="X996" s="103"/>
      <c r="Y996" s="103"/>
      <c r="Z996" s="103"/>
      <c r="AA996" s="103"/>
      <c r="AB996" s="103"/>
      <c r="AC996" s="103"/>
      <c r="AD996" s="103"/>
      <c r="AE996" s="103"/>
      <c r="AF996" s="103"/>
      <c r="AG996" s="103"/>
      <c r="AH996" s="103"/>
    </row>
    <row r="1006" spans="3:34">
      <c r="C1006" s="103"/>
      <c r="D1006" s="103"/>
      <c r="E1006" s="103"/>
      <c r="F1006" s="103"/>
      <c r="G1006" s="103"/>
      <c r="H1006" s="103"/>
      <c r="I1006" s="103"/>
      <c r="J1006" s="103"/>
      <c r="K1006" s="103"/>
      <c r="L1006" s="103"/>
      <c r="M1006" s="103"/>
      <c r="N1006" s="103"/>
      <c r="O1006" s="103"/>
      <c r="P1006" s="103"/>
      <c r="Q1006" s="103"/>
      <c r="R1006" s="103"/>
      <c r="S1006" s="103"/>
      <c r="T1006" s="103"/>
      <c r="U1006" s="103"/>
      <c r="V1006" s="103"/>
      <c r="W1006" s="103"/>
      <c r="X1006" s="103"/>
      <c r="Y1006" s="103"/>
      <c r="Z1006" s="103"/>
      <c r="AA1006" s="103"/>
      <c r="AB1006" s="103"/>
      <c r="AC1006" s="103"/>
      <c r="AD1006" s="103"/>
      <c r="AE1006" s="103"/>
      <c r="AF1006" s="103"/>
      <c r="AG1006" s="103"/>
      <c r="AH1006" s="103"/>
    </row>
    <row r="1016" spans="3:34">
      <c r="C1016" s="103"/>
      <c r="D1016" s="103"/>
      <c r="E1016" s="103"/>
      <c r="F1016" s="103"/>
      <c r="G1016" s="103"/>
      <c r="H1016" s="103"/>
      <c r="I1016" s="103"/>
      <c r="J1016" s="103"/>
      <c r="K1016" s="103"/>
      <c r="L1016" s="103"/>
      <c r="M1016" s="103"/>
      <c r="N1016" s="103"/>
      <c r="O1016" s="103"/>
      <c r="P1016" s="103"/>
      <c r="Q1016" s="103"/>
      <c r="R1016" s="103"/>
      <c r="S1016" s="103"/>
      <c r="T1016" s="103"/>
      <c r="U1016" s="103"/>
      <c r="V1016" s="103"/>
      <c r="W1016" s="103"/>
      <c r="X1016" s="103"/>
      <c r="Y1016" s="103"/>
      <c r="Z1016" s="103"/>
      <c r="AA1016" s="103"/>
      <c r="AB1016" s="103"/>
      <c r="AC1016" s="103"/>
      <c r="AD1016" s="103"/>
      <c r="AE1016" s="103"/>
      <c r="AF1016" s="103"/>
      <c r="AG1016" s="103"/>
      <c r="AH1016" s="103"/>
    </row>
    <row r="1026" spans="3:34">
      <c r="C1026" s="103"/>
      <c r="D1026" s="103"/>
      <c r="E1026" s="103"/>
      <c r="F1026" s="103"/>
      <c r="G1026" s="103"/>
      <c r="H1026" s="103"/>
      <c r="I1026" s="103"/>
      <c r="J1026" s="103"/>
      <c r="K1026" s="103"/>
      <c r="L1026" s="103"/>
      <c r="M1026" s="103"/>
      <c r="N1026" s="103"/>
      <c r="O1026" s="103"/>
      <c r="P1026" s="103"/>
      <c r="Q1026" s="103"/>
      <c r="R1026" s="103"/>
      <c r="S1026" s="103"/>
      <c r="T1026" s="103"/>
      <c r="U1026" s="103"/>
      <c r="V1026" s="103"/>
      <c r="W1026" s="103"/>
      <c r="X1026" s="103"/>
      <c r="Y1026" s="103"/>
      <c r="Z1026" s="103"/>
      <c r="AA1026" s="103"/>
      <c r="AB1026" s="103"/>
      <c r="AC1026" s="103"/>
      <c r="AD1026" s="103"/>
      <c r="AE1026" s="103"/>
      <c r="AF1026" s="103"/>
      <c r="AG1026" s="103"/>
      <c r="AH1026" s="103"/>
    </row>
    <row r="1036" spans="3:34">
      <c r="E1036" s="103"/>
      <c r="F1036" s="103"/>
      <c r="G1036" s="103"/>
      <c r="H1036" s="103"/>
      <c r="I1036" s="103"/>
      <c r="J1036" s="103"/>
      <c r="K1036" s="103"/>
      <c r="L1036" s="103"/>
      <c r="M1036" s="103"/>
      <c r="N1036" s="103"/>
      <c r="O1036" s="103"/>
      <c r="P1036" s="103"/>
      <c r="Q1036" s="103"/>
      <c r="R1036" s="103"/>
      <c r="S1036" s="103"/>
      <c r="T1036" s="103"/>
      <c r="U1036" s="103"/>
      <c r="V1036" s="103"/>
      <c r="W1036" s="103"/>
      <c r="X1036" s="103"/>
      <c r="Y1036" s="103"/>
      <c r="Z1036" s="103"/>
      <c r="AA1036" s="103"/>
      <c r="AB1036" s="103"/>
      <c r="AC1036" s="103"/>
      <c r="AD1036" s="103"/>
      <c r="AE1036" s="103"/>
      <c r="AF1036" s="103"/>
      <c r="AG1036" s="103"/>
      <c r="AH1036" s="103"/>
    </row>
    <row r="1046" spans="3:34">
      <c r="C1046" s="103"/>
      <c r="D1046" s="103"/>
      <c r="E1046" s="103"/>
      <c r="F1046" s="103"/>
      <c r="G1046" s="103"/>
      <c r="H1046" s="103"/>
      <c r="I1046" s="103"/>
      <c r="J1046" s="103"/>
      <c r="K1046" s="103"/>
      <c r="L1046" s="103"/>
      <c r="M1046" s="103"/>
      <c r="N1046" s="103"/>
      <c r="O1046" s="103"/>
      <c r="P1046" s="103"/>
      <c r="Q1046" s="103"/>
      <c r="R1046" s="103"/>
      <c r="S1046" s="103"/>
      <c r="T1046" s="103"/>
      <c r="U1046" s="103"/>
      <c r="V1046" s="103"/>
      <c r="W1046" s="103"/>
      <c r="X1046" s="103"/>
      <c r="Y1046" s="103"/>
      <c r="Z1046" s="103"/>
      <c r="AA1046" s="103"/>
      <c r="AB1046" s="103"/>
      <c r="AC1046" s="103"/>
      <c r="AD1046" s="103"/>
      <c r="AE1046" s="103"/>
      <c r="AF1046" s="103"/>
      <c r="AG1046" s="103"/>
      <c r="AH1046" s="103"/>
    </row>
    <row r="1056" spans="3:34">
      <c r="C1056" s="103"/>
      <c r="D1056" s="103"/>
      <c r="E1056" s="103"/>
      <c r="F1056" s="103"/>
      <c r="G1056" s="103"/>
      <c r="H1056" s="103"/>
      <c r="I1056" s="103"/>
      <c r="J1056" s="103"/>
      <c r="K1056" s="103"/>
      <c r="L1056" s="103"/>
      <c r="M1056" s="103"/>
      <c r="N1056" s="103"/>
      <c r="O1056" s="103"/>
      <c r="P1056" s="103"/>
      <c r="Q1056" s="103"/>
      <c r="R1056" s="103"/>
      <c r="S1056" s="103"/>
      <c r="T1056" s="103"/>
      <c r="U1056" s="103"/>
      <c r="V1056" s="103"/>
      <c r="W1056" s="103"/>
      <c r="X1056" s="103"/>
      <c r="Y1056" s="103"/>
      <c r="Z1056" s="103"/>
      <c r="AA1056" s="103"/>
      <c r="AB1056" s="103"/>
      <c r="AC1056" s="103"/>
      <c r="AD1056" s="103"/>
      <c r="AE1056" s="103"/>
      <c r="AF1056" s="103"/>
      <c r="AG1056" s="103"/>
      <c r="AH1056" s="103"/>
    </row>
    <row r="1066" spans="3:34">
      <c r="C1066" s="103"/>
      <c r="D1066" s="103"/>
      <c r="E1066" s="103"/>
      <c r="F1066" s="103"/>
      <c r="G1066" s="103"/>
      <c r="H1066" s="103"/>
      <c r="I1066" s="103"/>
      <c r="J1066" s="103"/>
      <c r="K1066" s="103"/>
      <c r="L1066" s="103"/>
      <c r="M1066" s="103"/>
      <c r="N1066" s="103"/>
      <c r="O1066" s="103"/>
      <c r="P1066" s="103"/>
      <c r="Q1066" s="103"/>
      <c r="R1066" s="103"/>
      <c r="S1066" s="103"/>
      <c r="T1066" s="103"/>
      <c r="U1066" s="103"/>
      <c r="V1066" s="103"/>
      <c r="W1066" s="103"/>
      <c r="X1066" s="103"/>
      <c r="Y1066" s="103"/>
      <c r="Z1066" s="103"/>
      <c r="AA1066" s="103"/>
      <c r="AB1066" s="103"/>
      <c r="AC1066" s="103"/>
      <c r="AD1066" s="103"/>
      <c r="AE1066" s="103"/>
      <c r="AF1066" s="103"/>
      <c r="AG1066" s="103"/>
      <c r="AH1066" s="103"/>
    </row>
    <row r="1076" spans="3:34">
      <c r="C1076" s="103"/>
      <c r="D1076" s="103"/>
      <c r="E1076" s="103"/>
      <c r="F1076" s="103"/>
      <c r="G1076" s="103"/>
      <c r="H1076" s="103"/>
      <c r="I1076" s="103"/>
      <c r="J1076" s="103"/>
      <c r="K1076" s="103"/>
      <c r="L1076" s="103"/>
      <c r="M1076" s="103"/>
      <c r="N1076" s="103"/>
      <c r="O1076" s="103"/>
      <c r="P1076" s="103"/>
      <c r="Q1076" s="103"/>
      <c r="R1076" s="103"/>
      <c r="S1076" s="103"/>
      <c r="T1076" s="103"/>
      <c r="U1076" s="103"/>
      <c r="V1076" s="103"/>
      <c r="W1076" s="103"/>
      <c r="X1076" s="103"/>
      <c r="Y1076" s="103"/>
      <c r="Z1076" s="103"/>
      <c r="AA1076" s="103"/>
      <c r="AB1076" s="103"/>
      <c r="AC1076" s="103"/>
      <c r="AD1076" s="103"/>
      <c r="AE1076" s="103"/>
      <c r="AF1076" s="103"/>
      <c r="AG1076" s="103"/>
      <c r="AH1076" s="103"/>
    </row>
    <row r="1086" spans="3:34">
      <c r="C1086" s="103"/>
      <c r="D1086" s="103"/>
      <c r="E1086" s="103"/>
      <c r="F1086" s="103"/>
      <c r="G1086" s="103"/>
      <c r="H1086" s="103"/>
      <c r="I1086" s="103"/>
      <c r="J1086" s="103"/>
      <c r="K1086" s="103"/>
      <c r="L1086" s="103"/>
      <c r="M1086" s="103"/>
      <c r="N1086" s="103"/>
      <c r="O1086" s="103"/>
      <c r="P1086" s="103"/>
      <c r="Q1086" s="103"/>
      <c r="R1086" s="103"/>
      <c r="S1086" s="103"/>
      <c r="T1086" s="103"/>
      <c r="U1086" s="103"/>
      <c r="V1086" s="103"/>
      <c r="W1086" s="103"/>
      <c r="X1086" s="103"/>
      <c r="Y1086" s="103"/>
      <c r="Z1086" s="103"/>
      <c r="AA1086" s="103"/>
      <c r="AB1086" s="103"/>
      <c r="AC1086" s="103"/>
      <c r="AD1086" s="103"/>
      <c r="AE1086" s="103"/>
      <c r="AF1086" s="103"/>
      <c r="AG1086" s="103"/>
      <c r="AH1086" s="103"/>
    </row>
    <row r="1096" spans="4:34">
      <c r="D1096" s="103"/>
      <c r="E1096" s="103"/>
      <c r="F1096" s="103"/>
      <c r="G1096" s="103"/>
      <c r="H1096" s="103"/>
      <c r="I1096" s="103"/>
      <c r="J1096" s="103"/>
      <c r="K1096" s="103"/>
      <c r="L1096" s="103"/>
      <c r="M1096" s="103"/>
      <c r="N1096" s="103"/>
      <c r="O1096" s="103"/>
      <c r="P1096" s="103"/>
      <c r="Q1096" s="103"/>
      <c r="R1096" s="103"/>
      <c r="S1096" s="103"/>
      <c r="T1096" s="103"/>
      <c r="U1096" s="103"/>
      <c r="V1096" s="103"/>
      <c r="W1096" s="103"/>
      <c r="X1096" s="103"/>
      <c r="Y1096" s="103"/>
      <c r="Z1096" s="103"/>
      <c r="AA1096" s="103"/>
      <c r="AB1096" s="103"/>
      <c r="AC1096" s="103"/>
      <c r="AD1096" s="103"/>
      <c r="AE1096" s="103"/>
      <c r="AF1096" s="103"/>
      <c r="AG1096" s="103"/>
      <c r="AH1096" s="103"/>
    </row>
    <row r="1106" spans="3:34">
      <c r="C1106" s="103"/>
      <c r="D1106" s="103"/>
      <c r="E1106" s="103"/>
      <c r="F1106" s="103"/>
      <c r="G1106" s="103"/>
      <c r="H1106" s="103"/>
      <c r="I1106" s="103"/>
      <c r="J1106" s="103"/>
      <c r="K1106" s="103"/>
      <c r="L1106" s="103"/>
      <c r="M1106" s="103"/>
      <c r="N1106" s="103"/>
      <c r="O1106" s="103"/>
      <c r="P1106" s="103"/>
      <c r="Q1106" s="103"/>
      <c r="R1106" s="103"/>
      <c r="S1106" s="103"/>
      <c r="T1106" s="103"/>
      <c r="U1106" s="103"/>
      <c r="V1106" s="103"/>
      <c r="W1106" s="103"/>
      <c r="X1106" s="103"/>
      <c r="Y1106" s="103"/>
      <c r="Z1106" s="103"/>
      <c r="AA1106" s="103"/>
      <c r="AB1106" s="103"/>
      <c r="AC1106" s="103"/>
      <c r="AD1106" s="103"/>
      <c r="AE1106" s="103"/>
      <c r="AF1106" s="103"/>
      <c r="AG1106" s="103"/>
      <c r="AH1106" s="103"/>
    </row>
    <row r="1116" spans="3:34">
      <c r="C1116" s="103"/>
      <c r="D1116" s="103"/>
      <c r="E1116" s="103"/>
      <c r="F1116" s="103"/>
      <c r="G1116" s="103"/>
      <c r="H1116" s="103"/>
      <c r="I1116" s="103"/>
      <c r="J1116" s="103"/>
      <c r="K1116" s="103"/>
      <c r="L1116" s="103"/>
      <c r="M1116" s="103"/>
      <c r="N1116" s="103"/>
      <c r="O1116" s="103"/>
      <c r="P1116" s="103"/>
      <c r="Q1116" s="103"/>
      <c r="R1116" s="103"/>
      <c r="S1116" s="103"/>
      <c r="T1116" s="103"/>
      <c r="U1116" s="103"/>
      <c r="V1116" s="103"/>
      <c r="W1116" s="103"/>
      <c r="X1116" s="103"/>
      <c r="Y1116" s="103"/>
      <c r="Z1116" s="103"/>
      <c r="AA1116" s="103"/>
      <c r="AB1116" s="103"/>
      <c r="AC1116" s="103"/>
      <c r="AD1116" s="103"/>
      <c r="AE1116" s="103"/>
      <c r="AF1116" s="103"/>
      <c r="AG1116" s="103"/>
      <c r="AH1116" s="103"/>
    </row>
    <row r="1126" spans="3:34">
      <c r="C1126" s="103"/>
      <c r="D1126" s="103"/>
      <c r="E1126" s="103"/>
      <c r="F1126" s="103"/>
      <c r="G1126" s="103"/>
      <c r="H1126" s="103"/>
      <c r="I1126" s="103"/>
      <c r="J1126" s="103"/>
      <c r="K1126" s="103"/>
      <c r="L1126" s="103"/>
      <c r="M1126" s="103"/>
      <c r="N1126" s="103"/>
      <c r="O1126" s="103"/>
      <c r="P1126" s="103"/>
      <c r="Q1126" s="103"/>
      <c r="R1126" s="103"/>
      <c r="S1126" s="103"/>
      <c r="T1126" s="103"/>
      <c r="U1126" s="103"/>
      <c r="V1126" s="103"/>
      <c r="W1126" s="103"/>
      <c r="X1126" s="103"/>
      <c r="Y1126" s="103"/>
      <c r="Z1126" s="103"/>
      <c r="AA1126" s="103"/>
      <c r="AB1126" s="103"/>
      <c r="AC1126" s="103"/>
      <c r="AD1126" s="103"/>
      <c r="AE1126" s="103"/>
      <c r="AF1126" s="103"/>
      <c r="AG1126" s="103"/>
      <c r="AH1126" s="103"/>
    </row>
    <row r="1155" spans="3:34">
      <c r="C1155" s="103"/>
      <c r="D1155" s="103"/>
      <c r="E1155" s="103"/>
      <c r="F1155" s="103"/>
      <c r="G1155" s="103"/>
      <c r="H1155" s="103"/>
      <c r="I1155" s="103"/>
      <c r="J1155" s="103"/>
      <c r="K1155" s="103"/>
      <c r="L1155" s="103"/>
      <c r="M1155" s="103"/>
      <c r="N1155" s="103"/>
      <c r="O1155" s="103"/>
      <c r="P1155" s="103"/>
      <c r="Q1155" s="103"/>
      <c r="R1155" s="103"/>
      <c r="S1155" s="103"/>
      <c r="T1155" s="103"/>
      <c r="U1155" s="103"/>
      <c r="V1155" s="103"/>
      <c r="W1155" s="103"/>
      <c r="X1155" s="103"/>
      <c r="Y1155" s="103"/>
      <c r="Z1155" s="103"/>
      <c r="AA1155" s="103"/>
      <c r="AB1155" s="103"/>
      <c r="AC1155" s="103"/>
      <c r="AD1155" s="103"/>
      <c r="AE1155" s="103"/>
      <c r="AF1155" s="103"/>
      <c r="AG1155" s="103"/>
      <c r="AH1155" s="103"/>
    </row>
    <row r="1157" spans="3:34">
      <c r="C1157" s="103"/>
      <c r="D1157" s="103"/>
      <c r="E1157" s="103"/>
      <c r="F1157" s="103"/>
      <c r="G1157" s="103"/>
      <c r="H1157" s="103"/>
      <c r="I1157" s="103"/>
      <c r="J1157" s="103"/>
      <c r="K1157" s="103"/>
      <c r="L1157" s="103"/>
      <c r="M1157" s="103"/>
      <c r="N1157" s="103"/>
      <c r="O1157" s="103"/>
      <c r="P1157" s="103"/>
      <c r="Q1157" s="103"/>
      <c r="R1157" s="103"/>
      <c r="S1157" s="103"/>
      <c r="T1157" s="103"/>
      <c r="U1157" s="103"/>
      <c r="V1157" s="103"/>
      <c r="W1157" s="103"/>
      <c r="X1157" s="103"/>
      <c r="Y1157" s="103"/>
      <c r="Z1157" s="103"/>
      <c r="AA1157" s="103"/>
      <c r="AB1157" s="103"/>
      <c r="AC1157" s="103"/>
      <c r="AD1157" s="103"/>
      <c r="AE1157" s="103"/>
      <c r="AF1157" s="103"/>
      <c r="AG1157" s="103"/>
      <c r="AH1157" s="103"/>
    </row>
    <row r="1175" spans="3:34">
      <c r="C1175" s="103"/>
      <c r="D1175" s="103"/>
      <c r="E1175" s="103"/>
      <c r="F1175" s="103"/>
      <c r="G1175" s="103"/>
      <c r="H1175" s="103"/>
      <c r="I1175" s="103"/>
      <c r="J1175" s="103"/>
      <c r="K1175" s="103"/>
      <c r="L1175" s="103"/>
      <c r="M1175" s="103"/>
      <c r="N1175" s="103"/>
      <c r="O1175" s="103"/>
      <c r="P1175" s="103"/>
      <c r="Q1175" s="103"/>
      <c r="R1175" s="103"/>
      <c r="S1175" s="103"/>
      <c r="T1175" s="103"/>
      <c r="U1175" s="103"/>
      <c r="V1175" s="103"/>
      <c r="W1175" s="103"/>
      <c r="X1175" s="103"/>
      <c r="Y1175" s="103"/>
      <c r="Z1175" s="103"/>
      <c r="AA1175" s="103"/>
      <c r="AB1175" s="103"/>
      <c r="AC1175" s="103"/>
      <c r="AD1175" s="103"/>
      <c r="AE1175" s="103"/>
      <c r="AF1175" s="103"/>
      <c r="AG1175" s="103"/>
      <c r="AH1175" s="103"/>
    </row>
    <row r="1177" spans="3:34">
      <c r="C1177" s="103"/>
      <c r="D1177" s="103"/>
      <c r="E1177" s="103"/>
      <c r="F1177" s="103"/>
      <c r="G1177" s="103"/>
      <c r="H1177" s="103"/>
      <c r="I1177" s="103"/>
      <c r="J1177" s="103"/>
      <c r="K1177" s="103"/>
      <c r="L1177" s="103"/>
      <c r="M1177" s="103"/>
      <c r="N1177" s="103"/>
      <c r="O1177" s="103"/>
      <c r="P1177" s="103"/>
      <c r="Q1177" s="103"/>
      <c r="R1177" s="103"/>
      <c r="S1177" s="103"/>
      <c r="T1177" s="103"/>
      <c r="U1177" s="103"/>
      <c r="V1177" s="103"/>
      <c r="W1177" s="103"/>
      <c r="X1177" s="103"/>
      <c r="Y1177" s="103"/>
      <c r="Z1177" s="103"/>
      <c r="AA1177" s="103"/>
      <c r="AB1177" s="103"/>
      <c r="AC1177" s="103"/>
      <c r="AD1177" s="103"/>
      <c r="AE1177" s="103"/>
      <c r="AF1177" s="103"/>
      <c r="AG1177" s="103"/>
      <c r="AH1177" s="103"/>
    </row>
    <row r="1195" spans="3:34">
      <c r="C1195" s="103"/>
      <c r="D1195" s="103"/>
      <c r="E1195" s="103"/>
      <c r="F1195" s="103"/>
      <c r="G1195" s="103"/>
      <c r="H1195" s="103"/>
      <c r="I1195" s="103"/>
      <c r="J1195" s="103"/>
      <c r="K1195" s="103"/>
      <c r="L1195" s="103"/>
      <c r="M1195" s="103"/>
      <c r="N1195" s="103"/>
      <c r="O1195" s="103"/>
      <c r="P1195" s="103"/>
      <c r="Q1195" s="103"/>
      <c r="R1195" s="103"/>
      <c r="S1195" s="103"/>
      <c r="T1195" s="103"/>
      <c r="U1195" s="103"/>
      <c r="V1195" s="103"/>
      <c r="W1195" s="103"/>
      <c r="X1195" s="103"/>
      <c r="Y1195" s="103"/>
      <c r="Z1195" s="103"/>
      <c r="AA1195" s="103"/>
      <c r="AB1195" s="103"/>
      <c r="AC1195" s="103"/>
      <c r="AD1195" s="103"/>
      <c r="AE1195" s="103"/>
      <c r="AF1195" s="103"/>
      <c r="AG1195" s="103"/>
      <c r="AH1195" s="103"/>
    </row>
    <row r="1197" spans="3:34">
      <c r="C1197" s="103"/>
      <c r="D1197" s="103"/>
      <c r="E1197" s="103"/>
      <c r="F1197" s="103"/>
      <c r="G1197" s="103"/>
      <c r="H1197" s="103"/>
      <c r="I1197" s="103"/>
      <c r="J1197" s="103"/>
      <c r="K1197" s="103"/>
      <c r="L1197" s="103"/>
      <c r="M1197" s="103"/>
      <c r="N1197" s="103"/>
      <c r="O1197" s="103"/>
      <c r="P1197" s="103"/>
      <c r="Q1197" s="103"/>
      <c r="R1197" s="103"/>
      <c r="S1197" s="103"/>
      <c r="T1197" s="103"/>
      <c r="U1197" s="103"/>
      <c r="V1197" s="103"/>
      <c r="W1197" s="103"/>
      <c r="X1197" s="103"/>
      <c r="Y1197" s="103"/>
      <c r="Z1197" s="103"/>
      <c r="AA1197" s="103"/>
      <c r="AB1197" s="103"/>
      <c r="AC1197" s="103"/>
      <c r="AD1197" s="103"/>
      <c r="AE1197" s="103"/>
      <c r="AF1197" s="103"/>
      <c r="AG1197" s="103"/>
      <c r="AH1197" s="103"/>
    </row>
    <row r="1215" spans="3:34">
      <c r="C1215" s="103"/>
      <c r="D1215" s="103"/>
      <c r="E1215" s="103"/>
      <c r="F1215" s="103"/>
      <c r="G1215" s="103"/>
      <c r="H1215" s="103"/>
      <c r="I1215" s="103"/>
      <c r="J1215" s="103"/>
      <c r="K1215" s="103"/>
      <c r="L1215" s="103"/>
      <c r="M1215" s="103"/>
      <c r="N1215" s="103"/>
      <c r="O1215" s="103"/>
      <c r="P1215" s="103"/>
      <c r="Q1215" s="103"/>
      <c r="R1215" s="103"/>
      <c r="S1215" s="103"/>
      <c r="T1215" s="103"/>
      <c r="U1215" s="103"/>
      <c r="V1215" s="103"/>
      <c r="W1215" s="103"/>
      <c r="X1215" s="103"/>
      <c r="Y1215" s="103"/>
      <c r="Z1215" s="103"/>
      <c r="AA1215" s="103"/>
      <c r="AB1215" s="103"/>
      <c r="AC1215" s="103"/>
      <c r="AD1215" s="103"/>
      <c r="AE1215" s="103"/>
      <c r="AF1215" s="103"/>
      <c r="AG1215" s="103"/>
      <c r="AH1215" s="103"/>
    </row>
    <row r="1217" spans="3:34">
      <c r="C1217" s="103"/>
      <c r="D1217" s="103"/>
      <c r="E1217" s="103"/>
      <c r="F1217" s="103"/>
      <c r="G1217" s="103"/>
      <c r="H1217" s="103"/>
      <c r="I1217" s="103"/>
      <c r="J1217" s="103"/>
      <c r="K1217" s="103"/>
      <c r="L1217" s="103"/>
      <c r="M1217" s="103"/>
      <c r="N1217" s="103"/>
      <c r="O1217" s="103"/>
      <c r="P1217" s="103"/>
      <c r="Q1217" s="103"/>
      <c r="R1217" s="103"/>
      <c r="S1217" s="103"/>
      <c r="T1217" s="103"/>
      <c r="U1217" s="103"/>
      <c r="V1217" s="103"/>
      <c r="W1217" s="103"/>
      <c r="X1217" s="103"/>
      <c r="Y1217" s="103"/>
      <c r="Z1217" s="103"/>
      <c r="AA1217" s="103"/>
      <c r="AB1217" s="103"/>
      <c r="AC1217" s="103"/>
      <c r="AD1217" s="103"/>
      <c r="AE1217" s="103"/>
      <c r="AF1217" s="103"/>
      <c r="AG1217" s="103"/>
      <c r="AH1217" s="103"/>
    </row>
    <row r="1235" spans="3:34">
      <c r="C1235" s="103"/>
      <c r="D1235" s="103"/>
      <c r="E1235" s="103"/>
      <c r="F1235" s="103"/>
      <c r="G1235" s="103"/>
      <c r="H1235" s="103"/>
      <c r="I1235" s="103"/>
      <c r="J1235" s="103"/>
      <c r="K1235" s="103"/>
      <c r="L1235" s="103"/>
      <c r="M1235" s="103"/>
      <c r="N1235" s="103"/>
      <c r="O1235" s="103"/>
      <c r="P1235" s="103"/>
      <c r="Q1235" s="103"/>
      <c r="R1235" s="103"/>
      <c r="S1235" s="103"/>
      <c r="T1235" s="103"/>
      <c r="U1235" s="103"/>
      <c r="V1235" s="103"/>
      <c r="W1235" s="103"/>
      <c r="X1235" s="103"/>
      <c r="Y1235" s="103"/>
      <c r="Z1235" s="103"/>
      <c r="AA1235" s="103"/>
      <c r="AB1235" s="103"/>
      <c r="AC1235" s="103"/>
      <c r="AD1235" s="103"/>
      <c r="AE1235" s="103"/>
      <c r="AF1235" s="103"/>
      <c r="AG1235" s="103"/>
      <c r="AH1235" s="103"/>
    </row>
    <row r="1255" spans="3:34">
      <c r="C1255" s="103"/>
      <c r="D1255" s="103"/>
      <c r="E1255" s="103"/>
      <c r="F1255" s="103"/>
      <c r="G1255" s="103"/>
      <c r="H1255" s="103"/>
      <c r="I1255" s="103"/>
      <c r="J1255" s="103"/>
      <c r="K1255" s="103"/>
      <c r="L1255" s="103"/>
      <c r="M1255" s="103"/>
      <c r="N1255" s="103"/>
      <c r="O1255" s="103"/>
      <c r="P1255" s="103"/>
      <c r="Q1255" s="103"/>
      <c r="R1255" s="103"/>
      <c r="S1255" s="103"/>
      <c r="T1255" s="103"/>
      <c r="U1255" s="103"/>
      <c r="V1255" s="103"/>
      <c r="W1255" s="103"/>
      <c r="X1255" s="103"/>
      <c r="Y1255" s="103"/>
      <c r="Z1255" s="103"/>
      <c r="AA1255" s="103"/>
      <c r="AB1255" s="103"/>
      <c r="AC1255" s="103"/>
      <c r="AD1255" s="103"/>
      <c r="AE1255" s="103"/>
      <c r="AF1255" s="103"/>
      <c r="AG1255" s="103"/>
      <c r="AH1255" s="103"/>
    </row>
    <row r="1315" spans="3:34">
      <c r="C1315" s="103"/>
      <c r="D1315" s="103"/>
      <c r="E1315" s="103"/>
      <c r="F1315" s="103"/>
      <c r="G1315" s="103"/>
      <c r="H1315" s="103"/>
      <c r="I1315" s="103"/>
      <c r="J1315" s="103"/>
      <c r="K1315" s="103"/>
      <c r="L1315" s="103"/>
      <c r="M1315" s="103"/>
      <c r="N1315" s="103"/>
      <c r="O1315" s="103"/>
      <c r="P1315" s="103"/>
      <c r="Q1315" s="103"/>
      <c r="R1315" s="103"/>
      <c r="S1315" s="103"/>
      <c r="T1315" s="103"/>
      <c r="U1315" s="103"/>
      <c r="V1315" s="103"/>
      <c r="W1315" s="103"/>
      <c r="X1315" s="103"/>
      <c r="Y1315" s="103"/>
      <c r="Z1315" s="103"/>
      <c r="AA1315" s="103"/>
      <c r="AB1315" s="103"/>
      <c r="AC1315" s="103"/>
      <c r="AD1315" s="103"/>
      <c r="AE1315" s="103"/>
      <c r="AF1315" s="103"/>
      <c r="AG1315" s="103"/>
      <c r="AH1315" s="103"/>
    </row>
    <row r="1335" spans="3:34">
      <c r="C1335" s="103"/>
      <c r="D1335" s="103"/>
      <c r="E1335" s="103"/>
      <c r="F1335" s="103"/>
      <c r="G1335" s="103"/>
      <c r="H1335" s="103"/>
      <c r="I1335" s="103"/>
      <c r="J1335" s="103"/>
      <c r="K1335" s="103"/>
      <c r="L1335" s="103"/>
      <c r="M1335" s="103"/>
      <c r="N1335" s="103"/>
      <c r="O1335" s="103"/>
      <c r="P1335" s="103"/>
      <c r="Q1335" s="103"/>
      <c r="R1335" s="103"/>
      <c r="S1335" s="103"/>
      <c r="T1335" s="103"/>
      <c r="U1335" s="103"/>
      <c r="V1335" s="103"/>
      <c r="W1335" s="103"/>
      <c r="X1335" s="103"/>
      <c r="Y1335" s="103"/>
      <c r="Z1335" s="103"/>
      <c r="AA1335" s="103"/>
      <c r="AB1335" s="103"/>
      <c r="AC1335" s="103"/>
      <c r="AD1335" s="103"/>
      <c r="AE1335" s="103"/>
      <c r="AF1335" s="103"/>
      <c r="AG1335" s="103"/>
      <c r="AH1335" s="103"/>
    </row>
    <row r="1355" spans="3:34">
      <c r="C1355" s="103"/>
      <c r="D1355" s="103"/>
      <c r="E1355" s="103"/>
      <c r="F1355" s="103"/>
      <c r="G1355" s="103"/>
      <c r="H1355" s="103"/>
      <c r="I1355" s="103"/>
      <c r="J1355" s="103"/>
      <c r="K1355" s="103"/>
      <c r="L1355" s="103"/>
      <c r="M1355" s="103"/>
      <c r="N1355" s="103"/>
      <c r="O1355" s="103"/>
      <c r="P1355" s="103"/>
      <c r="Q1355" s="103"/>
      <c r="R1355" s="103"/>
      <c r="S1355" s="103"/>
      <c r="T1355" s="103"/>
      <c r="U1355" s="103"/>
      <c r="V1355" s="103"/>
      <c r="W1355" s="103"/>
      <c r="X1355" s="103"/>
      <c r="Y1355" s="103"/>
      <c r="Z1355" s="103"/>
      <c r="AA1355" s="103"/>
      <c r="AB1355" s="103"/>
      <c r="AC1355" s="103"/>
      <c r="AD1355" s="103"/>
      <c r="AE1355" s="103"/>
      <c r="AF1355" s="103"/>
      <c r="AG1355" s="103"/>
      <c r="AH1355" s="103"/>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3"/>
  </sheetPr>
  <dimension ref="A1:J21"/>
  <sheetViews>
    <sheetView workbookViewId="0">
      <selection activeCell="G5" sqref="G5"/>
    </sheetView>
  </sheetViews>
  <sheetFormatPr defaultColWidth="8.88671875" defaultRowHeight="14.4"/>
  <cols>
    <col min="1" max="1" width="16.88671875" customWidth="1"/>
    <col min="2" max="2" width="24.44140625" customWidth="1"/>
    <col min="3" max="3" width="20.88671875" customWidth="1"/>
    <col min="4" max="4" width="18.33203125" customWidth="1"/>
    <col min="5" max="5" width="17.109375" customWidth="1"/>
    <col min="6" max="8" width="23.33203125" customWidth="1"/>
    <col min="9" max="9" width="10" bestFit="1" customWidth="1"/>
    <col min="10" max="10" width="14.44140625" bestFit="1" customWidth="1"/>
  </cols>
  <sheetData>
    <row r="1" spans="1:10" ht="28.8">
      <c r="A1" s="8" t="s">
        <v>635</v>
      </c>
      <c r="B1" s="5" t="s">
        <v>637</v>
      </c>
      <c r="C1" s="5" t="s">
        <v>638</v>
      </c>
      <c r="D1" s="5" t="s">
        <v>639</v>
      </c>
      <c r="E1" s="5" t="s">
        <v>640</v>
      </c>
      <c r="F1" s="5" t="s">
        <v>641</v>
      </c>
      <c r="G1" s="5" t="s">
        <v>642</v>
      </c>
      <c r="H1" s="5" t="s">
        <v>643</v>
      </c>
    </row>
    <row r="2" spans="1:10">
      <c r="A2" s="1" t="s">
        <v>644</v>
      </c>
      <c r="B2" s="6">
        <f>Passenger!C3</f>
        <v>38818</v>
      </c>
      <c r="C2" s="6">
        <f>Passenger!D3</f>
        <v>4048.5074626865676</v>
      </c>
      <c r="D2" s="6">
        <f>Passenger!E3</f>
        <v>22351809.701492537</v>
      </c>
      <c r="E2" s="6">
        <f>Passenger!F3</f>
        <v>309710.82089552243</v>
      </c>
      <c r="F2" s="6">
        <f>Passenger!G3</f>
        <v>36714</v>
      </c>
      <c r="G2" s="6">
        <f>Passenger!H3</f>
        <v>119430.97014925374</v>
      </c>
      <c r="H2" s="6">
        <f>'EPS 3.3.1 data'!T4</f>
        <v>743.5886494688923</v>
      </c>
      <c r="J2" s="11"/>
    </row>
    <row r="3" spans="1:10">
      <c r="A3" s="1" t="s">
        <v>645</v>
      </c>
      <c r="B3" s="6">
        <f>Passenger!C4</f>
        <v>7912</v>
      </c>
      <c r="C3" s="6">
        <f>Passenger!D4</f>
        <v>3220</v>
      </c>
      <c r="D3" s="6">
        <f>Passenger!E4</f>
        <v>3864</v>
      </c>
      <c r="E3" s="6">
        <f>Passenger!F4</f>
        <v>73876</v>
      </c>
      <c r="F3" s="6">
        <f>'EPS 3.3.1 data'!R5</f>
        <v>0</v>
      </c>
      <c r="G3" s="6">
        <f>'EPS 3.3.1 data'!S5</f>
        <v>836.92743421682235</v>
      </c>
      <c r="H3" s="6">
        <f>'EPS 3.3.1 data'!T5</f>
        <v>14.614802219298447</v>
      </c>
      <c r="I3" s="6"/>
      <c r="J3" s="11"/>
    </row>
    <row r="4" spans="1:10">
      <c r="A4" s="1" t="s">
        <v>21</v>
      </c>
      <c r="B4" s="6">
        <f>'EPS 3.3.1 data'!N6</f>
        <v>0</v>
      </c>
      <c r="C4" s="6">
        <f>'EPS 3.3.1 data'!O6</f>
        <v>0</v>
      </c>
      <c r="D4" s="6">
        <f>'EPS 3.3.1 data'!P6</f>
        <v>0</v>
      </c>
      <c r="E4" s="6">
        <f>Passenger!B5</f>
        <v>856.37652600000001</v>
      </c>
      <c r="F4" s="6">
        <f>'EPS 3.3.1 data'!R6</f>
        <v>0</v>
      </c>
      <c r="G4" s="6">
        <f>'EPS 3.3.1 data'!S6</f>
        <v>0</v>
      </c>
      <c r="H4" s="6">
        <f>'EPS 3.3.1 data'!T6</f>
        <v>0</v>
      </c>
      <c r="J4" s="11"/>
    </row>
    <row r="5" spans="1:10">
      <c r="A5" s="1" t="s">
        <v>10</v>
      </c>
      <c r="B5" s="6">
        <f>'EPS 3.3.1 data'!N7</f>
        <v>218.50707697142599</v>
      </c>
      <c r="C5" s="6">
        <f>'EPS 3.3.1 data'!O7</f>
        <v>0</v>
      </c>
      <c r="D5" s="6">
        <f>'EPS 3.3.1 data'!P7</f>
        <v>0</v>
      </c>
      <c r="E5" s="6">
        <f>Passenger!B6</f>
        <v>3478.3395087824001</v>
      </c>
      <c r="F5" s="6">
        <f>'EPS 3.3.1 data'!R7</f>
        <v>0</v>
      </c>
      <c r="G5" s="6">
        <f>'EPS 3.3.1 data'!S7</f>
        <v>0</v>
      </c>
      <c r="H5" s="6">
        <f>'EPS 3.3.1 data'!T7</f>
        <v>0</v>
      </c>
      <c r="J5" s="11"/>
    </row>
    <row r="6" spans="1:10">
      <c r="A6" s="1" t="s">
        <v>19</v>
      </c>
      <c r="B6" s="6">
        <f>'EPS 3.3.1 data'!N8</f>
        <v>0</v>
      </c>
      <c r="C6" s="6">
        <f>'EPS 3.3.1 data'!O8</f>
        <v>0</v>
      </c>
      <c r="D6" s="6">
        <f>'EPS 3.3.1 data'!P8</f>
        <v>1136789.1713792749</v>
      </c>
      <c r="E6" s="6">
        <f>Passenger!B7</f>
        <v>65</v>
      </c>
      <c r="F6" s="6">
        <f>'EPS 3.3.1 data'!R8</f>
        <v>0</v>
      </c>
      <c r="G6" s="6">
        <f>'EPS 3.3.1 data'!S8</f>
        <v>0</v>
      </c>
      <c r="H6" s="6">
        <f>'EPS 3.3.1 data'!T8</f>
        <v>0</v>
      </c>
      <c r="J6" s="11"/>
    </row>
    <row r="7" spans="1:10">
      <c r="A7" s="1" t="s">
        <v>646</v>
      </c>
      <c r="B7" s="6">
        <f>'EPS 3.3.1 data'!N9</f>
        <v>0</v>
      </c>
      <c r="C7" s="6">
        <f>'EPS 3.3.1 data'!O9</f>
        <v>0</v>
      </c>
      <c r="D7" s="6">
        <f>Passenger!E8</f>
        <v>730000</v>
      </c>
      <c r="E7" s="6">
        <f>'EPS 3.3.1 data'!Q9</f>
        <v>0</v>
      </c>
      <c r="F7" s="6">
        <f>'EPS 3.3.1 data'!R9</f>
        <v>0</v>
      </c>
      <c r="G7" s="6">
        <f>'EPS 3.3.1 data'!S9</f>
        <v>0</v>
      </c>
      <c r="H7" s="6">
        <f>'EPS 3.3.1 data'!T9</f>
        <v>0</v>
      </c>
      <c r="J7" s="11"/>
    </row>
    <row r="9" spans="1:10">
      <c r="B9" s="6"/>
      <c r="C9" s="6"/>
      <c r="D9" s="6"/>
      <c r="E9" s="6"/>
      <c r="F9" s="6"/>
      <c r="G9" s="6"/>
      <c r="H9" s="6"/>
    </row>
    <row r="17" spans="2:8">
      <c r="B17" s="11"/>
      <c r="C17" s="11"/>
      <c r="D17" s="11"/>
      <c r="E17" s="11"/>
      <c r="F17" s="11"/>
      <c r="G17" s="11"/>
      <c r="H17" s="11"/>
    </row>
    <row r="18" spans="2:8">
      <c r="B18" s="11"/>
      <c r="C18" s="11"/>
      <c r="D18" s="11"/>
      <c r="E18" s="11"/>
      <c r="F18" s="11"/>
      <c r="G18" s="11"/>
      <c r="H18" s="11"/>
    </row>
    <row r="19" spans="2:8">
      <c r="B19" s="11"/>
      <c r="C19" s="11"/>
      <c r="D19" s="11"/>
      <c r="E19" s="11"/>
      <c r="F19" s="11"/>
      <c r="G19" s="11"/>
      <c r="H19" s="11"/>
    </row>
    <row r="20" spans="2:8">
      <c r="B20" s="11"/>
      <c r="C20" s="11"/>
      <c r="D20" s="11"/>
      <c r="E20" s="11"/>
      <c r="F20" s="11"/>
      <c r="G20" s="11"/>
      <c r="H20" s="11"/>
    </row>
    <row r="21" spans="2:8">
      <c r="B21" s="11"/>
      <c r="C21" s="11"/>
      <c r="D21" s="11"/>
      <c r="E21" s="11"/>
      <c r="F21" s="11"/>
      <c r="G21" s="11"/>
      <c r="H21" s="11"/>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3"/>
  </sheetPr>
  <dimension ref="A1:J7"/>
  <sheetViews>
    <sheetView workbookViewId="0">
      <selection activeCell="E3" sqref="E3"/>
    </sheetView>
  </sheetViews>
  <sheetFormatPr defaultColWidth="8.88671875" defaultRowHeight="14.4"/>
  <cols>
    <col min="1" max="1" width="16.88671875" customWidth="1"/>
    <col min="2" max="2" width="24.44140625" customWidth="1"/>
    <col min="3" max="3" width="20.88671875" customWidth="1"/>
    <col min="4" max="4" width="18.33203125" customWidth="1"/>
    <col min="5" max="5" width="17.109375" customWidth="1"/>
    <col min="6" max="8" width="23.33203125" customWidth="1"/>
    <col min="9" max="9" width="10" bestFit="1" customWidth="1"/>
    <col min="10" max="10" width="14.44140625" bestFit="1" customWidth="1"/>
  </cols>
  <sheetData>
    <row r="1" spans="1:10" ht="28.8">
      <c r="A1" s="8" t="s">
        <v>635</v>
      </c>
      <c r="B1" s="5" t="s">
        <v>637</v>
      </c>
      <c r="C1" s="5" t="s">
        <v>638</v>
      </c>
      <c r="D1" s="5" t="s">
        <v>639</v>
      </c>
      <c r="E1" s="5" t="s">
        <v>640</v>
      </c>
      <c r="F1" s="5" t="s">
        <v>641</v>
      </c>
      <c r="G1" s="5" t="s">
        <v>642</v>
      </c>
      <c r="H1" s="5" t="s">
        <v>643</v>
      </c>
    </row>
    <row r="2" spans="1:10">
      <c r="A2" s="1" t="s">
        <v>644</v>
      </c>
      <c r="B2" s="6">
        <f>'EPS 3.3.1 data'!N13</f>
        <v>9.6899544764795156</v>
      </c>
      <c r="C2" s="109">
        <f>Freight!D2</f>
        <v>0</v>
      </c>
      <c r="D2" s="6">
        <f>Freight!E2</f>
        <v>3278105</v>
      </c>
      <c r="E2" s="6">
        <f>Freight!F2</f>
        <v>40764</v>
      </c>
      <c r="F2" s="6">
        <f>'EPS 3.3.1 data'!R13</f>
        <v>0</v>
      </c>
      <c r="G2" s="6">
        <f>Freight!H2</f>
        <v>78131</v>
      </c>
      <c r="H2" s="6">
        <f>'EPS 3.3.1 data'!T13</f>
        <v>0</v>
      </c>
      <c r="J2" s="11"/>
    </row>
    <row r="3" spans="1:10">
      <c r="A3" s="1" t="s">
        <v>645</v>
      </c>
      <c r="B3" s="6">
        <f>'EPS 3.3.1 data'!N14</f>
        <v>0</v>
      </c>
      <c r="C3" s="6">
        <f>Freight!D3</f>
        <v>691.26748091146055</v>
      </c>
      <c r="D3" s="6">
        <f>Freight!E3</f>
        <v>0</v>
      </c>
      <c r="E3" s="6">
        <f>Freight!F3</f>
        <v>479863.43282075995</v>
      </c>
      <c r="F3" s="6">
        <f>'EPS 3.3.1 data'!R14</f>
        <v>23.302033383915024</v>
      </c>
      <c r="G3" s="109">
        <f>Freight!H3</f>
        <v>493</v>
      </c>
      <c r="H3" s="6">
        <f>'EPS 3.3.1 data'!T14</f>
        <v>13.150652503793626</v>
      </c>
      <c r="I3" s="6"/>
      <c r="J3" s="11"/>
    </row>
    <row r="4" spans="1:10">
      <c r="A4" s="1" t="s">
        <v>21</v>
      </c>
      <c r="B4" s="6">
        <f>'EPS 3.3.1 data'!N15</f>
        <v>0</v>
      </c>
      <c r="C4" s="6">
        <f>'EPS 3.3.1 data'!O15</f>
        <v>0</v>
      </c>
      <c r="D4" s="6">
        <f>'EPS 3.3.1 data'!P15</f>
        <v>0</v>
      </c>
      <c r="E4" s="4">
        <f>Freight!B4</f>
        <v>47.612076000000002</v>
      </c>
      <c r="F4" s="6">
        <f>'EPS 3.3.1 data'!R15</f>
        <v>0</v>
      </c>
      <c r="G4" s="6">
        <f>'EPS 3.3.1 data'!S15</f>
        <v>0</v>
      </c>
      <c r="H4" s="6">
        <f>'EPS 3.3.1 data'!T15</f>
        <v>0</v>
      </c>
      <c r="J4" s="11"/>
    </row>
    <row r="5" spans="1:10">
      <c r="A5" s="1" t="s">
        <v>10</v>
      </c>
      <c r="B5" s="6">
        <f>'EPS 3.3.1 data'!N16</f>
        <v>0</v>
      </c>
      <c r="C5" s="6">
        <f>'EPS 3.3.1 data'!O16</f>
        <v>0</v>
      </c>
      <c r="D5" s="6">
        <f>'EPS 3.3.1 data'!P16</f>
        <v>0</v>
      </c>
      <c r="E5" s="6">
        <f>Freight!B5</f>
        <v>2296.6604912175994</v>
      </c>
      <c r="F5" s="6">
        <f>'EPS 3.3.1 data'!R16</f>
        <v>0</v>
      </c>
      <c r="G5" s="6">
        <f>'EPS 3.3.1 data'!S16</f>
        <v>0</v>
      </c>
      <c r="H5" s="6">
        <f>'EPS 3.3.1 data'!T16</f>
        <v>0</v>
      </c>
      <c r="J5" s="11"/>
    </row>
    <row r="6" spans="1:10">
      <c r="A6" s="1" t="s">
        <v>19</v>
      </c>
      <c r="B6" s="6">
        <f>'EPS 3.3.1 data'!N17</f>
        <v>0</v>
      </c>
      <c r="C6" s="6">
        <f>'EPS 3.3.1 data'!O17</f>
        <v>0</v>
      </c>
      <c r="D6" s="6">
        <f>'EPS 3.3.1 data'!P17</f>
        <v>0</v>
      </c>
      <c r="E6" s="6">
        <f>'marine calcs'!C8</f>
        <v>1000</v>
      </c>
      <c r="F6" s="6">
        <f>'EPS 3.3.1 data'!R17</f>
        <v>0</v>
      </c>
      <c r="G6" s="6">
        <f>'EPS 3.3.1 data'!S17</f>
        <v>0</v>
      </c>
      <c r="H6" s="6">
        <f>'EPS 3.3.1 data'!T17</f>
        <v>0</v>
      </c>
      <c r="J6" s="11"/>
    </row>
    <row r="7" spans="1:10">
      <c r="A7" s="108" t="s">
        <v>646</v>
      </c>
      <c r="B7" s="6">
        <f>'EPS 3.3.1 data'!N18</f>
        <v>0</v>
      </c>
      <c r="C7" s="6">
        <f>'EPS 3.3.1 data'!O18</f>
        <v>0</v>
      </c>
      <c r="D7" s="109">
        <f>Freight!E7</f>
        <v>852460</v>
      </c>
      <c r="E7" s="109">
        <f>Freight!F7</f>
        <v>835196</v>
      </c>
      <c r="F7" s="6">
        <f>'EPS 3.3.1 data'!R18</f>
        <v>0</v>
      </c>
      <c r="G7" s="6">
        <f>'EPS 3.3.1 data'!S18</f>
        <v>0</v>
      </c>
      <c r="H7" s="6">
        <f>'EPS 3.3.1 data'!T18</f>
        <v>0</v>
      </c>
      <c r="J7"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CF0FB4-E807-48E0-A6D3-BD685128A276}">
  <dimension ref="B2:W61"/>
  <sheetViews>
    <sheetView topLeftCell="B11" workbookViewId="0">
      <selection activeCell="P42" sqref="P42"/>
    </sheetView>
  </sheetViews>
  <sheetFormatPr defaultColWidth="8.88671875" defaultRowHeight="14.4"/>
  <cols>
    <col min="3" max="3" width="12.109375" customWidth="1"/>
  </cols>
  <sheetData>
    <row r="2" spans="2:23">
      <c r="B2" s="13"/>
      <c r="C2" s="13"/>
      <c r="D2" s="13"/>
      <c r="E2" s="13"/>
      <c r="F2" s="13"/>
      <c r="G2" s="13"/>
      <c r="H2" s="13"/>
      <c r="I2" s="13"/>
      <c r="J2" s="13"/>
      <c r="K2" s="13"/>
      <c r="L2" s="13"/>
      <c r="M2" s="13"/>
      <c r="N2" s="13"/>
      <c r="O2" s="13"/>
      <c r="P2" s="13"/>
      <c r="Q2" s="13"/>
      <c r="R2" s="13"/>
      <c r="S2" s="13"/>
      <c r="T2" s="13"/>
      <c r="U2" s="13"/>
      <c r="V2" s="13"/>
      <c r="W2" s="13"/>
    </row>
    <row r="3" spans="2:23" ht="17.399999999999999">
      <c r="B3" s="12" t="s">
        <v>49</v>
      </c>
      <c r="C3" s="13"/>
      <c r="D3" s="13"/>
      <c r="E3" s="13"/>
      <c r="F3" s="13"/>
      <c r="G3" s="13"/>
      <c r="H3" s="13"/>
      <c r="I3" s="13"/>
      <c r="J3" s="13"/>
      <c r="K3" s="13"/>
      <c r="L3" s="13"/>
      <c r="M3" s="13"/>
      <c r="N3" s="13"/>
      <c r="O3" s="13"/>
      <c r="P3" s="13"/>
      <c r="Q3" s="13"/>
      <c r="R3" s="13"/>
      <c r="S3" s="13"/>
      <c r="T3" s="13"/>
      <c r="U3" s="13" t="s">
        <v>50</v>
      </c>
      <c r="V3" s="13"/>
    </row>
    <row r="4" spans="2:23">
      <c r="B4" s="13"/>
      <c r="C4" s="13"/>
      <c r="D4" s="13"/>
      <c r="E4" s="13"/>
      <c r="F4" s="13"/>
      <c r="G4" s="13"/>
      <c r="H4" s="13"/>
      <c r="I4" s="13"/>
      <c r="J4" s="13"/>
      <c r="K4" s="13"/>
      <c r="L4" s="13"/>
      <c r="M4" s="13"/>
      <c r="N4" s="13"/>
      <c r="O4" s="13"/>
      <c r="P4" s="13"/>
      <c r="Q4" s="13"/>
      <c r="R4" s="13"/>
      <c r="S4" s="13"/>
      <c r="T4" s="13"/>
      <c r="U4" s="13"/>
      <c r="V4" s="13"/>
      <c r="W4" s="13"/>
    </row>
    <row r="5" spans="2:23" ht="15.6">
      <c r="B5" s="14" t="s">
        <v>51</v>
      </c>
      <c r="C5" s="13"/>
      <c r="D5" s="13"/>
      <c r="E5" s="13"/>
      <c r="F5" s="13"/>
      <c r="G5" s="13"/>
      <c r="H5" s="13"/>
      <c r="I5" s="13"/>
      <c r="J5" s="13"/>
      <c r="K5" s="13"/>
      <c r="L5" s="13"/>
      <c r="M5" s="13"/>
      <c r="N5" s="13"/>
      <c r="O5" s="13"/>
      <c r="P5" s="13"/>
      <c r="Q5" s="13"/>
      <c r="R5" s="13"/>
      <c r="S5" s="13"/>
      <c r="T5" s="13"/>
      <c r="U5" s="13"/>
      <c r="V5" s="13"/>
    </row>
    <row r="6" spans="2:23" ht="15.6">
      <c r="B6" s="14" t="s">
        <v>86</v>
      </c>
      <c r="C6" s="14"/>
      <c r="D6" s="14"/>
      <c r="E6" s="14"/>
      <c r="F6" s="13"/>
      <c r="G6" s="13"/>
      <c r="H6" s="13"/>
      <c r="I6" s="13"/>
      <c r="J6" s="13"/>
      <c r="K6" s="13"/>
      <c r="L6" s="13"/>
      <c r="M6" s="13"/>
      <c r="N6" s="13"/>
      <c r="O6" s="13"/>
      <c r="P6" s="13"/>
      <c r="Q6" s="13"/>
      <c r="R6" s="13"/>
      <c r="S6" s="13"/>
      <c r="T6" s="13"/>
      <c r="U6" s="13"/>
      <c r="V6" s="13"/>
    </row>
    <row r="7" spans="2:23">
      <c r="B7" s="13"/>
      <c r="C7" s="13"/>
      <c r="D7" s="13"/>
      <c r="E7" s="13"/>
      <c r="F7" s="13"/>
      <c r="G7" s="13"/>
      <c r="H7" s="13"/>
      <c r="I7" s="13"/>
      <c r="J7" s="13"/>
      <c r="K7" s="13"/>
      <c r="L7" s="13"/>
      <c r="M7" s="13"/>
      <c r="N7" s="13"/>
      <c r="O7" s="13"/>
      <c r="P7" s="13"/>
      <c r="Q7" s="13"/>
      <c r="R7" s="13"/>
      <c r="S7" s="13"/>
      <c r="T7" s="13"/>
      <c r="U7" s="13"/>
      <c r="V7" s="13"/>
      <c r="W7" s="13"/>
    </row>
    <row r="8" spans="2:23">
      <c r="B8" s="13"/>
      <c r="C8" s="13"/>
      <c r="D8" s="13"/>
      <c r="E8" s="13"/>
      <c r="F8" s="13"/>
      <c r="G8" s="13"/>
      <c r="H8" s="13"/>
      <c r="I8" s="13"/>
      <c r="J8" s="13"/>
      <c r="K8" s="13"/>
      <c r="L8" s="13"/>
      <c r="M8" s="13"/>
      <c r="N8" s="13"/>
      <c r="O8" s="13"/>
      <c r="P8" s="13"/>
      <c r="Q8" s="13"/>
      <c r="R8" s="13"/>
      <c r="S8" s="13"/>
      <c r="T8" s="13"/>
      <c r="U8" s="13"/>
      <c r="V8" s="13"/>
      <c r="W8" s="13"/>
    </row>
    <row r="9" spans="2:23">
      <c r="B9" s="13"/>
      <c r="C9" s="13"/>
      <c r="D9" s="15">
        <v>2000</v>
      </c>
      <c r="E9" s="15">
        <v>2001</v>
      </c>
      <c r="F9" s="15">
        <v>2002</v>
      </c>
      <c r="G9" s="15">
        <v>2003</v>
      </c>
      <c r="H9" s="15">
        <v>2004</v>
      </c>
      <c r="I9" s="15">
        <v>2005</v>
      </c>
      <c r="J9" s="15">
        <v>2006</v>
      </c>
      <c r="K9" s="15">
        <v>2007</v>
      </c>
      <c r="L9" s="15">
        <v>2008</v>
      </c>
      <c r="M9" s="15">
        <v>2009</v>
      </c>
      <c r="N9" s="15">
        <v>2010</v>
      </c>
      <c r="O9" s="15">
        <v>2011</v>
      </c>
      <c r="P9" s="15">
        <v>2012</v>
      </c>
      <c r="Q9" s="15">
        <v>2013</v>
      </c>
      <c r="R9" s="15">
        <v>2014</v>
      </c>
      <c r="S9" s="15">
        <v>2015</v>
      </c>
      <c r="T9" s="15">
        <v>2016</v>
      </c>
      <c r="U9" s="15">
        <v>2017</v>
      </c>
      <c r="V9" s="15">
        <v>2018</v>
      </c>
      <c r="W9" s="13"/>
    </row>
    <row r="10" spans="2:23">
      <c r="B10" s="13"/>
      <c r="C10" s="13"/>
      <c r="D10" s="13"/>
      <c r="E10" s="13"/>
      <c r="F10" s="13"/>
      <c r="G10" s="13"/>
      <c r="H10" s="13"/>
      <c r="I10" s="13"/>
      <c r="J10" s="13"/>
      <c r="K10" s="13"/>
      <c r="L10" s="13"/>
      <c r="M10" s="13"/>
      <c r="N10" s="13"/>
      <c r="O10" s="13"/>
      <c r="P10" s="13"/>
      <c r="Q10" s="13"/>
      <c r="R10" s="13"/>
      <c r="S10" s="13"/>
      <c r="T10" s="13"/>
      <c r="U10" s="13"/>
      <c r="V10" s="13"/>
      <c r="W10" s="13"/>
    </row>
    <row r="11" spans="2:23">
      <c r="B11" s="13"/>
      <c r="C11" s="17" t="s">
        <v>54</v>
      </c>
      <c r="D11" s="13"/>
      <c r="E11" s="13"/>
      <c r="F11" s="13"/>
      <c r="G11" s="13"/>
      <c r="H11" s="13"/>
      <c r="I11" s="13"/>
      <c r="J11" s="13"/>
      <c r="K11" s="13"/>
      <c r="L11" s="13"/>
      <c r="M11" s="13"/>
      <c r="N11" s="13"/>
      <c r="O11" s="13"/>
      <c r="P11" s="13"/>
      <c r="Q11" s="13"/>
      <c r="R11" s="13"/>
      <c r="S11" s="13"/>
      <c r="T11" s="13"/>
      <c r="U11" s="13"/>
      <c r="V11" s="13"/>
      <c r="W11" s="13"/>
    </row>
    <row r="12" spans="2:23">
      <c r="B12" s="13"/>
      <c r="C12" s="13" t="s">
        <v>87</v>
      </c>
      <c r="D12" s="13">
        <v>473</v>
      </c>
      <c r="E12" s="13">
        <v>473</v>
      </c>
      <c r="F12" s="13">
        <v>516</v>
      </c>
      <c r="G12" s="13">
        <v>497</v>
      </c>
      <c r="H12" s="13">
        <v>483</v>
      </c>
      <c r="I12" s="13">
        <v>493</v>
      </c>
      <c r="J12" s="13">
        <v>499</v>
      </c>
      <c r="K12" s="13">
        <v>542</v>
      </c>
      <c r="L12" s="13">
        <v>524</v>
      </c>
      <c r="M12" s="13">
        <v>484</v>
      </c>
      <c r="N12" s="13">
        <v>587</v>
      </c>
      <c r="O12" s="13">
        <v>602</v>
      </c>
      <c r="P12" s="13">
        <v>608</v>
      </c>
      <c r="Q12" s="13">
        <v>653</v>
      </c>
      <c r="R12" s="13">
        <v>722</v>
      </c>
      <c r="S12" s="13">
        <v>794</v>
      </c>
      <c r="T12" s="13">
        <v>859</v>
      </c>
      <c r="U12" s="13">
        <v>927</v>
      </c>
      <c r="V12" s="13">
        <v>925</v>
      </c>
      <c r="W12" s="13"/>
    </row>
    <row r="13" spans="2:23">
      <c r="B13" s="13"/>
      <c r="C13" s="13" t="s">
        <v>88</v>
      </c>
      <c r="D13" s="13">
        <v>159</v>
      </c>
      <c r="E13" s="13">
        <v>159</v>
      </c>
      <c r="F13" s="13">
        <v>173</v>
      </c>
      <c r="G13" s="13">
        <v>165</v>
      </c>
      <c r="H13" s="13">
        <v>160</v>
      </c>
      <c r="I13" s="13">
        <v>163</v>
      </c>
      <c r="J13" s="13">
        <v>165</v>
      </c>
      <c r="K13" s="13">
        <v>179</v>
      </c>
      <c r="L13" s="13">
        <v>175</v>
      </c>
      <c r="M13" s="13">
        <v>162</v>
      </c>
      <c r="N13" s="13">
        <v>196</v>
      </c>
      <c r="O13" s="13">
        <v>201</v>
      </c>
      <c r="P13" s="13">
        <v>203</v>
      </c>
      <c r="Q13" s="13">
        <v>218</v>
      </c>
      <c r="R13" s="13">
        <v>241</v>
      </c>
      <c r="S13" s="13">
        <v>265</v>
      </c>
      <c r="T13" s="13">
        <v>286</v>
      </c>
      <c r="U13" s="13">
        <v>308</v>
      </c>
      <c r="V13" s="13">
        <v>305</v>
      </c>
      <c r="W13" s="13"/>
    </row>
    <row r="14" spans="2:23">
      <c r="B14" s="13"/>
      <c r="C14" s="13" t="s">
        <v>89</v>
      </c>
      <c r="D14" s="13">
        <v>63</v>
      </c>
      <c r="E14" s="13">
        <v>66</v>
      </c>
      <c r="F14" s="13">
        <v>69</v>
      </c>
      <c r="G14" s="13">
        <v>70</v>
      </c>
      <c r="H14" s="13">
        <v>69</v>
      </c>
      <c r="I14" s="13">
        <v>75</v>
      </c>
      <c r="J14" s="13">
        <v>110</v>
      </c>
      <c r="K14" s="13">
        <v>125</v>
      </c>
      <c r="L14" s="13">
        <v>113</v>
      </c>
      <c r="M14" s="13">
        <v>91</v>
      </c>
      <c r="N14" s="13">
        <v>110</v>
      </c>
      <c r="O14" s="13">
        <v>119</v>
      </c>
      <c r="P14" s="13">
        <v>121</v>
      </c>
      <c r="Q14" s="13">
        <v>127</v>
      </c>
      <c r="R14" s="13">
        <v>133</v>
      </c>
      <c r="S14" s="13">
        <v>132</v>
      </c>
      <c r="T14" s="13">
        <v>135</v>
      </c>
      <c r="U14" s="13">
        <v>150</v>
      </c>
      <c r="V14" s="13">
        <v>146</v>
      </c>
      <c r="W14" s="13"/>
    </row>
    <row r="15" spans="2:23">
      <c r="B15" s="13"/>
      <c r="C15" s="13" t="s">
        <v>90</v>
      </c>
      <c r="D15" s="13">
        <v>29</v>
      </c>
      <c r="E15" s="13">
        <v>22</v>
      </c>
      <c r="F15" s="13">
        <v>25</v>
      </c>
      <c r="G15" s="13">
        <v>24</v>
      </c>
      <c r="H15" s="13">
        <v>30</v>
      </c>
      <c r="I15" s="13">
        <v>34</v>
      </c>
      <c r="J15" s="13">
        <v>38</v>
      </c>
      <c r="K15" s="13">
        <v>29</v>
      </c>
      <c r="L15" s="13">
        <v>27</v>
      </c>
      <c r="M15" s="13">
        <v>15</v>
      </c>
      <c r="N15" s="13">
        <v>20</v>
      </c>
      <c r="O15" s="13">
        <v>27</v>
      </c>
      <c r="P15" s="13">
        <v>33</v>
      </c>
      <c r="Q15" s="13">
        <v>30</v>
      </c>
      <c r="R15" s="13">
        <v>30</v>
      </c>
      <c r="S15" s="13">
        <v>30</v>
      </c>
      <c r="T15" s="13">
        <v>24</v>
      </c>
      <c r="U15" s="13">
        <v>27</v>
      </c>
      <c r="V15" s="13">
        <v>34</v>
      </c>
      <c r="W15" s="13"/>
    </row>
    <row r="16" spans="2:23">
      <c r="B16" s="13"/>
      <c r="C16" s="13"/>
      <c r="D16" s="13"/>
      <c r="E16" s="13"/>
      <c r="F16" s="13"/>
      <c r="G16" s="13"/>
      <c r="H16" s="13"/>
      <c r="I16" s="13"/>
      <c r="J16" s="13"/>
      <c r="K16" s="13"/>
      <c r="L16" s="13"/>
      <c r="M16" s="13"/>
      <c r="N16" s="13"/>
      <c r="O16" s="13"/>
      <c r="P16" s="13"/>
      <c r="Q16" s="13"/>
      <c r="R16" s="13"/>
      <c r="S16" s="13"/>
      <c r="T16" s="13"/>
      <c r="U16" s="13"/>
      <c r="V16" s="13"/>
      <c r="W16" s="13"/>
    </row>
    <row r="17" spans="2:23">
      <c r="B17" s="13"/>
      <c r="C17" s="17" t="s">
        <v>91</v>
      </c>
      <c r="D17" s="13"/>
      <c r="E17" s="13"/>
      <c r="F17" s="13"/>
      <c r="G17" s="13"/>
      <c r="H17" s="13"/>
      <c r="I17" s="13"/>
      <c r="J17" s="13"/>
      <c r="K17" s="13"/>
      <c r="L17" s="13"/>
      <c r="M17" s="13"/>
      <c r="N17" s="13"/>
      <c r="O17" s="13"/>
      <c r="P17" s="13"/>
      <c r="Q17" s="13"/>
      <c r="R17" s="13"/>
      <c r="S17" s="13"/>
      <c r="T17" s="13"/>
      <c r="U17" s="13"/>
      <c r="V17" s="13"/>
      <c r="W17" s="13"/>
    </row>
    <row r="18" spans="2:23">
      <c r="B18" s="13"/>
      <c r="C18" s="13" t="s">
        <v>87</v>
      </c>
      <c r="D18" s="13">
        <v>65.3</v>
      </c>
      <c r="E18" s="13">
        <v>65.7</v>
      </c>
      <c r="F18" s="13">
        <v>65.8</v>
      </c>
      <c r="G18" s="13">
        <v>65.7</v>
      </c>
      <c r="H18" s="13">
        <v>65</v>
      </c>
      <c r="I18" s="13">
        <v>64.400000000000006</v>
      </c>
      <c r="J18" s="13">
        <v>61.5</v>
      </c>
      <c r="K18" s="13">
        <v>61.9</v>
      </c>
      <c r="L18" s="13">
        <v>62.4</v>
      </c>
      <c r="M18" s="13">
        <v>64.3</v>
      </c>
      <c r="N18" s="13">
        <v>64.3</v>
      </c>
      <c r="O18" s="13">
        <v>63.5</v>
      </c>
      <c r="P18" s="13">
        <v>63.1</v>
      </c>
      <c r="Q18" s="13">
        <v>63.6</v>
      </c>
      <c r="R18" s="13">
        <v>64.099999999999994</v>
      </c>
      <c r="S18" s="13">
        <v>65</v>
      </c>
      <c r="T18" s="13">
        <v>65.900000000000006</v>
      </c>
      <c r="U18" s="13">
        <v>65.7</v>
      </c>
      <c r="V18" s="13">
        <v>65.599999999999994</v>
      </c>
      <c r="W18" s="13"/>
    </row>
    <row r="19" spans="2:23">
      <c r="B19" s="13"/>
      <c r="C19" s="13" t="s">
        <v>88</v>
      </c>
      <c r="D19" s="13">
        <v>22</v>
      </c>
      <c r="E19" s="13">
        <v>22.1</v>
      </c>
      <c r="F19" s="13">
        <v>22.1</v>
      </c>
      <c r="G19" s="13">
        <v>21.9</v>
      </c>
      <c r="H19" s="13">
        <v>21.6</v>
      </c>
      <c r="I19" s="13">
        <v>21.3</v>
      </c>
      <c r="J19" s="13">
        <v>20.3</v>
      </c>
      <c r="K19" s="13">
        <v>20.5</v>
      </c>
      <c r="L19" s="13">
        <v>20.8</v>
      </c>
      <c r="M19" s="13">
        <v>21.5</v>
      </c>
      <c r="N19" s="13">
        <v>21.5</v>
      </c>
      <c r="O19" s="13">
        <v>21.2</v>
      </c>
      <c r="P19" s="13">
        <v>21</v>
      </c>
      <c r="Q19" s="13">
        <v>21.2</v>
      </c>
      <c r="R19" s="13">
        <v>21.4</v>
      </c>
      <c r="S19" s="13">
        <v>21.7</v>
      </c>
      <c r="T19" s="13">
        <v>21.9</v>
      </c>
      <c r="U19" s="13">
        <v>21.8</v>
      </c>
      <c r="V19" s="13">
        <v>21.7</v>
      </c>
      <c r="W19" s="13"/>
    </row>
    <row r="20" spans="2:23">
      <c r="B20" s="13"/>
      <c r="C20" s="13" t="s">
        <v>89</v>
      </c>
      <c r="D20" s="13">
        <v>8.8000000000000007</v>
      </c>
      <c r="E20" s="13">
        <v>9.1999999999999993</v>
      </c>
      <c r="F20" s="13">
        <v>8.9</v>
      </c>
      <c r="G20" s="13">
        <v>9.1999999999999993</v>
      </c>
      <c r="H20" s="13">
        <v>9.3000000000000007</v>
      </c>
      <c r="I20" s="13">
        <v>9.8000000000000007</v>
      </c>
      <c r="J20" s="13">
        <v>13.5</v>
      </c>
      <c r="K20" s="13">
        <v>14.3</v>
      </c>
      <c r="L20" s="13">
        <v>13.5</v>
      </c>
      <c r="M20" s="13">
        <v>12.1</v>
      </c>
      <c r="N20" s="13">
        <v>12</v>
      </c>
      <c r="O20" s="13">
        <v>12.6</v>
      </c>
      <c r="P20" s="13">
        <v>12.6</v>
      </c>
      <c r="Q20" s="13">
        <v>12.3</v>
      </c>
      <c r="R20" s="13">
        <v>11.8</v>
      </c>
      <c r="S20" s="13">
        <v>10.8</v>
      </c>
      <c r="T20" s="13">
        <v>10.3</v>
      </c>
      <c r="U20" s="13">
        <v>10.6</v>
      </c>
      <c r="V20" s="13">
        <v>10.3</v>
      </c>
      <c r="W20" s="13"/>
    </row>
    <row r="21" spans="2:23">
      <c r="B21" s="13"/>
      <c r="C21" s="13" t="s">
        <v>90</v>
      </c>
      <c r="D21" s="13">
        <v>4</v>
      </c>
      <c r="E21" s="13">
        <v>3.1</v>
      </c>
      <c r="F21" s="13">
        <v>3.2</v>
      </c>
      <c r="G21" s="13">
        <v>3.2</v>
      </c>
      <c r="H21" s="13">
        <v>4.0999999999999996</v>
      </c>
      <c r="I21" s="13">
        <v>4.5</v>
      </c>
      <c r="J21" s="13">
        <v>4.5999999999999996</v>
      </c>
      <c r="K21" s="13">
        <v>3.3</v>
      </c>
      <c r="L21" s="13">
        <v>3.2</v>
      </c>
      <c r="M21" s="13">
        <v>2.1</v>
      </c>
      <c r="N21" s="13">
        <v>2.1</v>
      </c>
      <c r="O21" s="13">
        <v>2.8</v>
      </c>
      <c r="P21" s="13">
        <v>3.4</v>
      </c>
      <c r="Q21" s="13">
        <v>2.9</v>
      </c>
      <c r="R21" s="13">
        <v>2.7</v>
      </c>
      <c r="S21" s="13">
        <v>2.5</v>
      </c>
      <c r="T21" s="13">
        <v>1.9</v>
      </c>
      <c r="U21" s="13">
        <v>1.9</v>
      </c>
      <c r="V21" s="13">
        <v>2.4</v>
      </c>
      <c r="W21" s="13"/>
    </row>
    <row r="22" spans="2:23">
      <c r="B22" s="13"/>
      <c r="C22" s="13"/>
      <c r="D22" s="13"/>
      <c r="E22" s="13"/>
      <c r="F22" s="13"/>
      <c r="G22" s="13"/>
      <c r="H22" s="13"/>
      <c r="I22" s="13"/>
      <c r="J22" s="13"/>
      <c r="K22" s="13"/>
      <c r="L22" s="13"/>
      <c r="M22" s="13"/>
      <c r="N22" s="13"/>
      <c r="O22" s="13"/>
      <c r="P22" s="13"/>
      <c r="Q22" s="13"/>
      <c r="R22" s="13"/>
      <c r="S22" s="13"/>
      <c r="T22" s="13"/>
      <c r="U22" s="13"/>
      <c r="V22" s="13"/>
      <c r="W22" s="13"/>
    </row>
    <row r="23" spans="2:23">
      <c r="B23" s="13"/>
      <c r="C23" s="17" t="s">
        <v>56</v>
      </c>
      <c r="D23" s="13"/>
      <c r="E23" s="13"/>
      <c r="F23" s="13"/>
      <c r="G23" s="13"/>
      <c r="H23" s="13"/>
      <c r="I23" s="13"/>
      <c r="J23" s="13"/>
      <c r="K23" s="13"/>
      <c r="L23" s="13"/>
      <c r="M23" s="13"/>
      <c r="N23" s="13"/>
      <c r="O23" s="13"/>
      <c r="P23" s="13"/>
      <c r="Q23" s="13"/>
      <c r="R23" s="13"/>
      <c r="S23" s="13"/>
      <c r="T23" s="13"/>
      <c r="U23" s="13"/>
      <c r="V23" s="13"/>
      <c r="W23" s="13"/>
    </row>
    <row r="24" spans="2:23">
      <c r="B24" s="13"/>
      <c r="C24" s="13" t="s">
        <v>87</v>
      </c>
      <c r="D24" s="18">
        <v>4514</v>
      </c>
      <c r="E24" s="18">
        <v>4733</v>
      </c>
      <c r="F24" s="18">
        <v>4872</v>
      </c>
      <c r="G24" s="18">
        <v>5053</v>
      </c>
      <c r="H24" s="18">
        <v>5291</v>
      </c>
      <c r="I24" s="18">
        <v>5458</v>
      </c>
      <c r="J24" s="18">
        <v>5525</v>
      </c>
      <c r="K24" s="18">
        <v>5872</v>
      </c>
      <c r="L24" s="18">
        <v>6243</v>
      </c>
      <c r="M24" s="18">
        <v>6501</v>
      </c>
      <c r="N24" s="18">
        <v>6758</v>
      </c>
      <c r="O24" s="18">
        <v>7003</v>
      </c>
      <c r="P24" s="18">
        <v>7168</v>
      </c>
      <c r="Q24" s="18">
        <v>7571</v>
      </c>
      <c r="R24" s="18">
        <v>8034</v>
      </c>
      <c r="S24" s="18">
        <v>8554</v>
      </c>
      <c r="T24" s="18">
        <v>9167</v>
      </c>
      <c r="U24" s="18">
        <v>9715</v>
      </c>
      <c r="V24" s="18">
        <v>10286</v>
      </c>
      <c r="W24" s="13"/>
    </row>
    <row r="25" spans="2:23">
      <c r="B25" s="13"/>
      <c r="C25" s="13" t="s">
        <v>88</v>
      </c>
      <c r="D25" s="18">
        <v>1518</v>
      </c>
      <c r="E25" s="18">
        <v>1590</v>
      </c>
      <c r="F25" s="18">
        <v>1632</v>
      </c>
      <c r="G25" s="18">
        <v>1681</v>
      </c>
      <c r="H25" s="18">
        <v>1756</v>
      </c>
      <c r="I25" s="18">
        <v>1808</v>
      </c>
      <c r="J25" s="18">
        <v>1823</v>
      </c>
      <c r="K25" s="18">
        <v>1944</v>
      </c>
      <c r="L25" s="18">
        <v>2084</v>
      </c>
      <c r="M25" s="18">
        <v>2174</v>
      </c>
      <c r="N25" s="18">
        <v>2258</v>
      </c>
      <c r="O25" s="18">
        <v>2338</v>
      </c>
      <c r="P25" s="18">
        <v>2387</v>
      </c>
      <c r="Q25" s="18">
        <v>2525</v>
      </c>
      <c r="R25" s="18">
        <v>2684</v>
      </c>
      <c r="S25" s="18">
        <v>2859</v>
      </c>
      <c r="T25" s="18">
        <v>3052</v>
      </c>
      <c r="U25" s="18">
        <v>3223</v>
      </c>
      <c r="V25" s="18">
        <v>3397</v>
      </c>
      <c r="W25" s="13"/>
    </row>
    <row r="26" spans="2:23">
      <c r="B26" s="13"/>
      <c r="C26" s="13" t="s">
        <v>89</v>
      </c>
      <c r="D26" s="13">
        <v>672</v>
      </c>
      <c r="E26" s="13">
        <v>720</v>
      </c>
      <c r="F26" s="13">
        <v>749</v>
      </c>
      <c r="G26" s="13">
        <v>796</v>
      </c>
      <c r="H26" s="13">
        <v>852</v>
      </c>
      <c r="I26" s="13">
        <v>887</v>
      </c>
      <c r="J26" s="18">
        <v>1001</v>
      </c>
      <c r="K26" s="18">
        <v>1115</v>
      </c>
      <c r="L26" s="18">
        <v>1231</v>
      </c>
      <c r="M26" s="18">
        <v>1315</v>
      </c>
      <c r="N26" s="18">
        <v>1405</v>
      </c>
      <c r="O26" s="18">
        <v>1432</v>
      </c>
      <c r="P26" s="18">
        <v>1450</v>
      </c>
      <c r="Q26" s="18">
        <v>1502</v>
      </c>
      <c r="R26" s="18">
        <v>1551</v>
      </c>
      <c r="S26" s="18">
        <v>1597</v>
      </c>
      <c r="T26" s="18">
        <v>1624</v>
      </c>
      <c r="U26" s="18">
        <v>1663</v>
      </c>
      <c r="V26" s="18">
        <v>1694</v>
      </c>
      <c r="W26" s="13"/>
    </row>
    <row r="27" spans="2:23">
      <c r="B27" s="13"/>
      <c r="C27" s="13" t="s">
        <v>90</v>
      </c>
      <c r="D27" s="13">
        <v>301</v>
      </c>
      <c r="E27" s="13">
        <v>319</v>
      </c>
      <c r="F27" s="13">
        <v>325</v>
      </c>
      <c r="G27" s="13">
        <v>343</v>
      </c>
      <c r="H27" s="13">
        <v>346</v>
      </c>
      <c r="I27" s="13">
        <v>359</v>
      </c>
      <c r="J27" s="13">
        <v>376</v>
      </c>
      <c r="K27" s="13">
        <v>386</v>
      </c>
      <c r="L27" s="13">
        <v>393</v>
      </c>
      <c r="M27" s="13">
        <v>391</v>
      </c>
      <c r="N27" s="13">
        <v>396</v>
      </c>
      <c r="O27" s="13">
        <v>415</v>
      </c>
      <c r="P27" s="13">
        <v>432</v>
      </c>
      <c r="Q27" s="13">
        <v>433</v>
      </c>
      <c r="R27" s="13">
        <v>455</v>
      </c>
      <c r="S27" s="13">
        <v>464</v>
      </c>
      <c r="T27" s="13">
        <v>463</v>
      </c>
      <c r="U27" s="13">
        <v>471</v>
      </c>
      <c r="V27" s="13">
        <v>481</v>
      </c>
      <c r="W27" s="13"/>
    </row>
    <row r="28" spans="2:23">
      <c r="B28" s="13"/>
      <c r="C28" s="13"/>
      <c r="D28" s="13"/>
      <c r="E28" s="13"/>
      <c r="F28" s="13"/>
      <c r="G28" s="13"/>
      <c r="H28" s="13"/>
      <c r="I28" s="13"/>
      <c r="J28" s="13"/>
      <c r="K28" s="13"/>
      <c r="L28" s="13"/>
      <c r="M28" s="13"/>
      <c r="N28" s="13"/>
      <c r="O28" s="13"/>
      <c r="P28" s="13"/>
      <c r="Q28" s="13"/>
      <c r="R28" s="13"/>
      <c r="S28" s="13"/>
      <c r="T28" s="13"/>
      <c r="U28" s="13"/>
      <c r="V28" s="13"/>
      <c r="W28" s="13"/>
    </row>
    <row r="29" spans="2:23">
      <c r="B29" s="13"/>
      <c r="C29" s="17" t="s">
        <v>91</v>
      </c>
      <c r="D29" s="13"/>
      <c r="E29" s="13"/>
      <c r="F29" s="13"/>
      <c r="G29" s="13"/>
      <c r="H29" s="13"/>
      <c r="I29" s="13"/>
      <c r="J29" s="13"/>
      <c r="K29" s="13"/>
      <c r="L29" s="13"/>
      <c r="M29" s="13"/>
      <c r="N29" s="13"/>
      <c r="O29" s="13"/>
      <c r="P29" s="13"/>
      <c r="Q29" s="13"/>
      <c r="R29" s="13"/>
      <c r="S29" s="13"/>
      <c r="T29" s="13"/>
      <c r="U29" s="13"/>
      <c r="V29" s="13"/>
      <c r="W29" s="13"/>
    </row>
    <row r="30" spans="2:23">
      <c r="B30" s="13"/>
      <c r="C30" s="13" t="s">
        <v>87</v>
      </c>
      <c r="D30" s="13">
        <v>64.400000000000006</v>
      </c>
      <c r="E30" s="13">
        <v>64.3</v>
      </c>
      <c r="F30" s="13">
        <v>64.3</v>
      </c>
      <c r="G30" s="13">
        <v>64.2</v>
      </c>
      <c r="H30" s="13">
        <v>64.2</v>
      </c>
      <c r="I30" s="13">
        <v>64.099999999999994</v>
      </c>
      <c r="J30" s="13">
        <v>63.3</v>
      </c>
      <c r="K30" s="13">
        <v>63</v>
      </c>
      <c r="L30" s="13">
        <v>62.7</v>
      </c>
      <c r="M30" s="13">
        <v>62.6</v>
      </c>
      <c r="N30" s="13">
        <v>62.5</v>
      </c>
      <c r="O30" s="13">
        <v>62.6</v>
      </c>
      <c r="P30" s="13">
        <v>62.7</v>
      </c>
      <c r="Q30" s="13">
        <v>62.9</v>
      </c>
      <c r="R30" s="13">
        <v>63.1</v>
      </c>
      <c r="S30" s="13">
        <v>63.5</v>
      </c>
      <c r="T30" s="13">
        <v>64.099999999999994</v>
      </c>
      <c r="U30" s="13">
        <v>64.5</v>
      </c>
      <c r="V30" s="13">
        <v>64.900000000000006</v>
      </c>
      <c r="W30" s="13"/>
    </row>
    <row r="31" spans="2:23">
      <c r="B31" s="13"/>
      <c r="C31" s="13" t="s">
        <v>88</v>
      </c>
      <c r="D31" s="13">
        <v>21.7</v>
      </c>
      <c r="E31" s="13">
        <v>21.6</v>
      </c>
      <c r="F31" s="13">
        <v>21.5</v>
      </c>
      <c r="G31" s="13">
        <v>21.4</v>
      </c>
      <c r="H31" s="13">
        <v>21.3</v>
      </c>
      <c r="I31" s="13">
        <v>21.2</v>
      </c>
      <c r="J31" s="13">
        <v>20.9</v>
      </c>
      <c r="K31" s="13">
        <v>20.9</v>
      </c>
      <c r="L31" s="13">
        <v>20.9</v>
      </c>
      <c r="M31" s="13">
        <v>20.9</v>
      </c>
      <c r="N31" s="13">
        <v>20.9</v>
      </c>
      <c r="O31" s="13">
        <v>20.9</v>
      </c>
      <c r="P31" s="13">
        <v>20.9</v>
      </c>
      <c r="Q31" s="13">
        <v>21</v>
      </c>
      <c r="R31" s="13">
        <v>21.1</v>
      </c>
      <c r="S31" s="13">
        <v>21.2</v>
      </c>
      <c r="T31" s="13">
        <v>21.3</v>
      </c>
      <c r="U31" s="13">
        <v>21.4</v>
      </c>
      <c r="V31" s="13">
        <v>21.4</v>
      </c>
      <c r="W31" s="13"/>
    </row>
    <row r="32" spans="2:23">
      <c r="B32" s="13"/>
      <c r="C32" s="13" t="s">
        <v>89</v>
      </c>
      <c r="D32" s="13">
        <v>9.6</v>
      </c>
      <c r="E32" s="13">
        <v>9.8000000000000007</v>
      </c>
      <c r="F32" s="13">
        <v>9.9</v>
      </c>
      <c r="G32" s="13">
        <v>10.1</v>
      </c>
      <c r="H32" s="13">
        <v>10.3</v>
      </c>
      <c r="I32" s="13">
        <v>10.4</v>
      </c>
      <c r="J32" s="13">
        <v>11.5</v>
      </c>
      <c r="K32" s="13">
        <v>12</v>
      </c>
      <c r="L32" s="13">
        <v>12.4</v>
      </c>
      <c r="M32" s="13">
        <v>12.7</v>
      </c>
      <c r="N32" s="13">
        <v>13</v>
      </c>
      <c r="O32" s="13">
        <v>12.8</v>
      </c>
      <c r="P32" s="13">
        <v>12.7</v>
      </c>
      <c r="Q32" s="13">
        <v>12.5</v>
      </c>
      <c r="R32" s="13">
        <v>12.2</v>
      </c>
      <c r="S32" s="13">
        <v>11.9</v>
      </c>
      <c r="T32" s="13">
        <v>11.3</v>
      </c>
      <c r="U32" s="13">
        <v>11</v>
      </c>
      <c r="V32" s="13">
        <v>10.7</v>
      </c>
      <c r="W32" s="13"/>
    </row>
    <row r="33" spans="2:23">
      <c r="B33" s="13"/>
      <c r="C33" s="13" t="s">
        <v>90</v>
      </c>
      <c r="D33" s="13">
        <v>4.3</v>
      </c>
      <c r="E33" s="13">
        <v>4.3</v>
      </c>
      <c r="F33" s="13">
        <v>4.3</v>
      </c>
      <c r="G33" s="13">
        <v>4.4000000000000004</v>
      </c>
      <c r="H33" s="13">
        <v>4.2</v>
      </c>
      <c r="I33" s="13">
        <v>4.2</v>
      </c>
      <c r="J33" s="13">
        <v>4.3</v>
      </c>
      <c r="K33" s="13">
        <v>4.0999999999999996</v>
      </c>
      <c r="L33" s="13">
        <v>3.9</v>
      </c>
      <c r="M33" s="13">
        <v>3.8</v>
      </c>
      <c r="N33" s="13">
        <v>3.7</v>
      </c>
      <c r="O33" s="13">
        <v>3.7</v>
      </c>
      <c r="P33" s="13">
        <v>3.8</v>
      </c>
      <c r="Q33" s="13">
        <v>3.6</v>
      </c>
      <c r="R33" s="13">
        <v>3.6</v>
      </c>
      <c r="S33" s="13">
        <v>3.4</v>
      </c>
      <c r="T33" s="13">
        <v>3.2</v>
      </c>
      <c r="U33" s="13">
        <v>3.1</v>
      </c>
      <c r="V33" s="13">
        <v>3</v>
      </c>
      <c r="W33" s="13"/>
    </row>
    <row r="34" spans="2:23">
      <c r="B34" s="13"/>
      <c r="C34" s="13"/>
      <c r="D34" s="13"/>
      <c r="E34" s="13"/>
      <c r="F34" s="13"/>
      <c r="G34" s="13"/>
      <c r="H34" s="13"/>
      <c r="I34" s="13"/>
      <c r="J34" s="13"/>
      <c r="K34" s="13"/>
      <c r="L34" s="13"/>
      <c r="M34" s="13"/>
      <c r="N34" s="13"/>
      <c r="O34" s="13"/>
      <c r="P34" s="13"/>
      <c r="Q34" s="13"/>
      <c r="R34" s="13"/>
      <c r="S34" s="13"/>
      <c r="T34" s="13"/>
      <c r="U34" s="13"/>
      <c r="V34" s="13"/>
      <c r="W34" s="13"/>
    </row>
    <row r="35" spans="2:23">
      <c r="B35" s="13"/>
      <c r="C35" s="17" t="s">
        <v>57</v>
      </c>
      <c r="D35" s="20"/>
      <c r="E35" s="20"/>
      <c r="F35" s="20"/>
      <c r="G35" s="20"/>
      <c r="H35" s="20"/>
      <c r="I35" s="20"/>
      <c r="J35" s="20"/>
      <c r="K35" s="20"/>
      <c r="L35" s="20"/>
      <c r="M35" s="20"/>
      <c r="N35" s="20"/>
      <c r="O35" s="20"/>
      <c r="P35" s="20"/>
      <c r="Q35" s="20"/>
      <c r="R35" s="20"/>
      <c r="S35" s="20"/>
      <c r="T35" s="20"/>
      <c r="U35" s="20"/>
      <c r="V35" s="20"/>
      <c r="W35" s="13"/>
    </row>
    <row r="36" spans="2:23">
      <c r="B36" s="13"/>
      <c r="C36" s="13" t="s">
        <v>87</v>
      </c>
      <c r="D36" s="18">
        <v>18633</v>
      </c>
      <c r="E36" s="18">
        <v>18060</v>
      </c>
      <c r="F36" s="18">
        <v>18551</v>
      </c>
      <c r="G36" s="18">
        <v>18414</v>
      </c>
      <c r="H36" s="18">
        <v>18177</v>
      </c>
      <c r="I36" s="18">
        <v>18220</v>
      </c>
      <c r="J36" s="18">
        <v>17779</v>
      </c>
      <c r="K36" s="18">
        <v>17760</v>
      </c>
      <c r="L36" s="18">
        <v>16794</v>
      </c>
      <c r="M36" s="18">
        <v>16726</v>
      </c>
      <c r="N36" s="18">
        <v>16906</v>
      </c>
      <c r="O36" s="18">
        <v>16744</v>
      </c>
      <c r="P36" s="18">
        <v>16704</v>
      </c>
      <c r="Q36" s="18">
        <v>16693</v>
      </c>
      <c r="R36" s="18">
        <v>15894</v>
      </c>
      <c r="S36" s="18">
        <v>15822</v>
      </c>
      <c r="T36" s="18">
        <v>15987</v>
      </c>
      <c r="U36" s="18">
        <v>15761</v>
      </c>
      <c r="V36" s="18">
        <v>16004</v>
      </c>
      <c r="W36" s="13"/>
    </row>
    <row r="37" spans="2:23">
      <c r="B37" s="13"/>
      <c r="C37" s="13" t="s">
        <v>88</v>
      </c>
      <c r="D37" s="18">
        <v>21659</v>
      </c>
      <c r="E37" s="18">
        <v>21160</v>
      </c>
      <c r="F37" s="18">
        <v>21472</v>
      </c>
      <c r="G37" s="18">
        <v>21302</v>
      </c>
      <c r="H37" s="18">
        <v>20967</v>
      </c>
      <c r="I37" s="18">
        <v>20900</v>
      </c>
      <c r="J37" s="18">
        <v>20711</v>
      </c>
      <c r="K37" s="18">
        <v>20802</v>
      </c>
      <c r="L37" s="18">
        <v>19531</v>
      </c>
      <c r="M37" s="18">
        <v>19234</v>
      </c>
      <c r="N37" s="18">
        <v>19414</v>
      </c>
      <c r="O37" s="18">
        <v>19079</v>
      </c>
      <c r="P37" s="18">
        <v>19298</v>
      </c>
      <c r="Q37" s="18">
        <v>19226</v>
      </c>
      <c r="R37" s="18">
        <v>18282</v>
      </c>
      <c r="S37" s="18">
        <v>18087</v>
      </c>
      <c r="T37" s="18">
        <v>18348</v>
      </c>
      <c r="U37" s="18">
        <v>18159</v>
      </c>
      <c r="V37" s="18">
        <v>18436</v>
      </c>
      <c r="W37" s="13"/>
    </row>
    <row r="38" spans="2:23">
      <c r="B38" s="13"/>
      <c r="C38" s="13" t="s">
        <v>89</v>
      </c>
      <c r="D38" s="18">
        <v>24978</v>
      </c>
      <c r="E38" s="18">
        <v>26506</v>
      </c>
      <c r="F38" s="18">
        <v>24560</v>
      </c>
      <c r="G38" s="18">
        <v>27228</v>
      </c>
      <c r="H38" s="18">
        <v>28331</v>
      </c>
      <c r="I38" s="18">
        <v>25176</v>
      </c>
      <c r="J38" s="18">
        <v>28544</v>
      </c>
      <c r="K38" s="18">
        <v>26790</v>
      </c>
      <c r="L38" s="18">
        <v>25079</v>
      </c>
      <c r="M38" s="18">
        <v>23435</v>
      </c>
      <c r="N38" s="18">
        <v>26353</v>
      </c>
      <c r="O38" s="18">
        <v>25634</v>
      </c>
      <c r="P38" s="18">
        <v>25498</v>
      </c>
      <c r="Q38" s="18">
        <v>26142</v>
      </c>
      <c r="R38" s="18">
        <v>25052</v>
      </c>
      <c r="S38" s="18">
        <v>23738</v>
      </c>
      <c r="T38" s="18">
        <v>23153</v>
      </c>
      <c r="U38" s="18">
        <v>23426</v>
      </c>
      <c r="V38" s="18">
        <v>24734</v>
      </c>
      <c r="W38" s="13"/>
    </row>
    <row r="39" spans="2:23">
      <c r="B39" s="13"/>
      <c r="C39" s="13" t="s">
        <v>90</v>
      </c>
      <c r="D39" s="18">
        <v>93281</v>
      </c>
      <c r="E39" s="18">
        <v>83964</v>
      </c>
      <c r="F39" s="18">
        <v>82550</v>
      </c>
      <c r="G39" s="18">
        <v>85739</v>
      </c>
      <c r="H39" s="18">
        <v>90367</v>
      </c>
      <c r="I39" s="18">
        <v>93720</v>
      </c>
      <c r="J39" s="18">
        <v>86679</v>
      </c>
      <c r="K39" s="18">
        <v>86875</v>
      </c>
      <c r="L39" s="18">
        <v>85455</v>
      </c>
      <c r="M39" s="18">
        <v>89787</v>
      </c>
      <c r="N39" s="18">
        <v>91582</v>
      </c>
      <c r="O39" s="18">
        <v>92806</v>
      </c>
      <c r="P39" s="18">
        <v>90689</v>
      </c>
      <c r="Q39" s="18">
        <v>92311</v>
      </c>
      <c r="R39" s="18">
        <v>89430</v>
      </c>
      <c r="S39" s="18">
        <v>83830</v>
      </c>
      <c r="T39" s="18">
        <v>79651</v>
      </c>
      <c r="U39" s="18">
        <v>83720</v>
      </c>
      <c r="V39" s="18">
        <v>86876</v>
      </c>
      <c r="W39" s="13"/>
    </row>
    <row r="40" spans="2:23">
      <c r="B40" s="13"/>
      <c r="C40" s="13"/>
      <c r="D40" s="13"/>
      <c r="E40" s="13"/>
      <c r="F40" s="13"/>
      <c r="G40" s="13"/>
      <c r="H40" s="13"/>
      <c r="I40" s="13"/>
      <c r="J40" s="13"/>
      <c r="K40" s="13"/>
      <c r="L40" s="13"/>
      <c r="M40" s="13"/>
      <c r="N40" s="13"/>
      <c r="O40" s="13"/>
      <c r="P40" s="13"/>
      <c r="Q40" s="13"/>
      <c r="R40" s="13"/>
      <c r="S40" s="13"/>
      <c r="T40" s="13"/>
      <c r="U40" s="13"/>
      <c r="V40" s="13"/>
      <c r="W40" s="13"/>
    </row>
    <row r="41" spans="2:23">
      <c r="B41" s="13"/>
      <c r="C41" s="13"/>
      <c r="D41" s="13"/>
      <c r="E41" s="13"/>
      <c r="F41" s="13"/>
      <c r="G41" s="13"/>
      <c r="H41" s="13"/>
      <c r="I41" s="13"/>
      <c r="J41" s="13"/>
      <c r="K41" s="13"/>
      <c r="L41" s="13"/>
      <c r="M41" s="13"/>
      <c r="N41" s="13"/>
      <c r="O41" s="13"/>
      <c r="P41" s="13"/>
      <c r="Q41" s="13"/>
      <c r="R41" s="13"/>
      <c r="S41" s="13"/>
      <c r="T41" s="13"/>
      <c r="U41" s="13"/>
      <c r="V41" s="13"/>
      <c r="W41" s="13"/>
    </row>
    <row r="42" spans="2:23" ht="93">
      <c r="B42" s="13"/>
      <c r="C42" s="19" t="s">
        <v>92</v>
      </c>
      <c r="D42" s="13"/>
      <c r="E42" s="13"/>
      <c r="F42" s="13"/>
      <c r="G42" s="13"/>
      <c r="H42" s="13"/>
      <c r="I42" s="13"/>
      <c r="J42" s="13"/>
      <c r="K42" s="13"/>
      <c r="L42" s="13"/>
      <c r="M42" s="13"/>
      <c r="N42" s="13"/>
      <c r="O42" s="13"/>
      <c r="P42" s="13"/>
      <c r="Q42" s="13"/>
      <c r="R42" s="13"/>
      <c r="S42" s="13"/>
      <c r="T42" s="13"/>
      <c r="U42" s="13"/>
      <c r="V42" s="13"/>
      <c r="W42" s="13"/>
    </row>
    <row r="43" spans="2:23">
      <c r="B43" s="13"/>
      <c r="C43" s="7" t="s">
        <v>59</v>
      </c>
      <c r="D43" s="13">
        <v>12.3</v>
      </c>
      <c r="E43" s="13">
        <v>12.1</v>
      </c>
      <c r="F43" s="13">
        <v>12.1</v>
      </c>
      <c r="G43" s="13">
        <v>12</v>
      </c>
      <c r="H43" s="13">
        <v>11.9</v>
      </c>
      <c r="I43" s="13">
        <v>11.9</v>
      </c>
      <c r="J43" s="13">
        <v>11.8</v>
      </c>
      <c r="K43" s="13">
        <v>11.8</v>
      </c>
      <c r="L43" s="13">
        <v>11.7</v>
      </c>
      <c r="M43" s="13">
        <v>11.6</v>
      </c>
      <c r="N43" s="13">
        <v>11.5</v>
      </c>
      <c r="O43" s="13">
        <v>11.5</v>
      </c>
      <c r="P43" s="13">
        <v>11.5</v>
      </c>
      <c r="Q43" s="13">
        <v>11.3</v>
      </c>
      <c r="R43" s="13">
        <v>11.3</v>
      </c>
      <c r="S43" s="13">
        <v>10.9</v>
      </c>
      <c r="T43" s="13">
        <v>10.8</v>
      </c>
      <c r="U43" s="13">
        <v>10.7</v>
      </c>
      <c r="V43" s="13">
        <v>10.6</v>
      </c>
      <c r="W43" s="13"/>
    </row>
    <row r="44" spans="2:23">
      <c r="B44" s="13"/>
      <c r="C44" s="7" t="s">
        <v>60</v>
      </c>
      <c r="D44" s="13">
        <v>12.1</v>
      </c>
      <c r="E44" s="13">
        <v>12.2</v>
      </c>
      <c r="F44" s="13">
        <v>12.4</v>
      </c>
      <c r="G44" s="13">
        <v>12.3</v>
      </c>
      <c r="H44" s="13">
        <v>12.2</v>
      </c>
      <c r="I44" s="13">
        <v>12.1</v>
      </c>
      <c r="J44" s="13">
        <v>12.2</v>
      </c>
      <c r="K44" s="13">
        <v>12.1</v>
      </c>
      <c r="L44" s="13">
        <v>11.5</v>
      </c>
      <c r="M44" s="13">
        <v>10.9</v>
      </c>
      <c r="N44" s="13">
        <v>10.4</v>
      </c>
      <c r="O44" s="13">
        <v>9.9</v>
      </c>
      <c r="P44" s="13">
        <v>9.4</v>
      </c>
      <c r="Q44" s="13">
        <v>9.1</v>
      </c>
      <c r="R44" s="13">
        <v>8.9</v>
      </c>
      <c r="S44" s="13">
        <v>8.8000000000000007</v>
      </c>
      <c r="T44" s="13">
        <v>8.8000000000000007</v>
      </c>
      <c r="U44" s="13">
        <v>8.8000000000000007</v>
      </c>
      <c r="V44" s="13">
        <v>8.8000000000000007</v>
      </c>
      <c r="W44" s="13"/>
    </row>
    <row r="45" spans="2:23">
      <c r="B45" s="13"/>
      <c r="C45" s="13"/>
      <c r="D45" s="13"/>
      <c r="E45" s="13"/>
      <c r="F45" s="13"/>
      <c r="G45" s="13"/>
      <c r="H45" s="13"/>
      <c r="I45" s="13"/>
      <c r="J45" s="13"/>
      <c r="K45" s="13"/>
      <c r="L45" s="13"/>
      <c r="M45" s="13"/>
      <c r="N45" s="13"/>
      <c r="O45" s="13"/>
      <c r="P45" s="13"/>
      <c r="Q45" s="13"/>
      <c r="R45" s="13"/>
      <c r="S45" s="13"/>
      <c r="T45" s="13"/>
      <c r="U45" s="13"/>
      <c r="V45" s="13"/>
      <c r="W45" s="13"/>
    </row>
    <row r="46" spans="2:23" ht="93">
      <c r="B46" s="13"/>
      <c r="C46" s="19" t="s">
        <v>93</v>
      </c>
      <c r="D46" s="13"/>
      <c r="E46" s="13"/>
      <c r="F46" s="13"/>
      <c r="G46" s="13"/>
      <c r="H46" s="13"/>
      <c r="I46" s="13"/>
      <c r="J46" s="13"/>
      <c r="K46" s="13"/>
      <c r="L46" s="13"/>
      <c r="M46" s="13"/>
      <c r="N46" s="13"/>
      <c r="O46" s="13"/>
      <c r="P46" s="13"/>
      <c r="Q46" s="13"/>
      <c r="R46" s="13"/>
      <c r="S46" s="13"/>
      <c r="T46" s="13"/>
      <c r="U46" s="13"/>
      <c r="V46" s="13"/>
      <c r="W46" s="13"/>
    </row>
    <row r="47" spans="2:23">
      <c r="B47" s="13"/>
      <c r="C47" s="7" t="s">
        <v>94</v>
      </c>
      <c r="D47" s="13">
        <v>12.6</v>
      </c>
      <c r="E47" s="13">
        <v>12.4</v>
      </c>
      <c r="F47" s="13">
        <v>12.4</v>
      </c>
      <c r="G47" s="13">
        <v>12.3</v>
      </c>
      <c r="H47" s="13">
        <v>12.2</v>
      </c>
      <c r="I47" s="13">
        <v>12.1</v>
      </c>
      <c r="J47" s="13">
        <v>12.1</v>
      </c>
      <c r="K47" s="13">
        <v>12.1</v>
      </c>
      <c r="L47" s="13">
        <v>12</v>
      </c>
      <c r="M47" s="13">
        <v>11.9</v>
      </c>
      <c r="N47" s="13">
        <v>11.8</v>
      </c>
      <c r="O47" s="13">
        <v>11.8</v>
      </c>
      <c r="P47" s="13">
        <v>11.7</v>
      </c>
      <c r="Q47" s="13">
        <v>11.6</v>
      </c>
      <c r="R47" s="13">
        <v>11.6</v>
      </c>
      <c r="S47" s="13">
        <v>11.2</v>
      </c>
      <c r="T47" s="13">
        <v>11.1</v>
      </c>
      <c r="U47" s="13">
        <v>11</v>
      </c>
      <c r="V47" s="13">
        <v>10.9</v>
      </c>
      <c r="W47" s="13"/>
    </row>
    <row r="48" spans="2:23">
      <c r="B48" s="13"/>
      <c r="C48" s="7" t="s">
        <v>95</v>
      </c>
      <c r="D48" s="13">
        <v>12.3</v>
      </c>
      <c r="E48" s="13">
        <v>12.3</v>
      </c>
      <c r="F48" s="13">
        <v>12.5</v>
      </c>
      <c r="G48" s="13">
        <v>12.5</v>
      </c>
      <c r="H48" s="13">
        <v>12.4</v>
      </c>
      <c r="I48" s="13">
        <v>12.4</v>
      </c>
      <c r="J48" s="13">
        <v>12.4</v>
      </c>
      <c r="K48" s="13">
        <v>12.4</v>
      </c>
      <c r="L48" s="13">
        <v>11.9</v>
      </c>
      <c r="M48" s="13">
        <v>11.5</v>
      </c>
      <c r="N48" s="13">
        <v>11</v>
      </c>
      <c r="O48" s="13">
        <v>10.5</v>
      </c>
      <c r="P48" s="13">
        <v>10</v>
      </c>
      <c r="Q48" s="13">
        <v>9.6</v>
      </c>
      <c r="R48" s="13">
        <v>9.3000000000000007</v>
      </c>
      <c r="S48" s="13">
        <v>9.1</v>
      </c>
      <c r="T48" s="13">
        <v>9.1</v>
      </c>
      <c r="U48" s="13">
        <v>9.1</v>
      </c>
      <c r="V48" s="13">
        <v>9</v>
      </c>
      <c r="W48" s="13"/>
    </row>
    <row r="49" spans="2:23">
      <c r="B49" s="13"/>
      <c r="C49" s="13"/>
      <c r="D49" s="13"/>
      <c r="E49" s="13"/>
      <c r="F49" s="13"/>
      <c r="G49" s="13"/>
      <c r="H49" s="13"/>
      <c r="I49" s="13"/>
      <c r="J49" s="13"/>
      <c r="K49" s="13"/>
      <c r="L49" s="13"/>
      <c r="M49" s="13"/>
      <c r="N49" s="13"/>
      <c r="O49" s="13"/>
      <c r="P49" s="13"/>
      <c r="Q49" s="13"/>
      <c r="R49" s="13"/>
      <c r="S49" s="13"/>
      <c r="T49" s="13"/>
      <c r="U49" s="13"/>
      <c r="V49" s="13"/>
      <c r="W49" s="13"/>
    </row>
    <row r="50" spans="2:23" ht="93">
      <c r="B50" s="13"/>
      <c r="C50" s="19" t="s">
        <v>96</v>
      </c>
      <c r="D50" s="13"/>
      <c r="E50" s="13"/>
      <c r="F50" s="13"/>
      <c r="G50" s="13"/>
      <c r="H50" s="13"/>
      <c r="I50" s="13"/>
      <c r="J50" s="13"/>
      <c r="K50" s="13"/>
      <c r="L50" s="13"/>
      <c r="M50" s="13"/>
      <c r="N50" s="13"/>
      <c r="O50" s="13"/>
      <c r="P50" s="13"/>
      <c r="Q50" s="13"/>
      <c r="R50" s="13"/>
      <c r="S50" s="13"/>
      <c r="T50" s="13"/>
      <c r="U50" s="13"/>
      <c r="V50" s="13"/>
      <c r="W50" s="13"/>
    </row>
    <row r="51" spans="2:23">
      <c r="B51" s="13"/>
      <c r="C51" s="7" t="s">
        <v>94</v>
      </c>
      <c r="D51" s="13">
        <v>25.6</v>
      </c>
      <c r="E51" s="13">
        <v>25.8</v>
      </c>
      <c r="F51" s="13">
        <v>25.7</v>
      </c>
      <c r="G51" s="13">
        <v>25.5</v>
      </c>
      <c r="H51" s="13">
        <v>25.4</v>
      </c>
      <c r="I51" s="13">
        <v>25.3</v>
      </c>
      <c r="J51" s="13">
        <v>23</v>
      </c>
      <c r="K51" s="13">
        <v>22.1</v>
      </c>
      <c r="L51" s="13">
        <v>23.2</v>
      </c>
      <c r="M51" s="13">
        <v>25.3</v>
      </c>
      <c r="N51" s="13">
        <v>23.2</v>
      </c>
      <c r="O51" s="13">
        <v>23.1</v>
      </c>
      <c r="P51" s="13">
        <v>22.8</v>
      </c>
      <c r="Q51" s="13">
        <v>22.4</v>
      </c>
      <c r="R51" s="13">
        <v>22.1</v>
      </c>
      <c r="S51" s="13">
        <v>21.3</v>
      </c>
      <c r="T51" s="13">
        <v>21</v>
      </c>
      <c r="U51" s="13">
        <v>20.7</v>
      </c>
      <c r="V51" s="13">
        <v>20.399999999999999</v>
      </c>
      <c r="W51" s="13"/>
    </row>
    <row r="52" spans="2:23">
      <c r="B52" s="13"/>
      <c r="C52" s="7" t="s">
        <v>95</v>
      </c>
      <c r="D52" s="13">
        <v>26.3</v>
      </c>
      <c r="E52" s="13">
        <v>26.2</v>
      </c>
      <c r="F52" s="13">
        <v>26.2</v>
      </c>
      <c r="G52" s="13">
        <v>26.1</v>
      </c>
      <c r="H52" s="13">
        <v>26.1</v>
      </c>
      <c r="I52" s="13">
        <v>26</v>
      </c>
      <c r="J52" s="13">
        <v>23.3</v>
      </c>
      <c r="K52" s="13">
        <v>23.6</v>
      </c>
      <c r="L52" s="13">
        <v>23.3</v>
      </c>
      <c r="M52" s="13">
        <v>24.4</v>
      </c>
      <c r="N52" s="13">
        <v>23.2</v>
      </c>
      <c r="O52" s="13">
        <v>22.8</v>
      </c>
      <c r="P52" s="13">
        <v>22.4</v>
      </c>
      <c r="Q52" s="13">
        <v>22.1</v>
      </c>
      <c r="R52" s="13">
        <v>21.7</v>
      </c>
      <c r="S52" s="13">
        <v>21.4</v>
      </c>
      <c r="T52" s="13">
        <v>21</v>
      </c>
      <c r="U52" s="13">
        <v>20.6</v>
      </c>
      <c r="V52" s="13">
        <v>20.3</v>
      </c>
      <c r="W52" s="13"/>
    </row>
    <row r="53" spans="2:23">
      <c r="B53" s="13"/>
      <c r="C53" s="13"/>
      <c r="D53" s="13"/>
      <c r="E53" s="13"/>
      <c r="F53" s="13"/>
      <c r="G53" s="13"/>
      <c r="H53" s="13"/>
      <c r="I53" s="13"/>
      <c r="J53" s="13"/>
      <c r="K53" s="13"/>
      <c r="L53" s="13"/>
      <c r="M53" s="13"/>
      <c r="N53" s="13"/>
      <c r="O53" s="13"/>
      <c r="P53" s="13"/>
      <c r="Q53" s="13"/>
      <c r="R53" s="13"/>
      <c r="S53" s="13"/>
      <c r="T53" s="13"/>
      <c r="U53" s="13"/>
      <c r="V53" s="13"/>
      <c r="W53" s="13"/>
    </row>
    <row r="54" spans="2:23" ht="79.8">
      <c r="B54" s="13"/>
      <c r="C54" s="19" t="s">
        <v>97</v>
      </c>
      <c r="D54" s="13"/>
      <c r="E54" s="13"/>
      <c r="F54" s="13"/>
      <c r="G54" s="13"/>
      <c r="H54" s="13"/>
      <c r="I54" s="13"/>
      <c r="J54" s="13"/>
      <c r="K54" s="13"/>
      <c r="L54" s="13"/>
      <c r="M54" s="13"/>
      <c r="N54" s="13"/>
      <c r="O54" s="13"/>
      <c r="P54" s="13"/>
      <c r="Q54" s="13"/>
      <c r="R54" s="13"/>
      <c r="S54" s="13"/>
      <c r="T54" s="13"/>
      <c r="U54" s="13"/>
      <c r="V54" s="13"/>
      <c r="W54" s="13"/>
    </row>
    <row r="55" spans="2:23">
      <c r="B55" s="13"/>
      <c r="C55" s="7" t="s">
        <v>95</v>
      </c>
      <c r="D55" s="13">
        <v>37.9</v>
      </c>
      <c r="E55" s="13">
        <v>37.299999999999997</v>
      </c>
      <c r="F55" s="13">
        <v>36.700000000000003</v>
      </c>
      <c r="G55" s="13">
        <v>36.1</v>
      </c>
      <c r="H55" s="13">
        <v>35.5</v>
      </c>
      <c r="I55" s="13">
        <v>34.9</v>
      </c>
      <c r="J55" s="13">
        <v>34.9</v>
      </c>
      <c r="K55" s="13">
        <v>35.299999999999997</v>
      </c>
      <c r="L55" s="13">
        <v>35.6</v>
      </c>
      <c r="M55" s="13">
        <v>33.5</v>
      </c>
      <c r="N55" s="13">
        <v>33.5</v>
      </c>
      <c r="O55" s="13">
        <v>33.200000000000003</v>
      </c>
      <c r="P55" s="13">
        <v>32.700000000000003</v>
      </c>
      <c r="Q55" s="13">
        <v>32.4</v>
      </c>
      <c r="R55" s="13">
        <v>32</v>
      </c>
      <c r="S55" s="13">
        <v>31.6</v>
      </c>
      <c r="T55" s="13">
        <v>31.2</v>
      </c>
      <c r="U55" s="13">
        <v>30.7</v>
      </c>
      <c r="V55" s="13">
        <v>30.4</v>
      </c>
      <c r="W55" s="13"/>
    </row>
    <row r="56" spans="2:23">
      <c r="B56" s="13"/>
      <c r="C56" s="7"/>
      <c r="D56" s="13"/>
      <c r="E56" s="13"/>
      <c r="F56" s="13"/>
      <c r="G56" s="13"/>
      <c r="H56" s="13"/>
      <c r="I56" s="13"/>
      <c r="J56" s="13"/>
      <c r="K56" s="13"/>
      <c r="L56" s="13"/>
      <c r="M56" s="13"/>
      <c r="N56" s="13"/>
      <c r="O56" s="13"/>
      <c r="P56" s="13"/>
      <c r="Q56" s="13"/>
      <c r="R56" s="13"/>
      <c r="S56" s="13"/>
      <c r="T56" s="13"/>
      <c r="U56" s="13"/>
      <c r="V56" s="13"/>
      <c r="W56" s="13"/>
    </row>
    <row r="57" spans="2:23">
      <c r="B57" s="13" t="s">
        <v>61</v>
      </c>
      <c r="C57" s="13"/>
      <c r="D57" s="13"/>
      <c r="E57" s="13"/>
      <c r="F57" s="13"/>
      <c r="G57" s="13"/>
      <c r="H57" s="13"/>
      <c r="I57" s="13"/>
      <c r="J57" s="13"/>
      <c r="K57" s="13"/>
      <c r="L57" s="13"/>
      <c r="M57" s="13"/>
      <c r="N57" s="13"/>
      <c r="O57" s="13"/>
      <c r="P57" s="13"/>
      <c r="Q57" s="13"/>
      <c r="R57" s="13"/>
      <c r="S57" s="13"/>
      <c r="T57" s="13"/>
      <c r="U57" s="13"/>
      <c r="V57" s="13"/>
    </row>
    <row r="58" spans="2:23">
      <c r="B58" s="13" t="s">
        <v>62</v>
      </c>
      <c r="C58" s="13"/>
      <c r="D58" s="13"/>
      <c r="E58" s="13"/>
      <c r="F58" s="13"/>
      <c r="G58" s="13"/>
      <c r="H58" s="13"/>
      <c r="I58" s="13"/>
      <c r="J58" s="13"/>
      <c r="K58" s="13"/>
      <c r="L58" s="13"/>
      <c r="M58" s="13"/>
      <c r="N58" s="13"/>
      <c r="O58" s="13"/>
      <c r="P58" s="13"/>
      <c r="Q58" s="13"/>
      <c r="R58" s="13"/>
      <c r="S58" s="13"/>
      <c r="T58" s="13"/>
      <c r="U58" s="13"/>
      <c r="V58" s="13"/>
    </row>
    <row r="59" spans="2:23">
      <c r="B59" s="13"/>
      <c r="C59" s="13"/>
      <c r="D59" s="13"/>
      <c r="E59" s="13"/>
      <c r="F59" s="13"/>
      <c r="G59" s="13"/>
      <c r="H59" s="13"/>
      <c r="I59" s="13"/>
      <c r="J59" s="13"/>
      <c r="K59" s="13"/>
      <c r="L59" s="13"/>
      <c r="M59" s="13"/>
      <c r="N59" s="13"/>
      <c r="O59" s="13"/>
      <c r="P59" s="13"/>
      <c r="Q59" s="13"/>
      <c r="R59" s="13"/>
      <c r="S59" s="13"/>
      <c r="T59" s="13"/>
      <c r="U59" s="13"/>
      <c r="V59" s="13"/>
      <c r="W59" s="13"/>
    </row>
    <row r="61" spans="2:23">
      <c r="B61" t="s">
        <v>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2E3558-C86E-46EF-8524-432972FDBF0C}">
  <dimension ref="A1:V28"/>
  <sheetViews>
    <sheetView workbookViewId="0">
      <selection activeCell="U11" sqref="U11:U13"/>
    </sheetView>
  </sheetViews>
  <sheetFormatPr defaultColWidth="8.88671875" defaultRowHeight="14.4"/>
  <cols>
    <col min="2" max="2" width="15.88671875" customWidth="1"/>
  </cols>
  <sheetData>
    <row r="1" spans="1:22">
      <c r="A1" s="13"/>
      <c r="B1" s="13"/>
      <c r="C1" s="13"/>
      <c r="D1" s="13"/>
      <c r="E1" s="13"/>
      <c r="F1" s="13"/>
      <c r="G1" s="13"/>
      <c r="H1" s="13"/>
      <c r="I1" s="13"/>
      <c r="J1" s="13"/>
      <c r="K1" s="13"/>
      <c r="L1" s="13"/>
      <c r="M1" s="13"/>
      <c r="N1" s="13"/>
      <c r="O1" s="13"/>
      <c r="P1" s="13"/>
      <c r="Q1" s="13"/>
      <c r="R1" s="13"/>
      <c r="S1" s="13"/>
      <c r="T1" s="13"/>
      <c r="U1" s="13"/>
      <c r="V1" s="13"/>
    </row>
    <row r="2" spans="1:22" ht="17.399999999999999">
      <c r="A2" s="12" t="s">
        <v>49</v>
      </c>
      <c r="B2" s="13"/>
      <c r="C2" s="13"/>
      <c r="D2" s="13"/>
      <c r="E2" s="13"/>
      <c r="F2" s="13"/>
      <c r="G2" s="13"/>
      <c r="H2" s="13"/>
      <c r="I2" s="13"/>
      <c r="J2" s="13"/>
      <c r="K2" s="13"/>
      <c r="L2" s="13"/>
      <c r="M2" s="13"/>
      <c r="N2" s="13"/>
      <c r="O2" s="13"/>
      <c r="P2" s="13"/>
      <c r="Q2" s="13"/>
      <c r="R2" s="13"/>
      <c r="S2" s="13"/>
      <c r="T2" s="13" t="s">
        <v>50</v>
      </c>
      <c r="U2" s="13"/>
    </row>
    <row r="3" spans="1:22">
      <c r="A3" s="13"/>
      <c r="B3" s="13"/>
      <c r="C3" s="13"/>
      <c r="D3" s="13"/>
      <c r="E3" s="13"/>
      <c r="F3" s="13"/>
      <c r="G3" s="13"/>
      <c r="H3" s="13"/>
      <c r="I3" s="13"/>
      <c r="J3" s="13"/>
      <c r="K3" s="13"/>
      <c r="L3" s="13"/>
      <c r="M3" s="13"/>
      <c r="N3" s="13"/>
      <c r="O3" s="13"/>
      <c r="P3" s="13"/>
      <c r="Q3" s="13"/>
      <c r="R3" s="13"/>
      <c r="S3" s="13"/>
      <c r="T3" s="13"/>
      <c r="U3" s="13"/>
      <c r="V3" s="13"/>
    </row>
    <row r="4" spans="1:22" ht="15.6">
      <c r="A4" s="14" t="s">
        <v>51</v>
      </c>
      <c r="B4" s="13"/>
      <c r="C4" s="13"/>
      <c r="D4" s="13"/>
      <c r="E4" s="13"/>
      <c r="F4" s="13"/>
      <c r="G4" s="13"/>
      <c r="H4" s="13"/>
      <c r="I4" s="13"/>
      <c r="J4" s="13"/>
      <c r="K4" s="13"/>
      <c r="L4" s="13"/>
      <c r="M4" s="13"/>
      <c r="N4" s="13"/>
      <c r="O4" s="13"/>
      <c r="P4" s="13"/>
      <c r="Q4" s="13"/>
      <c r="R4" s="13"/>
      <c r="S4" s="13"/>
      <c r="T4" s="13"/>
      <c r="U4" s="13"/>
    </row>
    <row r="5" spans="1:22" ht="15.6">
      <c r="A5" s="14" t="s">
        <v>99</v>
      </c>
      <c r="B5" s="14"/>
      <c r="C5" s="14"/>
      <c r="D5" s="14"/>
      <c r="E5" s="13"/>
      <c r="F5" s="13"/>
      <c r="G5" s="13"/>
      <c r="H5" s="13"/>
      <c r="I5" s="13"/>
      <c r="J5" s="13"/>
      <c r="K5" s="13"/>
      <c r="L5" s="13"/>
      <c r="M5" s="13"/>
      <c r="N5" s="13"/>
      <c r="O5" s="13"/>
      <c r="P5" s="13"/>
      <c r="Q5" s="13"/>
      <c r="R5" s="13"/>
      <c r="S5" s="13"/>
      <c r="T5" s="13"/>
      <c r="U5" s="13"/>
    </row>
    <row r="6" spans="1:22">
      <c r="A6" s="13"/>
      <c r="B6" s="13"/>
      <c r="C6" s="13"/>
      <c r="D6" s="13"/>
      <c r="E6" s="13"/>
      <c r="F6" s="13"/>
      <c r="G6" s="13"/>
      <c r="H6" s="13"/>
      <c r="I6" s="13"/>
      <c r="J6" s="13"/>
      <c r="K6" s="13"/>
      <c r="L6" s="13"/>
      <c r="M6" s="13"/>
      <c r="N6" s="13"/>
      <c r="O6" s="13"/>
      <c r="P6" s="13"/>
      <c r="Q6" s="13"/>
      <c r="R6" s="13"/>
      <c r="S6" s="13"/>
      <c r="T6" s="13"/>
      <c r="U6" s="13"/>
      <c r="V6" s="13"/>
    </row>
    <row r="7" spans="1:22">
      <c r="A7" s="13"/>
      <c r="B7" s="13"/>
      <c r="C7" s="13"/>
      <c r="D7" s="13"/>
      <c r="E7" s="13"/>
      <c r="F7" s="13"/>
      <c r="G7" s="13"/>
      <c r="H7" s="13"/>
      <c r="I7" s="13"/>
      <c r="J7" s="13"/>
      <c r="K7" s="13"/>
      <c r="L7" s="13"/>
      <c r="M7" s="13"/>
      <c r="N7" s="13"/>
      <c r="O7" s="13"/>
      <c r="P7" s="13"/>
      <c r="Q7" s="13"/>
      <c r="R7" s="13"/>
      <c r="S7" s="13"/>
      <c r="T7" s="13"/>
      <c r="U7" s="13"/>
      <c r="V7" s="13"/>
    </row>
    <row r="8" spans="1:22">
      <c r="A8" s="13"/>
      <c r="B8" s="13"/>
      <c r="C8" s="15">
        <v>2000</v>
      </c>
      <c r="D8" s="15">
        <v>2001</v>
      </c>
      <c r="E8" s="15">
        <v>2002</v>
      </c>
      <c r="F8" s="15">
        <v>2003</v>
      </c>
      <c r="G8" s="15">
        <v>2004</v>
      </c>
      <c r="H8" s="15">
        <v>2005</v>
      </c>
      <c r="I8" s="15">
        <v>2006</v>
      </c>
      <c r="J8" s="15">
        <v>2007</v>
      </c>
      <c r="K8" s="15">
        <v>2008</v>
      </c>
      <c r="L8" s="15">
        <v>2009</v>
      </c>
      <c r="M8" s="15">
        <v>2010</v>
      </c>
      <c r="N8" s="15">
        <v>2011</v>
      </c>
      <c r="O8" s="15">
        <v>2012</v>
      </c>
      <c r="P8" s="15">
        <v>2013</v>
      </c>
      <c r="Q8" s="15">
        <v>2014</v>
      </c>
      <c r="R8" s="15">
        <v>2015</v>
      </c>
      <c r="S8" s="15">
        <v>2016</v>
      </c>
      <c r="T8" s="15">
        <v>2017</v>
      </c>
      <c r="U8" s="15">
        <v>2018</v>
      </c>
      <c r="V8" s="13"/>
    </row>
    <row r="9" spans="1:22">
      <c r="A9" s="16"/>
      <c r="B9" s="13"/>
      <c r="C9" s="13"/>
      <c r="D9" s="13"/>
      <c r="E9" s="13"/>
      <c r="F9" s="13"/>
      <c r="G9" s="13"/>
      <c r="H9" s="13"/>
      <c r="I9" s="13"/>
      <c r="J9" s="13"/>
      <c r="K9" s="13"/>
      <c r="L9" s="13"/>
      <c r="M9" s="13"/>
      <c r="N9" s="13"/>
      <c r="O9" s="13"/>
      <c r="P9" s="13"/>
      <c r="Q9" s="13"/>
      <c r="R9" s="13"/>
      <c r="S9" s="13"/>
      <c r="T9" s="13"/>
      <c r="U9" s="13"/>
      <c r="V9" s="13"/>
    </row>
    <row r="10" spans="1:22">
      <c r="A10" s="13"/>
      <c r="B10" s="17" t="s">
        <v>56</v>
      </c>
      <c r="C10" s="13"/>
      <c r="D10" s="13"/>
      <c r="E10" s="13"/>
      <c r="F10" s="13"/>
      <c r="G10" s="13"/>
      <c r="H10" s="13"/>
      <c r="I10" s="13"/>
      <c r="J10" s="13"/>
      <c r="K10" s="13"/>
      <c r="L10" s="13"/>
      <c r="M10" s="13"/>
      <c r="N10" s="13"/>
      <c r="O10" s="13"/>
      <c r="P10" s="13"/>
      <c r="Q10" s="13"/>
      <c r="R10" s="13"/>
      <c r="S10" s="13"/>
      <c r="T10" s="13"/>
      <c r="U10" s="13"/>
      <c r="V10" s="13"/>
    </row>
    <row r="11" spans="1:22">
      <c r="A11" s="13"/>
      <c r="B11" s="13" t="s">
        <v>100</v>
      </c>
      <c r="C11" s="13">
        <v>47</v>
      </c>
      <c r="D11" s="13">
        <v>43</v>
      </c>
      <c r="E11" s="13">
        <v>46</v>
      </c>
      <c r="F11" s="13">
        <v>48</v>
      </c>
      <c r="G11" s="13">
        <v>47</v>
      </c>
      <c r="H11" s="13">
        <v>47</v>
      </c>
      <c r="I11" s="13">
        <v>49</v>
      </c>
      <c r="J11" s="13">
        <v>48</v>
      </c>
      <c r="K11" s="13">
        <v>48</v>
      </c>
      <c r="L11" s="13">
        <v>49</v>
      </c>
      <c r="M11" s="13">
        <v>50</v>
      </c>
      <c r="N11" s="13">
        <v>50</v>
      </c>
      <c r="O11" s="13">
        <v>50</v>
      </c>
      <c r="P11" s="13">
        <v>50</v>
      </c>
      <c r="Q11" s="13">
        <v>53</v>
      </c>
      <c r="R11" s="13">
        <v>50</v>
      </c>
      <c r="S11" s="13">
        <v>51</v>
      </c>
      <c r="T11" s="13">
        <v>50</v>
      </c>
      <c r="U11" s="13">
        <v>51</v>
      </c>
      <c r="V11" s="13"/>
    </row>
    <row r="12" spans="1:22">
      <c r="A12" s="13"/>
      <c r="B12" s="13" t="s">
        <v>101</v>
      </c>
      <c r="C12" s="13">
        <v>23</v>
      </c>
      <c r="D12" s="13">
        <v>23</v>
      </c>
      <c r="E12" s="13">
        <v>25</v>
      </c>
      <c r="F12" s="13">
        <v>24</v>
      </c>
      <c r="G12" s="13">
        <v>24</v>
      </c>
      <c r="H12" s="13">
        <v>24</v>
      </c>
      <c r="I12" s="13">
        <v>23</v>
      </c>
      <c r="J12" s="13">
        <v>26</v>
      </c>
      <c r="K12" s="13">
        <v>27</v>
      </c>
      <c r="L12" s="13">
        <v>28</v>
      </c>
      <c r="M12" s="13">
        <v>28</v>
      </c>
      <c r="N12" s="13">
        <v>29</v>
      </c>
      <c r="O12" s="13">
        <v>29</v>
      </c>
      <c r="P12" s="13">
        <v>29</v>
      </c>
      <c r="Q12" s="13">
        <v>28</v>
      </c>
      <c r="R12" s="13">
        <v>31</v>
      </c>
      <c r="S12" s="13">
        <v>29</v>
      </c>
      <c r="T12" s="13">
        <v>29</v>
      </c>
      <c r="U12" s="13">
        <v>30</v>
      </c>
      <c r="V12" s="13"/>
    </row>
    <row r="13" spans="1:22">
      <c r="A13" s="13"/>
      <c r="B13" s="13" t="s">
        <v>102</v>
      </c>
      <c r="C13" s="13">
        <v>7</v>
      </c>
      <c r="D13" s="13">
        <v>8</v>
      </c>
      <c r="E13" s="13">
        <v>8</v>
      </c>
      <c r="F13" s="13">
        <v>8</v>
      </c>
      <c r="G13" s="13">
        <v>7</v>
      </c>
      <c r="H13" s="13">
        <v>8</v>
      </c>
      <c r="I13" s="13">
        <v>8</v>
      </c>
      <c r="J13" s="13">
        <v>9</v>
      </c>
      <c r="K13" s="13">
        <v>9</v>
      </c>
      <c r="L13" s="13">
        <v>8</v>
      </c>
      <c r="M13" s="13">
        <v>8</v>
      </c>
      <c r="N13" s="13">
        <v>8</v>
      </c>
      <c r="O13" s="13">
        <v>8</v>
      </c>
      <c r="P13" s="13">
        <v>10</v>
      </c>
      <c r="Q13" s="13">
        <v>9</v>
      </c>
      <c r="R13" s="13">
        <v>9</v>
      </c>
      <c r="S13" s="13">
        <v>11</v>
      </c>
      <c r="T13" s="13">
        <v>11</v>
      </c>
      <c r="U13" s="13">
        <v>11</v>
      </c>
      <c r="V13" s="13"/>
    </row>
    <row r="14" spans="1:22">
      <c r="A14" s="13"/>
      <c r="B14" s="13"/>
      <c r="C14" s="13"/>
      <c r="D14" s="13"/>
      <c r="E14" s="13"/>
      <c r="F14" s="13"/>
      <c r="G14" s="13"/>
      <c r="H14" s="13"/>
      <c r="I14" s="13"/>
      <c r="J14" s="13"/>
      <c r="K14" s="13"/>
      <c r="L14" s="13"/>
      <c r="M14" s="13"/>
      <c r="N14" s="13"/>
      <c r="O14" s="13"/>
      <c r="P14" s="13"/>
      <c r="Q14" s="13"/>
      <c r="R14" s="13"/>
      <c r="S14" s="13"/>
      <c r="T14" s="13"/>
      <c r="U14" s="13"/>
      <c r="V14" s="13"/>
    </row>
    <row r="15" spans="1:22">
      <c r="A15" s="13"/>
      <c r="B15" s="17" t="s">
        <v>91</v>
      </c>
      <c r="C15" s="13"/>
      <c r="D15" s="13"/>
      <c r="E15" s="13"/>
      <c r="F15" s="13"/>
      <c r="G15" s="13"/>
      <c r="H15" s="13"/>
      <c r="I15" s="13"/>
      <c r="J15" s="13"/>
      <c r="K15" s="13"/>
      <c r="L15" s="13"/>
      <c r="M15" s="13"/>
      <c r="N15" s="13"/>
      <c r="O15" s="13"/>
      <c r="P15" s="13"/>
      <c r="Q15" s="13"/>
      <c r="R15" s="13"/>
      <c r="S15" s="13"/>
      <c r="T15" s="13"/>
      <c r="U15" s="13"/>
      <c r="V15" s="13"/>
    </row>
    <row r="16" spans="1:22">
      <c r="A16" s="13"/>
      <c r="B16" s="13" t="s">
        <v>100</v>
      </c>
      <c r="C16" s="13">
        <v>60.7</v>
      </c>
      <c r="D16" s="13">
        <v>58.1</v>
      </c>
      <c r="E16" s="13">
        <v>58.3</v>
      </c>
      <c r="F16" s="13">
        <v>59.5</v>
      </c>
      <c r="G16" s="13">
        <v>60.2</v>
      </c>
      <c r="H16" s="13">
        <v>59.4</v>
      </c>
      <c r="I16" s="13">
        <v>61.2</v>
      </c>
      <c r="J16" s="13">
        <v>58.1</v>
      </c>
      <c r="K16" s="13">
        <v>57.6</v>
      </c>
      <c r="L16" s="13">
        <v>57.8</v>
      </c>
      <c r="M16" s="13">
        <v>58</v>
      </c>
      <c r="N16" s="13">
        <v>57.5</v>
      </c>
      <c r="O16" s="13">
        <v>56.9</v>
      </c>
      <c r="P16" s="13">
        <v>56.3</v>
      </c>
      <c r="Q16" s="13">
        <v>58.7</v>
      </c>
      <c r="R16" s="13">
        <v>55.7</v>
      </c>
      <c r="S16" s="13">
        <v>56</v>
      </c>
      <c r="T16" s="13">
        <v>55.4</v>
      </c>
      <c r="U16" s="13">
        <v>55.5</v>
      </c>
      <c r="V16" s="13"/>
    </row>
    <row r="17" spans="1:22">
      <c r="A17" s="13"/>
      <c r="B17" s="13" t="s">
        <v>101</v>
      </c>
      <c r="C17" s="13">
        <v>30.3</v>
      </c>
      <c r="D17" s="13">
        <v>31.3</v>
      </c>
      <c r="E17" s="13">
        <v>31.2</v>
      </c>
      <c r="F17" s="13">
        <v>30.2</v>
      </c>
      <c r="G17" s="13">
        <v>30.2</v>
      </c>
      <c r="H17" s="13">
        <v>30.4</v>
      </c>
      <c r="I17" s="13">
        <v>28.6</v>
      </c>
      <c r="J17" s="13">
        <v>31.3</v>
      </c>
      <c r="K17" s="13">
        <v>32.200000000000003</v>
      </c>
      <c r="L17" s="13">
        <v>32.799999999999997</v>
      </c>
      <c r="M17" s="13">
        <v>32.700000000000003</v>
      </c>
      <c r="N17" s="13">
        <v>33.200000000000003</v>
      </c>
      <c r="O17" s="13">
        <v>33.700000000000003</v>
      </c>
      <c r="P17" s="13">
        <v>32.700000000000003</v>
      </c>
      <c r="Q17" s="13">
        <v>31.1</v>
      </c>
      <c r="R17" s="13">
        <v>34.200000000000003</v>
      </c>
      <c r="S17" s="13">
        <v>32.1</v>
      </c>
      <c r="T17" s="13">
        <v>32.1</v>
      </c>
      <c r="U17" s="13">
        <v>32.200000000000003</v>
      </c>
      <c r="V17" s="13"/>
    </row>
    <row r="18" spans="1:22">
      <c r="A18" s="13"/>
      <c r="B18" s="13" t="s">
        <v>102</v>
      </c>
      <c r="C18" s="13">
        <v>9</v>
      </c>
      <c r="D18" s="13">
        <v>10.6</v>
      </c>
      <c r="E18" s="13">
        <v>10.4</v>
      </c>
      <c r="F18" s="13">
        <v>10.4</v>
      </c>
      <c r="G18" s="13">
        <v>9.6</v>
      </c>
      <c r="H18" s="13">
        <v>10.199999999999999</v>
      </c>
      <c r="I18" s="13">
        <v>10.199999999999999</v>
      </c>
      <c r="J18" s="13">
        <v>10.6</v>
      </c>
      <c r="K18" s="13">
        <v>10.3</v>
      </c>
      <c r="L18" s="13">
        <v>9.4</v>
      </c>
      <c r="M18" s="13">
        <v>9.4</v>
      </c>
      <c r="N18" s="13">
        <v>9.1999999999999993</v>
      </c>
      <c r="O18" s="13">
        <v>9.4</v>
      </c>
      <c r="P18" s="13">
        <v>11</v>
      </c>
      <c r="Q18" s="13">
        <v>10.199999999999999</v>
      </c>
      <c r="R18" s="13">
        <v>10.1</v>
      </c>
      <c r="S18" s="13">
        <v>11.9</v>
      </c>
      <c r="T18" s="13">
        <v>12.5</v>
      </c>
      <c r="U18" s="13">
        <v>12.2</v>
      </c>
      <c r="V18" s="13"/>
    </row>
    <row r="19" spans="1:22">
      <c r="A19" s="13"/>
      <c r="B19" s="13"/>
      <c r="C19" s="13"/>
      <c r="D19" s="13"/>
      <c r="E19" s="13"/>
      <c r="F19" s="13"/>
      <c r="G19" s="13"/>
      <c r="H19" s="13"/>
      <c r="I19" s="13"/>
      <c r="J19" s="13"/>
      <c r="K19" s="13"/>
      <c r="L19" s="13"/>
      <c r="M19" s="13"/>
      <c r="N19" s="13"/>
      <c r="O19" s="13"/>
      <c r="P19" s="13"/>
      <c r="Q19" s="13"/>
      <c r="R19" s="13"/>
      <c r="S19" s="13"/>
      <c r="T19" s="13"/>
      <c r="U19" s="13"/>
      <c r="V19" s="13"/>
    </row>
    <row r="20" spans="1:22" ht="53.4">
      <c r="A20" s="13"/>
      <c r="B20" s="19" t="s">
        <v>57</v>
      </c>
      <c r="C20" s="13"/>
      <c r="D20" s="13"/>
      <c r="E20" s="13"/>
      <c r="F20" s="13"/>
      <c r="G20" s="13"/>
      <c r="H20" s="13"/>
      <c r="I20" s="13"/>
      <c r="J20" s="13"/>
      <c r="K20" s="13"/>
      <c r="L20" s="13"/>
      <c r="M20" s="13"/>
      <c r="N20" s="13"/>
      <c r="O20" s="13"/>
      <c r="P20" s="13"/>
      <c r="Q20" s="13"/>
      <c r="R20" s="13"/>
      <c r="S20" s="13"/>
      <c r="T20" s="13"/>
      <c r="U20" s="13"/>
      <c r="V20" s="13"/>
    </row>
    <row r="21" spans="1:22">
      <c r="A21" s="13"/>
      <c r="B21" s="13" t="s">
        <v>100</v>
      </c>
      <c r="C21" s="18">
        <v>26058</v>
      </c>
      <c r="D21" s="18">
        <v>25201</v>
      </c>
      <c r="E21" s="18">
        <v>26457</v>
      </c>
      <c r="F21" s="18">
        <v>29611</v>
      </c>
      <c r="G21" s="18">
        <v>25023</v>
      </c>
      <c r="H21" s="18">
        <v>27523</v>
      </c>
      <c r="I21" s="18">
        <v>30918</v>
      </c>
      <c r="J21" s="18">
        <v>26028</v>
      </c>
      <c r="K21" s="18">
        <v>27018</v>
      </c>
      <c r="L21" s="18">
        <v>30787</v>
      </c>
      <c r="M21" s="18">
        <v>33241</v>
      </c>
      <c r="N21" s="18">
        <v>33347</v>
      </c>
      <c r="O21" s="18">
        <v>31365</v>
      </c>
      <c r="P21" s="18">
        <v>29065</v>
      </c>
      <c r="Q21" s="18">
        <v>25036</v>
      </c>
      <c r="R21" s="18">
        <v>25442</v>
      </c>
      <c r="S21" s="18">
        <v>26775</v>
      </c>
      <c r="T21" s="18">
        <v>29271</v>
      </c>
      <c r="U21" s="18">
        <v>28817</v>
      </c>
      <c r="V21" s="13"/>
    </row>
    <row r="22" spans="1:22">
      <c r="A22" s="13"/>
      <c r="B22" s="13" t="s">
        <v>101</v>
      </c>
      <c r="C22" s="18">
        <v>55666</v>
      </c>
      <c r="D22" s="18">
        <v>60724</v>
      </c>
      <c r="E22" s="18">
        <v>65998</v>
      </c>
      <c r="F22" s="18">
        <v>69625</v>
      </c>
      <c r="G22" s="18">
        <v>69470</v>
      </c>
      <c r="H22" s="18">
        <v>73704</v>
      </c>
      <c r="I22" s="18">
        <v>77728</v>
      </c>
      <c r="J22" s="18">
        <v>60285</v>
      </c>
      <c r="K22" s="18">
        <v>61083</v>
      </c>
      <c r="L22" s="18">
        <v>63423</v>
      </c>
      <c r="M22" s="18">
        <v>68438</v>
      </c>
      <c r="N22" s="18">
        <v>75220</v>
      </c>
      <c r="O22" s="18">
        <v>69004</v>
      </c>
      <c r="P22" s="18">
        <v>69515</v>
      </c>
      <c r="Q22" s="18">
        <v>68467</v>
      </c>
      <c r="R22" s="18">
        <v>62971</v>
      </c>
      <c r="S22" s="18">
        <v>53884</v>
      </c>
      <c r="T22" s="18">
        <v>61924</v>
      </c>
      <c r="U22" s="18">
        <v>62627</v>
      </c>
      <c r="V22" s="13"/>
    </row>
    <row r="23" spans="1:22">
      <c r="A23" s="13"/>
      <c r="B23" s="13" t="s">
        <v>102</v>
      </c>
      <c r="C23" s="18">
        <v>76564</v>
      </c>
      <c r="D23" s="18">
        <v>66474</v>
      </c>
      <c r="E23" s="18">
        <v>76330</v>
      </c>
      <c r="F23" s="18">
        <v>70616</v>
      </c>
      <c r="G23" s="18">
        <v>67179</v>
      </c>
      <c r="H23" s="18">
        <v>70195</v>
      </c>
      <c r="I23" s="18">
        <v>55560</v>
      </c>
      <c r="J23" s="18">
        <v>61812</v>
      </c>
      <c r="K23" s="18">
        <v>59131</v>
      </c>
      <c r="L23" s="18">
        <v>57189</v>
      </c>
      <c r="M23" s="18">
        <v>52627</v>
      </c>
      <c r="N23" s="18">
        <v>57047</v>
      </c>
      <c r="O23" s="18">
        <v>48114</v>
      </c>
      <c r="P23" s="18">
        <v>49489</v>
      </c>
      <c r="Q23" s="18">
        <v>43423</v>
      </c>
      <c r="R23" s="18">
        <v>41358</v>
      </c>
      <c r="S23" s="18">
        <v>32276</v>
      </c>
      <c r="T23" s="18">
        <v>34979</v>
      </c>
      <c r="U23" s="18">
        <v>37282</v>
      </c>
      <c r="V23" s="13"/>
    </row>
    <row r="24" spans="1:22">
      <c r="A24" s="13"/>
      <c r="B24" s="13"/>
      <c r="C24" s="13"/>
      <c r="D24" s="13"/>
      <c r="E24" s="13"/>
      <c r="F24" s="13"/>
      <c r="G24" s="13"/>
      <c r="H24" s="13"/>
      <c r="I24" s="13"/>
      <c r="J24" s="13"/>
      <c r="K24" s="13"/>
      <c r="L24" s="13"/>
      <c r="M24" s="13"/>
      <c r="N24" s="13"/>
      <c r="O24" s="13"/>
      <c r="P24" s="13"/>
      <c r="Q24" s="13"/>
      <c r="R24" s="13"/>
      <c r="S24" s="13"/>
      <c r="T24" s="13"/>
      <c r="U24" s="13"/>
      <c r="V24" s="13"/>
    </row>
    <row r="25" spans="1:22">
      <c r="A25" s="13"/>
      <c r="B25" s="17"/>
      <c r="C25" s="13"/>
      <c r="D25" s="13"/>
      <c r="E25" s="13"/>
      <c r="F25" s="13"/>
      <c r="G25" s="13"/>
      <c r="H25" s="13"/>
      <c r="I25" s="13"/>
      <c r="J25" s="13"/>
      <c r="K25" s="13"/>
      <c r="L25" s="13"/>
      <c r="M25" s="13"/>
      <c r="N25" s="13"/>
      <c r="O25" s="13"/>
      <c r="P25" s="13"/>
      <c r="Q25" s="13"/>
      <c r="R25" s="13"/>
      <c r="S25" s="13"/>
      <c r="T25" s="13"/>
      <c r="U25" s="13"/>
      <c r="V25" s="13"/>
    </row>
    <row r="26" spans="1:22">
      <c r="A26" s="13"/>
      <c r="B26" s="13"/>
      <c r="C26" s="13"/>
      <c r="D26" s="13"/>
      <c r="E26" s="13"/>
      <c r="F26" s="13"/>
      <c r="G26" s="13"/>
      <c r="H26" s="13"/>
      <c r="I26" s="13"/>
      <c r="J26" s="13"/>
      <c r="K26" s="13"/>
      <c r="L26" s="13"/>
      <c r="M26" s="13"/>
      <c r="N26" s="13"/>
      <c r="O26" s="13"/>
      <c r="P26" s="13"/>
      <c r="Q26" s="13"/>
      <c r="R26" s="13"/>
      <c r="S26" s="13"/>
      <c r="T26" s="13"/>
      <c r="U26" s="13"/>
      <c r="V26" s="13"/>
    </row>
    <row r="27" spans="1:22">
      <c r="A27" s="13"/>
      <c r="B27" s="13"/>
      <c r="C27" s="13"/>
      <c r="D27" s="13"/>
      <c r="E27" s="13"/>
      <c r="F27" s="13"/>
      <c r="G27" s="13"/>
      <c r="H27" s="13"/>
      <c r="I27" s="13"/>
      <c r="J27" s="13"/>
      <c r="K27" s="13"/>
      <c r="L27" s="13"/>
      <c r="M27" s="13"/>
      <c r="N27" s="13"/>
      <c r="O27" s="13"/>
      <c r="P27" s="13"/>
      <c r="Q27" s="13"/>
      <c r="R27" s="13"/>
      <c r="S27" s="13"/>
      <c r="T27" s="13"/>
      <c r="U27" s="13"/>
      <c r="V27" s="13"/>
    </row>
    <row r="28" spans="1:22">
      <c r="A28" s="13"/>
      <c r="B28" s="13"/>
      <c r="C28" s="13"/>
      <c r="D28" s="13"/>
      <c r="E28" s="13"/>
      <c r="F28" s="13"/>
      <c r="G28" s="13"/>
      <c r="H28" s="13"/>
      <c r="I28" s="13"/>
      <c r="J28" s="13"/>
      <c r="K28" s="13"/>
      <c r="L28" s="13"/>
      <c r="M28" s="13"/>
      <c r="N28" s="13"/>
      <c r="O28" s="13"/>
      <c r="P28" s="13"/>
      <c r="Q28" s="13"/>
      <c r="R28" s="13"/>
      <c r="S28" s="13"/>
      <c r="T28" s="13"/>
      <c r="U28" s="13"/>
      <c r="V28" s="13"/>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941790-B3F3-4B5A-9B2F-E7A68150E057}">
  <dimension ref="B2:W74"/>
  <sheetViews>
    <sheetView topLeftCell="D1" workbookViewId="0">
      <selection activeCell="V70" sqref="V70"/>
    </sheetView>
  </sheetViews>
  <sheetFormatPr defaultColWidth="8.88671875" defaultRowHeight="14.4"/>
  <sheetData>
    <row r="2" spans="2:23" ht="17.399999999999999">
      <c r="B2" s="12" t="s">
        <v>49</v>
      </c>
      <c r="C2" s="13"/>
      <c r="D2" s="13"/>
      <c r="E2" s="13"/>
      <c r="F2" s="13"/>
      <c r="G2" s="13"/>
      <c r="H2" s="13"/>
      <c r="I2" s="13"/>
      <c r="J2" s="13"/>
      <c r="K2" s="13"/>
      <c r="L2" s="13"/>
      <c r="M2" s="13"/>
      <c r="N2" s="13"/>
      <c r="O2" s="13"/>
      <c r="P2" s="13"/>
      <c r="Q2" s="13"/>
      <c r="R2" s="13"/>
      <c r="S2" s="13"/>
      <c r="T2" s="13"/>
      <c r="U2" s="13" t="s">
        <v>50</v>
      </c>
      <c r="V2" s="13"/>
    </row>
    <row r="3" spans="2:23">
      <c r="B3" s="13"/>
      <c r="C3" s="13"/>
      <c r="D3" s="13"/>
      <c r="E3" s="13"/>
      <c r="F3" s="13"/>
      <c r="G3" s="13"/>
      <c r="H3" s="13"/>
      <c r="I3" s="13"/>
      <c r="J3" s="13"/>
      <c r="K3" s="13"/>
      <c r="L3" s="13"/>
      <c r="M3" s="13"/>
      <c r="N3" s="13"/>
      <c r="O3" s="13"/>
      <c r="P3" s="13"/>
      <c r="Q3" s="13"/>
      <c r="R3" s="13"/>
      <c r="S3" s="13"/>
      <c r="T3" s="13"/>
      <c r="U3" s="13"/>
      <c r="V3" s="13"/>
      <c r="W3" s="13"/>
    </row>
    <row r="4" spans="2:23" ht="15.6">
      <c r="B4" s="14" t="s">
        <v>51</v>
      </c>
      <c r="C4" s="13"/>
      <c r="D4" s="13"/>
      <c r="E4" s="13"/>
      <c r="F4" s="13"/>
      <c r="G4" s="13"/>
      <c r="H4" s="13"/>
      <c r="I4" s="13"/>
      <c r="J4" s="13"/>
      <c r="K4" s="13"/>
      <c r="L4" s="13"/>
      <c r="M4" s="13"/>
      <c r="N4" s="13"/>
      <c r="O4" s="13"/>
      <c r="P4" s="13"/>
      <c r="Q4" s="13"/>
      <c r="R4" s="13"/>
      <c r="S4" s="13"/>
      <c r="T4" s="13"/>
      <c r="U4" s="13"/>
      <c r="V4" s="13"/>
    </row>
    <row r="5" spans="2:23" ht="15.6">
      <c r="B5" s="14" t="s">
        <v>103</v>
      </c>
      <c r="C5" s="13"/>
      <c r="D5" s="13"/>
      <c r="E5" s="13"/>
      <c r="F5" s="13"/>
      <c r="G5" s="13"/>
      <c r="H5" s="13"/>
      <c r="I5" s="13"/>
      <c r="J5" s="13"/>
      <c r="K5" s="13"/>
      <c r="L5" s="13"/>
      <c r="M5" s="13"/>
      <c r="N5" s="13"/>
      <c r="O5" s="13"/>
      <c r="P5" s="13"/>
    </row>
    <row r="6" spans="2:23">
      <c r="B6" s="13"/>
      <c r="C6" s="13"/>
      <c r="D6" s="13"/>
      <c r="E6" s="13"/>
      <c r="F6" s="13"/>
      <c r="G6" s="13"/>
      <c r="H6" s="13"/>
      <c r="I6" s="13"/>
      <c r="J6" s="13"/>
      <c r="K6" s="13"/>
      <c r="L6" s="13"/>
      <c r="M6" s="13"/>
      <c r="N6" s="13"/>
      <c r="O6" s="13"/>
      <c r="P6" s="13"/>
      <c r="Q6" s="13"/>
      <c r="R6" s="13"/>
      <c r="S6" s="13"/>
      <c r="T6" s="13"/>
      <c r="U6" s="13"/>
      <c r="V6" s="13"/>
      <c r="W6" s="13"/>
    </row>
    <row r="7" spans="2:23">
      <c r="B7" s="13"/>
      <c r="C7" s="13"/>
      <c r="D7" s="13"/>
      <c r="E7" s="13"/>
      <c r="F7" s="13"/>
      <c r="G7" s="13"/>
      <c r="H7" s="13"/>
      <c r="I7" s="13"/>
      <c r="J7" s="13"/>
      <c r="K7" s="13"/>
      <c r="L7" s="13"/>
      <c r="M7" s="13"/>
      <c r="N7" s="13"/>
      <c r="O7" s="13"/>
      <c r="P7" s="13"/>
      <c r="Q7" s="13"/>
      <c r="R7" s="13"/>
      <c r="S7" s="13"/>
      <c r="T7" s="13"/>
      <c r="U7" s="13"/>
      <c r="V7" s="13"/>
      <c r="W7" s="13"/>
    </row>
    <row r="8" spans="2:23">
      <c r="B8" s="13"/>
      <c r="C8" s="13"/>
      <c r="D8" s="15">
        <v>2000</v>
      </c>
      <c r="E8" s="15">
        <v>2001</v>
      </c>
      <c r="F8" s="15">
        <v>2002</v>
      </c>
      <c r="G8" s="15">
        <v>2003</v>
      </c>
      <c r="H8" s="15">
        <v>2004</v>
      </c>
      <c r="I8" s="15">
        <v>2005</v>
      </c>
      <c r="J8" s="15">
        <v>2006</v>
      </c>
      <c r="K8" s="15">
        <v>2007</v>
      </c>
      <c r="L8" s="15">
        <v>2008</v>
      </c>
      <c r="M8" s="15">
        <v>2009</v>
      </c>
      <c r="N8" s="15">
        <v>2010</v>
      </c>
      <c r="O8" s="15">
        <v>2011</v>
      </c>
      <c r="P8" s="15">
        <v>2012</v>
      </c>
      <c r="Q8" s="15">
        <v>2013</v>
      </c>
      <c r="R8" s="15">
        <v>2014</v>
      </c>
      <c r="S8" s="15">
        <v>2015</v>
      </c>
      <c r="T8" s="15">
        <v>2016</v>
      </c>
      <c r="U8" s="15">
        <v>2017</v>
      </c>
      <c r="V8" s="15">
        <v>2018</v>
      </c>
      <c r="W8" s="13"/>
    </row>
    <row r="9" spans="2:23">
      <c r="B9" s="13"/>
      <c r="C9" s="13"/>
      <c r="D9" s="13"/>
      <c r="E9" s="13"/>
      <c r="F9" s="13"/>
      <c r="G9" s="13"/>
      <c r="H9" s="13"/>
      <c r="I9" s="13"/>
      <c r="J9" s="13"/>
      <c r="K9" s="13"/>
      <c r="L9" s="13"/>
      <c r="M9" s="13"/>
      <c r="N9" s="13"/>
      <c r="O9" s="13"/>
      <c r="P9" s="13"/>
      <c r="Q9" s="13"/>
      <c r="R9" s="13"/>
      <c r="S9" s="13"/>
      <c r="T9" s="13"/>
      <c r="U9" s="13"/>
      <c r="V9" s="13"/>
      <c r="W9" s="13"/>
    </row>
    <row r="10" spans="2:23" ht="16.2">
      <c r="B10" s="17"/>
      <c r="C10" s="17" t="s">
        <v>104</v>
      </c>
      <c r="D10" s="17">
        <v>2.5</v>
      </c>
      <c r="E10" s="17">
        <v>2.5</v>
      </c>
      <c r="F10" s="17">
        <v>2.9</v>
      </c>
      <c r="G10" s="17">
        <v>3</v>
      </c>
      <c r="H10" s="17">
        <v>3.3</v>
      </c>
      <c r="I10" s="17">
        <v>3.3</v>
      </c>
      <c r="J10" s="17">
        <v>3.5</v>
      </c>
      <c r="K10" s="17">
        <v>3.7</v>
      </c>
      <c r="L10" s="17">
        <v>3.8</v>
      </c>
      <c r="M10" s="17">
        <v>5.0999999999999996</v>
      </c>
      <c r="N10" s="17">
        <v>5.3</v>
      </c>
      <c r="O10" s="17">
        <v>5.4</v>
      </c>
      <c r="P10" s="17">
        <v>5.6</v>
      </c>
      <c r="Q10" s="17">
        <v>5.7</v>
      </c>
      <c r="R10" s="17">
        <v>5.6</v>
      </c>
      <c r="S10" s="17">
        <v>5.7</v>
      </c>
      <c r="T10" s="17">
        <v>5.8</v>
      </c>
      <c r="U10" s="17">
        <v>5.6</v>
      </c>
      <c r="V10" s="17">
        <v>5.8</v>
      </c>
      <c r="W10" s="13"/>
    </row>
    <row r="11" spans="2:23">
      <c r="B11" s="13"/>
      <c r="C11" s="25" t="s">
        <v>105</v>
      </c>
      <c r="D11" s="13"/>
      <c r="E11" s="13"/>
      <c r="F11" s="13"/>
      <c r="G11" s="13"/>
      <c r="H11" s="13"/>
      <c r="I11" s="13"/>
      <c r="J11" s="13"/>
      <c r="K11" s="13"/>
      <c r="L11" s="13"/>
      <c r="M11" s="13"/>
      <c r="N11" s="13"/>
      <c r="O11" s="13"/>
      <c r="P11" s="13"/>
      <c r="Q11" s="13"/>
      <c r="R11" s="13"/>
      <c r="S11" s="13"/>
      <c r="T11" s="13"/>
      <c r="U11" s="13"/>
      <c r="V11" s="13"/>
      <c r="W11" s="13"/>
    </row>
    <row r="12" spans="2:23">
      <c r="B12" s="13"/>
      <c r="C12" s="7" t="s">
        <v>106</v>
      </c>
      <c r="D12" s="13">
        <v>0</v>
      </c>
      <c r="E12" s="13">
        <v>0</v>
      </c>
      <c r="F12" s="13">
        <v>0</v>
      </c>
      <c r="G12" s="13">
        <v>0</v>
      </c>
      <c r="H12" s="13">
        <v>0</v>
      </c>
      <c r="I12" s="13">
        <v>0</v>
      </c>
      <c r="J12" s="13">
        <v>0</v>
      </c>
      <c r="K12" s="13">
        <v>0</v>
      </c>
      <c r="L12" s="13">
        <v>0.1</v>
      </c>
      <c r="M12" s="13">
        <v>0.1</v>
      </c>
      <c r="N12" s="13">
        <v>0.1</v>
      </c>
      <c r="O12" s="13">
        <v>0.1</v>
      </c>
      <c r="P12" s="13">
        <v>0.1</v>
      </c>
      <c r="Q12" s="13">
        <v>0.1</v>
      </c>
      <c r="R12" s="13">
        <v>0.1</v>
      </c>
      <c r="S12" s="13">
        <v>0.1</v>
      </c>
      <c r="T12" s="13">
        <v>0.1</v>
      </c>
      <c r="U12" s="13">
        <v>0.1</v>
      </c>
      <c r="V12" s="13">
        <v>0.1</v>
      </c>
      <c r="W12" s="13"/>
    </row>
    <row r="13" spans="2:23">
      <c r="B13" s="13"/>
      <c r="C13" s="7" t="s">
        <v>107</v>
      </c>
      <c r="D13" s="13">
        <v>0</v>
      </c>
      <c r="E13" s="13">
        <v>0</v>
      </c>
      <c r="F13" s="13">
        <v>0</v>
      </c>
      <c r="G13" s="13">
        <v>0</v>
      </c>
      <c r="H13" s="13">
        <v>0</v>
      </c>
      <c r="I13" s="13">
        <v>0</v>
      </c>
      <c r="J13" s="13">
        <v>0</v>
      </c>
      <c r="K13" s="13">
        <v>0</v>
      </c>
      <c r="L13" s="13">
        <v>0</v>
      </c>
      <c r="M13" s="13">
        <v>0</v>
      </c>
      <c r="N13" s="13">
        <v>0</v>
      </c>
      <c r="O13" s="13">
        <v>0</v>
      </c>
      <c r="P13" s="13">
        <v>0</v>
      </c>
      <c r="Q13" s="13">
        <v>0</v>
      </c>
      <c r="R13" s="13">
        <v>0</v>
      </c>
      <c r="S13" s="13">
        <v>0</v>
      </c>
      <c r="T13" s="13">
        <v>0</v>
      </c>
      <c r="U13" s="13">
        <v>0</v>
      </c>
      <c r="V13" s="13">
        <v>0</v>
      </c>
      <c r="W13" s="13"/>
    </row>
    <row r="14" spans="2:23">
      <c r="B14" s="13"/>
      <c r="C14" s="7" t="s">
        <v>108</v>
      </c>
      <c r="D14" s="13">
        <v>0.1</v>
      </c>
      <c r="E14" s="13">
        <v>0.1</v>
      </c>
      <c r="F14" s="13">
        <v>0.1</v>
      </c>
      <c r="G14" s="13">
        <v>0.1</v>
      </c>
      <c r="H14" s="13">
        <v>0.1</v>
      </c>
      <c r="I14" s="13">
        <v>0.1</v>
      </c>
      <c r="J14" s="13">
        <v>0.1</v>
      </c>
      <c r="K14" s="13">
        <v>0.1</v>
      </c>
      <c r="L14" s="13">
        <v>0.1</v>
      </c>
      <c r="M14" s="13">
        <v>0.1</v>
      </c>
      <c r="N14" s="13">
        <v>0.2</v>
      </c>
      <c r="O14" s="13">
        <v>0.2</v>
      </c>
      <c r="P14" s="13">
        <v>0.2</v>
      </c>
      <c r="Q14" s="13">
        <v>0.2</v>
      </c>
      <c r="R14" s="13">
        <v>0.2</v>
      </c>
      <c r="S14" s="13">
        <v>0.2</v>
      </c>
      <c r="T14" s="13">
        <v>0.2</v>
      </c>
      <c r="U14" s="13">
        <v>0.2</v>
      </c>
      <c r="V14" s="13">
        <v>0.2</v>
      </c>
      <c r="W14" s="13"/>
    </row>
    <row r="15" spans="2:23">
      <c r="B15" s="13"/>
      <c r="C15" s="7" t="s">
        <v>109</v>
      </c>
      <c r="D15" s="13">
        <v>0.1</v>
      </c>
      <c r="E15" s="13">
        <v>0.1</v>
      </c>
      <c r="F15" s="13">
        <v>0.1</v>
      </c>
      <c r="G15" s="13">
        <v>0.1</v>
      </c>
      <c r="H15" s="13">
        <v>0.1</v>
      </c>
      <c r="I15" s="13">
        <v>0.1</v>
      </c>
      <c r="J15" s="13">
        <v>0.1</v>
      </c>
      <c r="K15" s="13">
        <v>0.1</v>
      </c>
      <c r="L15" s="13">
        <v>0.1</v>
      </c>
      <c r="M15" s="13">
        <v>0.1</v>
      </c>
      <c r="N15" s="13">
        <v>0.2</v>
      </c>
      <c r="O15" s="13">
        <v>0.2</v>
      </c>
      <c r="P15" s="13">
        <v>0.2</v>
      </c>
      <c r="Q15" s="13">
        <v>0.2</v>
      </c>
      <c r="R15" s="13">
        <v>0.1</v>
      </c>
      <c r="S15" s="13">
        <v>0.2</v>
      </c>
      <c r="T15" s="13">
        <v>0.2</v>
      </c>
      <c r="U15" s="13">
        <v>0.2</v>
      </c>
      <c r="V15" s="13">
        <v>0.2</v>
      </c>
      <c r="W15" s="13"/>
    </row>
    <row r="16" spans="2:23">
      <c r="B16" s="13"/>
      <c r="C16" s="7" t="s">
        <v>110</v>
      </c>
      <c r="D16" s="13">
        <v>0.8</v>
      </c>
      <c r="E16" s="13">
        <v>0.9</v>
      </c>
      <c r="F16" s="13">
        <v>0.9</v>
      </c>
      <c r="G16" s="13">
        <v>1</v>
      </c>
      <c r="H16" s="13">
        <v>1.1000000000000001</v>
      </c>
      <c r="I16" s="13">
        <v>1.1000000000000001</v>
      </c>
      <c r="J16" s="13">
        <v>1.1000000000000001</v>
      </c>
      <c r="K16" s="13">
        <v>1.2</v>
      </c>
      <c r="L16" s="13">
        <v>1.1000000000000001</v>
      </c>
      <c r="M16" s="13">
        <v>1.5</v>
      </c>
      <c r="N16" s="13">
        <v>1.4</v>
      </c>
      <c r="O16" s="13">
        <v>1.5</v>
      </c>
      <c r="P16" s="13">
        <v>1.5</v>
      </c>
      <c r="Q16" s="13">
        <v>1.5</v>
      </c>
      <c r="R16" s="13">
        <v>1.4</v>
      </c>
      <c r="S16" s="13">
        <v>1.5</v>
      </c>
      <c r="T16" s="13">
        <v>1.5</v>
      </c>
      <c r="U16" s="13">
        <v>1.6</v>
      </c>
      <c r="V16" s="13">
        <v>1.7</v>
      </c>
      <c r="W16" s="13"/>
    </row>
    <row r="17" spans="2:23">
      <c r="B17" s="13"/>
      <c r="C17" s="7" t="s">
        <v>111</v>
      </c>
      <c r="D17" s="13">
        <v>0.7</v>
      </c>
      <c r="E17" s="13">
        <v>0.8</v>
      </c>
      <c r="F17" s="13">
        <v>0.9</v>
      </c>
      <c r="G17" s="13">
        <v>1</v>
      </c>
      <c r="H17" s="13">
        <v>1.1000000000000001</v>
      </c>
      <c r="I17" s="13">
        <v>1.1000000000000001</v>
      </c>
      <c r="J17" s="13">
        <v>1.1000000000000001</v>
      </c>
      <c r="K17" s="13">
        <v>1.2</v>
      </c>
      <c r="L17" s="13">
        <v>1.3</v>
      </c>
      <c r="M17" s="13">
        <v>1.9</v>
      </c>
      <c r="N17" s="13">
        <v>2</v>
      </c>
      <c r="O17" s="13">
        <v>2.1</v>
      </c>
      <c r="P17" s="13">
        <v>2</v>
      </c>
      <c r="Q17" s="13">
        <v>2.1</v>
      </c>
      <c r="R17" s="13">
        <v>2</v>
      </c>
      <c r="S17" s="13">
        <v>2</v>
      </c>
      <c r="T17" s="13">
        <v>2</v>
      </c>
      <c r="U17" s="13">
        <v>1.9</v>
      </c>
      <c r="V17" s="13">
        <v>1.9</v>
      </c>
      <c r="W17" s="13"/>
    </row>
    <row r="18" spans="2:23">
      <c r="B18" s="13"/>
      <c r="C18" s="7" t="s">
        <v>112</v>
      </c>
      <c r="D18" s="13">
        <v>0</v>
      </c>
      <c r="E18" s="13">
        <v>0</v>
      </c>
      <c r="F18" s="13">
        <v>0</v>
      </c>
      <c r="G18" s="13">
        <v>0.1</v>
      </c>
      <c r="H18" s="13">
        <v>0.1</v>
      </c>
      <c r="I18" s="13">
        <v>0.1</v>
      </c>
      <c r="J18" s="13">
        <v>0.1</v>
      </c>
      <c r="K18" s="13">
        <v>0.1</v>
      </c>
      <c r="L18" s="13">
        <v>0.1</v>
      </c>
      <c r="M18" s="13">
        <v>0.1</v>
      </c>
      <c r="N18" s="13">
        <v>0.1</v>
      </c>
      <c r="O18" s="13">
        <v>0.1</v>
      </c>
      <c r="P18" s="13">
        <v>0.2</v>
      </c>
      <c r="Q18" s="13">
        <v>0.2</v>
      </c>
      <c r="R18" s="13">
        <v>0.2</v>
      </c>
      <c r="S18" s="13">
        <v>0.2</v>
      </c>
      <c r="T18" s="13">
        <v>0.2</v>
      </c>
      <c r="U18" s="13">
        <v>0.2</v>
      </c>
      <c r="V18" s="13">
        <v>0.2</v>
      </c>
      <c r="W18" s="13"/>
    </row>
    <row r="19" spans="2:23">
      <c r="B19" s="13"/>
      <c r="C19" s="7" t="s">
        <v>113</v>
      </c>
      <c r="D19" s="13">
        <v>0</v>
      </c>
      <c r="E19" s="13">
        <v>0</v>
      </c>
      <c r="F19" s="13">
        <v>0</v>
      </c>
      <c r="G19" s="13">
        <v>0</v>
      </c>
      <c r="H19" s="13">
        <v>0</v>
      </c>
      <c r="I19" s="13">
        <v>0</v>
      </c>
      <c r="J19" s="13">
        <v>0</v>
      </c>
      <c r="K19" s="13">
        <v>0.1</v>
      </c>
      <c r="L19" s="13">
        <v>0.1</v>
      </c>
      <c r="M19" s="13">
        <v>0.1</v>
      </c>
      <c r="N19" s="13">
        <v>0.1</v>
      </c>
      <c r="O19" s="13">
        <v>0.1</v>
      </c>
      <c r="P19" s="13">
        <v>0.1</v>
      </c>
      <c r="Q19" s="13">
        <v>0.1</v>
      </c>
      <c r="R19" s="13">
        <v>0.1</v>
      </c>
      <c r="S19" s="13">
        <v>0.1</v>
      </c>
      <c r="T19" s="13">
        <v>0.1</v>
      </c>
      <c r="U19" s="13">
        <v>0.1</v>
      </c>
      <c r="V19" s="13">
        <v>0.1</v>
      </c>
      <c r="W19" s="13"/>
    </row>
    <row r="20" spans="2:23">
      <c r="B20" s="13"/>
      <c r="C20" s="7" t="s">
        <v>114</v>
      </c>
      <c r="D20" s="13">
        <v>0.3</v>
      </c>
      <c r="E20" s="13">
        <v>0.4</v>
      </c>
      <c r="F20" s="13">
        <v>0.4</v>
      </c>
      <c r="G20" s="13">
        <v>0.4</v>
      </c>
      <c r="H20" s="13">
        <v>0.5</v>
      </c>
      <c r="I20" s="13">
        <v>0.5</v>
      </c>
      <c r="J20" s="13">
        <v>0.5</v>
      </c>
      <c r="K20" s="13">
        <v>0.5</v>
      </c>
      <c r="L20" s="13">
        <v>0.6</v>
      </c>
      <c r="M20" s="13">
        <v>0.7</v>
      </c>
      <c r="N20" s="13">
        <v>0.7</v>
      </c>
      <c r="O20" s="13">
        <v>0.7</v>
      </c>
      <c r="P20" s="13">
        <v>0.8</v>
      </c>
      <c r="Q20" s="13">
        <v>0.8</v>
      </c>
      <c r="R20" s="13">
        <v>0.9</v>
      </c>
      <c r="S20" s="13">
        <v>0.8</v>
      </c>
      <c r="T20" s="13">
        <v>0.9</v>
      </c>
      <c r="U20" s="13">
        <v>0.8</v>
      </c>
      <c r="V20" s="13">
        <v>0.8</v>
      </c>
      <c r="W20" s="13"/>
    </row>
    <row r="21" spans="2:23">
      <c r="B21" s="13"/>
      <c r="C21" s="7" t="s">
        <v>115</v>
      </c>
      <c r="D21" s="13">
        <v>0.4</v>
      </c>
      <c r="E21" s="13">
        <v>0.2</v>
      </c>
      <c r="F21" s="13">
        <v>0.3</v>
      </c>
      <c r="G21" s="13">
        <v>0.3</v>
      </c>
      <c r="H21" s="13">
        <v>0.3</v>
      </c>
      <c r="I21" s="13">
        <v>0.3</v>
      </c>
      <c r="J21" s="13">
        <v>0.3</v>
      </c>
      <c r="K21" s="13">
        <v>0.3</v>
      </c>
      <c r="L21" s="13">
        <v>0.3</v>
      </c>
      <c r="M21" s="13">
        <v>0.4</v>
      </c>
      <c r="N21" s="13">
        <v>0.5</v>
      </c>
      <c r="O21" s="13">
        <v>0.4</v>
      </c>
      <c r="P21" s="13">
        <v>0.5</v>
      </c>
      <c r="Q21" s="13">
        <v>0.5</v>
      </c>
      <c r="R21" s="13">
        <v>0.5</v>
      </c>
      <c r="S21" s="13">
        <v>0.5</v>
      </c>
      <c r="T21" s="13">
        <v>0.5</v>
      </c>
      <c r="U21" s="13">
        <v>0.6</v>
      </c>
      <c r="V21" s="13">
        <v>0.6</v>
      </c>
      <c r="W21" s="13"/>
    </row>
    <row r="22" spans="2:23">
      <c r="B22" s="13"/>
      <c r="C22" s="7"/>
      <c r="D22" s="13"/>
      <c r="E22" s="13"/>
      <c r="F22" s="13"/>
      <c r="G22" s="13"/>
      <c r="H22" s="13"/>
      <c r="I22" s="13"/>
      <c r="J22" s="13"/>
      <c r="K22" s="13"/>
      <c r="L22" s="13"/>
      <c r="M22" s="13"/>
      <c r="N22" s="13"/>
      <c r="O22" s="13"/>
      <c r="P22" s="13"/>
      <c r="Q22" s="13"/>
      <c r="R22" s="13"/>
      <c r="S22" s="13"/>
      <c r="T22" s="13"/>
      <c r="U22" s="13"/>
      <c r="V22" s="13"/>
      <c r="W22" s="13"/>
    </row>
    <row r="23" spans="2:23">
      <c r="B23" s="13"/>
      <c r="C23" s="25" t="s">
        <v>91</v>
      </c>
      <c r="D23" s="13"/>
      <c r="E23" s="13"/>
      <c r="F23" s="13"/>
      <c r="G23" s="13"/>
      <c r="H23" s="13"/>
      <c r="I23" s="13"/>
      <c r="J23" s="13"/>
      <c r="K23" s="13"/>
      <c r="L23" s="13"/>
      <c r="M23" s="13"/>
      <c r="N23" s="13"/>
      <c r="O23" s="13"/>
      <c r="P23" s="13"/>
      <c r="Q23" s="13"/>
      <c r="R23" s="13"/>
      <c r="S23" s="13"/>
      <c r="T23" s="13"/>
      <c r="U23" s="13"/>
      <c r="V23" s="13"/>
      <c r="W23" s="13"/>
    </row>
    <row r="24" spans="2:23">
      <c r="B24" s="13"/>
      <c r="C24" s="7" t="s">
        <v>106</v>
      </c>
      <c r="D24" s="13">
        <v>1</v>
      </c>
      <c r="E24" s="13">
        <v>1</v>
      </c>
      <c r="F24" s="13">
        <v>1</v>
      </c>
      <c r="G24" s="13">
        <v>1</v>
      </c>
      <c r="H24" s="13">
        <v>0.9</v>
      </c>
      <c r="I24" s="13">
        <v>1</v>
      </c>
      <c r="J24" s="13">
        <v>1</v>
      </c>
      <c r="K24" s="13">
        <v>1.3</v>
      </c>
      <c r="L24" s="13">
        <v>1.7</v>
      </c>
      <c r="M24" s="13">
        <v>1.8</v>
      </c>
      <c r="N24" s="13">
        <v>1.8</v>
      </c>
      <c r="O24" s="13">
        <v>2.2999999999999998</v>
      </c>
      <c r="P24" s="13">
        <v>2.4</v>
      </c>
      <c r="Q24" s="13">
        <v>2.1</v>
      </c>
      <c r="R24" s="13">
        <v>2.4</v>
      </c>
      <c r="S24" s="13">
        <v>2.4</v>
      </c>
      <c r="T24" s="13">
        <v>2.2999999999999998</v>
      </c>
      <c r="U24" s="13">
        <v>2.4</v>
      </c>
      <c r="V24" s="13">
        <v>2.1</v>
      </c>
      <c r="W24" s="13"/>
    </row>
    <row r="25" spans="2:23">
      <c r="B25" s="13"/>
      <c r="C25" s="7" t="s">
        <v>107</v>
      </c>
      <c r="D25" s="13">
        <v>0.4</v>
      </c>
      <c r="E25" s="13">
        <v>0.3</v>
      </c>
      <c r="F25" s="13">
        <v>0.4</v>
      </c>
      <c r="G25" s="13">
        <v>0.4</v>
      </c>
      <c r="H25" s="13">
        <v>0.4</v>
      </c>
      <c r="I25" s="13">
        <v>0.4</v>
      </c>
      <c r="J25" s="13">
        <v>0.5</v>
      </c>
      <c r="K25" s="13">
        <v>0.5</v>
      </c>
      <c r="L25" s="13">
        <v>0.5</v>
      </c>
      <c r="M25" s="13">
        <v>0.6</v>
      </c>
      <c r="N25" s="13">
        <v>0.6</v>
      </c>
      <c r="O25" s="13">
        <v>0.6</v>
      </c>
      <c r="P25" s="13">
        <v>0.6</v>
      </c>
      <c r="Q25" s="13">
        <v>0.5</v>
      </c>
      <c r="R25" s="13">
        <v>0.5</v>
      </c>
      <c r="S25" s="13">
        <v>0.4</v>
      </c>
      <c r="T25" s="13">
        <v>0.4</v>
      </c>
      <c r="U25" s="13">
        <v>0.4</v>
      </c>
      <c r="V25" s="13">
        <v>0.5</v>
      </c>
      <c r="W25" s="13"/>
    </row>
    <row r="26" spans="2:23">
      <c r="B26" s="13"/>
      <c r="C26" s="7" t="s">
        <v>108</v>
      </c>
      <c r="D26" s="13">
        <v>3.4</v>
      </c>
      <c r="E26" s="13">
        <v>2.6</v>
      </c>
      <c r="F26" s="13">
        <v>2.6</v>
      </c>
      <c r="G26" s="13">
        <v>2.1</v>
      </c>
      <c r="H26" s="13">
        <v>2.4</v>
      </c>
      <c r="I26" s="13">
        <v>2.7</v>
      </c>
      <c r="J26" s="13">
        <v>2.9</v>
      </c>
      <c r="K26" s="13">
        <v>2.8</v>
      </c>
      <c r="L26" s="13">
        <v>3.4</v>
      </c>
      <c r="M26" s="13">
        <v>2.8</v>
      </c>
      <c r="N26" s="13">
        <v>3</v>
      </c>
      <c r="O26" s="13">
        <v>3.4</v>
      </c>
      <c r="P26" s="13">
        <v>3.6</v>
      </c>
      <c r="Q26" s="13">
        <v>2.9</v>
      </c>
      <c r="R26" s="13">
        <v>2.7</v>
      </c>
      <c r="S26" s="13">
        <v>3.1</v>
      </c>
      <c r="T26" s="13">
        <v>3.3</v>
      </c>
      <c r="U26" s="13">
        <v>3.3</v>
      </c>
      <c r="V26" s="13">
        <v>3.4</v>
      </c>
      <c r="W26" s="13"/>
    </row>
    <row r="27" spans="2:23">
      <c r="B27" s="13"/>
      <c r="C27" s="7" t="s">
        <v>109</v>
      </c>
      <c r="D27" s="13">
        <v>2.7</v>
      </c>
      <c r="E27" s="13">
        <v>2.9</v>
      </c>
      <c r="F27" s="13">
        <v>3.1</v>
      </c>
      <c r="G27" s="13">
        <v>3</v>
      </c>
      <c r="H27" s="13">
        <v>3.2</v>
      </c>
      <c r="I27" s="13">
        <v>3.1</v>
      </c>
      <c r="J27" s="13">
        <v>3.3</v>
      </c>
      <c r="K27" s="13">
        <v>3.1</v>
      </c>
      <c r="L27" s="13">
        <v>3.3</v>
      </c>
      <c r="M27" s="13">
        <v>2.9</v>
      </c>
      <c r="N27" s="13">
        <v>3.1</v>
      </c>
      <c r="O27" s="13">
        <v>3.4</v>
      </c>
      <c r="P27" s="13">
        <v>3.6</v>
      </c>
      <c r="Q27" s="13">
        <v>2.8</v>
      </c>
      <c r="R27" s="13">
        <v>2.5</v>
      </c>
      <c r="S27" s="13">
        <v>3.1</v>
      </c>
      <c r="T27" s="13">
        <v>3.4</v>
      </c>
      <c r="U27" s="13">
        <v>3</v>
      </c>
      <c r="V27" s="13">
        <v>2.8</v>
      </c>
      <c r="W27" s="13"/>
    </row>
    <row r="28" spans="2:23">
      <c r="B28" s="13"/>
      <c r="C28" s="7" t="s">
        <v>110</v>
      </c>
      <c r="D28" s="13">
        <v>31.3</v>
      </c>
      <c r="E28" s="13">
        <v>34.1</v>
      </c>
      <c r="F28" s="13">
        <v>33.1</v>
      </c>
      <c r="G28" s="13">
        <v>34.299999999999997</v>
      </c>
      <c r="H28" s="13">
        <v>33.9</v>
      </c>
      <c r="I28" s="13">
        <v>33.6</v>
      </c>
      <c r="J28" s="13">
        <v>32.6</v>
      </c>
      <c r="K28" s="13">
        <v>32.299999999999997</v>
      </c>
      <c r="L28" s="13">
        <v>29.8</v>
      </c>
      <c r="M28" s="13">
        <v>28.9</v>
      </c>
      <c r="N28" s="13">
        <v>26.9</v>
      </c>
      <c r="O28" s="13">
        <v>27.6</v>
      </c>
      <c r="P28" s="13">
        <v>26.9</v>
      </c>
      <c r="Q28" s="13">
        <v>26.5</v>
      </c>
      <c r="R28" s="13">
        <v>25.8</v>
      </c>
      <c r="S28" s="13">
        <v>25.8</v>
      </c>
      <c r="T28" s="13">
        <v>26.2</v>
      </c>
      <c r="U28" s="13">
        <v>27.5</v>
      </c>
      <c r="V28" s="13">
        <v>29.6</v>
      </c>
      <c r="W28" s="13"/>
    </row>
    <row r="29" spans="2:23">
      <c r="B29" s="13"/>
      <c r="C29" s="7" t="s">
        <v>111</v>
      </c>
      <c r="D29" s="13">
        <v>28.6</v>
      </c>
      <c r="E29" s="13">
        <v>31.6</v>
      </c>
      <c r="F29" s="13">
        <v>33</v>
      </c>
      <c r="G29" s="13">
        <v>32.5</v>
      </c>
      <c r="H29" s="13">
        <v>32.299999999999997</v>
      </c>
      <c r="I29" s="13">
        <v>32.5</v>
      </c>
      <c r="J29" s="13">
        <v>32.799999999999997</v>
      </c>
      <c r="K29" s="13">
        <v>32.9</v>
      </c>
      <c r="L29" s="13">
        <v>34.5</v>
      </c>
      <c r="M29" s="13">
        <v>36.700000000000003</v>
      </c>
      <c r="N29" s="13">
        <v>37.6</v>
      </c>
      <c r="O29" s="13">
        <v>37.9</v>
      </c>
      <c r="P29" s="13">
        <v>36</v>
      </c>
      <c r="Q29" s="13">
        <v>37.5</v>
      </c>
      <c r="R29" s="13">
        <v>36.799999999999997</v>
      </c>
      <c r="S29" s="13">
        <v>36</v>
      </c>
      <c r="T29" s="13">
        <v>35.1</v>
      </c>
      <c r="U29" s="13">
        <v>33.6</v>
      </c>
      <c r="V29" s="13">
        <v>31.8</v>
      </c>
      <c r="W29" s="13"/>
    </row>
    <row r="30" spans="2:23">
      <c r="B30" s="13"/>
      <c r="C30" s="7" t="s">
        <v>112</v>
      </c>
      <c r="D30" s="13">
        <v>0.9</v>
      </c>
      <c r="E30" s="13">
        <v>1.3</v>
      </c>
      <c r="F30" s="13">
        <v>1.7</v>
      </c>
      <c r="G30" s="13">
        <v>1.8</v>
      </c>
      <c r="H30" s="13">
        <v>1.7</v>
      </c>
      <c r="I30" s="13">
        <v>1.8</v>
      </c>
      <c r="J30" s="13">
        <v>2</v>
      </c>
      <c r="K30" s="13">
        <v>1.7</v>
      </c>
      <c r="L30" s="13">
        <v>1.7</v>
      </c>
      <c r="M30" s="13">
        <v>1.8</v>
      </c>
      <c r="N30" s="13">
        <v>2</v>
      </c>
      <c r="O30" s="13">
        <v>2.1</v>
      </c>
      <c r="P30" s="13">
        <v>2.7</v>
      </c>
      <c r="Q30" s="13">
        <v>2.9</v>
      </c>
      <c r="R30" s="13">
        <v>3.1</v>
      </c>
      <c r="S30" s="13">
        <v>3.1</v>
      </c>
      <c r="T30" s="13">
        <v>3.3</v>
      </c>
      <c r="U30" s="13">
        <v>3.5</v>
      </c>
      <c r="V30" s="13">
        <v>3.8</v>
      </c>
      <c r="W30" s="13"/>
    </row>
    <row r="31" spans="2:23">
      <c r="B31" s="13"/>
      <c r="C31" s="7" t="s">
        <v>113</v>
      </c>
      <c r="D31" s="13">
        <v>1.9</v>
      </c>
      <c r="E31" s="13">
        <v>1.2</v>
      </c>
      <c r="F31" s="13">
        <v>1.2</v>
      </c>
      <c r="G31" s="13">
        <v>1.4</v>
      </c>
      <c r="H31" s="13">
        <v>1.3</v>
      </c>
      <c r="I31" s="13">
        <v>1.2</v>
      </c>
      <c r="J31" s="13">
        <v>1.3</v>
      </c>
      <c r="K31" s="13">
        <v>1.5</v>
      </c>
      <c r="L31" s="13">
        <v>1.7</v>
      </c>
      <c r="M31" s="13">
        <v>1.8</v>
      </c>
      <c r="N31" s="13">
        <v>2.2999999999999998</v>
      </c>
      <c r="O31" s="13">
        <v>2.2999999999999998</v>
      </c>
      <c r="P31" s="13">
        <v>2.4</v>
      </c>
      <c r="Q31" s="13">
        <v>2.2999999999999998</v>
      </c>
      <c r="R31" s="13">
        <v>2</v>
      </c>
      <c r="S31" s="13">
        <v>1.8</v>
      </c>
      <c r="T31" s="13">
        <v>1.7</v>
      </c>
      <c r="U31" s="13">
        <v>1.6</v>
      </c>
      <c r="V31" s="13">
        <v>1.4</v>
      </c>
      <c r="W31" s="13"/>
    </row>
    <row r="32" spans="2:23">
      <c r="B32" s="13"/>
      <c r="C32" s="7" t="s">
        <v>114</v>
      </c>
      <c r="D32" s="13">
        <v>12.3</v>
      </c>
      <c r="E32" s="13">
        <v>15</v>
      </c>
      <c r="F32" s="13">
        <v>14.7</v>
      </c>
      <c r="G32" s="13">
        <v>14.4</v>
      </c>
      <c r="H32" s="13">
        <v>13.9</v>
      </c>
      <c r="I32" s="13">
        <v>14.1</v>
      </c>
      <c r="J32" s="13">
        <v>14.3</v>
      </c>
      <c r="K32" s="13">
        <v>14.8</v>
      </c>
      <c r="L32" s="13">
        <v>14.7</v>
      </c>
      <c r="M32" s="13">
        <v>14.2</v>
      </c>
      <c r="N32" s="13">
        <v>13.9</v>
      </c>
      <c r="O32" s="13">
        <v>12.4</v>
      </c>
      <c r="P32" s="13">
        <v>13.4</v>
      </c>
      <c r="Q32" s="13">
        <v>14.3</v>
      </c>
      <c r="R32" s="13">
        <v>15.3</v>
      </c>
      <c r="S32" s="13">
        <v>14.8</v>
      </c>
      <c r="T32" s="13">
        <v>15.1</v>
      </c>
      <c r="U32" s="13">
        <v>15</v>
      </c>
      <c r="V32" s="13">
        <v>14.5</v>
      </c>
      <c r="W32" s="13"/>
    </row>
    <row r="33" spans="2:23">
      <c r="B33" s="13"/>
      <c r="C33" s="7" t="s">
        <v>115</v>
      </c>
      <c r="D33" s="13">
        <v>17.5</v>
      </c>
      <c r="E33" s="13">
        <v>10</v>
      </c>
      <c r="F33" s="13">
        <v>9.3000000000000007</v>
      </c>
      <c r="G33" s="13">
        <v>9.1999999999999993</v>
      </c>
      <c r="H33" s="13">
        <v>9.9</v>
      </c>
      <c r="I33" s="13">
        <v>9.6999999999999993</v>
      </c>
      <c r="J33" s="13">
        <v>9.1</v>
      </c>
      <c r="K33" s="13">
        <v>8.9</v>
      </c>
      <c r="L33" s="13">
        <v>8.6999999999999993</v>
      </c>
      <c r="M33" s="13">
        <v>8.6</v>
      </c>
      <c r="N33" s="13">
        <v>8.6999999999999993</v>
      </c>
      <c r="O33" s="13">
        <v>8</v>
      </c>
      <c r="P33" s="13">
        <v>8.3000000000000007</v>
      </c>
      <c r="Q33" s="13">
        <v>8.4</v>
      </c>
      <c r="R33" s="13">
        <v>8.8000000000000007</v>
      </c>
      <c r="S33" s="13">
        <v>9.4</v>
      </c>
      <c r="T33" s="13">
        <v>9.1</v>
      </c>
      <c r="U33" s="13">
        <v>9.8000000000000007</v>
      </c>
      <c r="V33" s="13">
        <v>10</v>
      </c>
      <c r="W33" s="13"/>
    </row>
    <row r="34" spans="2:23">
      <c r="B34" s="13"/>
      <c r="C34" s="7"/>
      <c r="D34" s="13"/>
      <c r="E34" s="13"/>
      <c r="F34" s="13"/>
      <c r="G34" s="13"/>
      <c r="H34" s="13"/>
      <c r="I34" s="13"/>
      <c r="J34" s="13"/>
      <c r="K34" s="13"/>
      <c r="L34" s="13"/>
      <c r="M34" s="13"/>
      <c r="N34" s="13"/>
      <c r="O34" s="13"/>
      <c r="P34" s="13"/>
      <c r="Q34" s="13"/>
      <c r="R34" s="13"/>
      <c r="S34" s="13"/>
      <c r="T34" s="13"/>
      <c r="U34" s="13"/>
      <c r="V34" s="13"/>
      <c r="W34" s="13"/>
    </row>
    <row r="35" spans="2:23">
      <c r="B35" s="13"/>
      <c r="C35" s="26" t="s">
        <v>116</v>
      </c>
      <c r="D35" s="13"/>
      <c r="E35" s="13"/>
      <c r="F35" s="13"/>
      <c r="G35" s="13"/>
      <c r="H35" s="13"/>
      <c r="I35" s="13"/>
      <c r="J35" s="13"/>
      <c r="K35" s="13"/>
      <c r="L35" s="13"/>
      <c r="M35" s="13"/>
      <c r="N35" s="13"/>
      <c r="O35" s="13"/>
      <c r="P35" s="13"/>
      <c r="Q35" s="13"/>
      <c r="R35" s="13"/>
      <c r="S35" s="13"/>
      <c r="T35" s="13"/>
      <c r="U35" s="13"/>
      <c r="V35" s="13"/>
      <c r="W35" s="13"/>
    </row>
    <row r="36" spans="2:23">
      <c r="B36" s="13"/>
      <c r="C36" s="27" t="s">
        <v>117</v>
      </c>
      <c r="D36" s="18">
        <v>1649</v>
      </c>
      <c r="E36" s="18">
        <v>1854</v>
      </c>
      <c r="F36" s="18">
        <v>2202</v>
      </c>
      <c r="G36" s="18">
        <v>2354</v>
      </c>
      <c r="H36" s="18">
        <v>2556</v>
      </c>
      <c r="I36" s="18">
        <v>2775</v>
      </c>
      <c r="J36" s="18">
        <v>2944</v>
      </c>
      <c r="K36" s="18">
        <v>3198</v>
      </c>
      <c r="L36" s="18">
        <v>3272</v>
      </c>
      <c r="M36" s="18">
        <v>2913</v>
      </c>
      <c r="N36" s="18">
        <v>3036</v>
      </c>
      <c r="O36" s="18">
        <v>3092</v>
      </c>
      <c r="P36" s="18">
        <v>3209</v>
      </c>
      <c r="Q36" s="18">
        <v>3250</v>
      </c>
      <c r="R36" s="18">
        <v>3170</v>
      </c>
      <c r="S36" s="18">
        <v>3245</v>
      </c>
      <c r="T36" s="18">
        <v>3507</v>
      </c>
      <c r="U36" s="18">
        <v>3534</v>
      </c>
      <c r="V36" s="18">
        <v>3654</v>
      </c>
      <c r="W36" s="13"/>
    </row>
    <row r="37" spans="2:23">
      <c r="B37" s="13"/>
      <c r="C37" s="27"/>
      <c r="D37" s="13"/>
      <c r="E37" s="13"/>
      <c r="F37" s="13"/>
      <c r="G37" s="13"/>
      <c r="H37" s="13"/>
      <c r="I37" s="13"/>
      <c r="J37" s="13"/>
      <c r="K37" s="13"/>
      <c r="L37" s="13"/>
      <c r="M37" s="13"/>
      <c r="N37" s="13"/>
      <c r="O37" s="13"/>
      <c r="P37" s="13"/>
      <c r="Q37" s="13"/>
      <c r="R37" s="13"/>
      <c r="S37" s="13"/>
      <c r="T37" s="13"/>
      <c r="U37" s="13"/>
      <c r="V37" s="13"/>
      <c r="W37" s="13"/>
    </row>
    <row r="38" spans="2:23">
      <c r="B38" s="17"/>
      <c r="C38" s="26" t="s">
        <v>118</v>
      </c>
      <c r="D38" s="17">
        <v>1.5</v>
      </c>
      <c r="E38" s="17">
        <v>1.35</v>
      </c>
      <c r="F38" s="17">
        <v>1.3</v>
      </c>
      <c r="G38" s="17">
        <v>1.3</v>
      </c>
      <c r="H38" s="17">
        <v>1.3</v>
      </c>
      <c r="I38" s="17">
        <v>1.19</v>
      </c>
      <c r="J38" s="17">
        <v>1.18</v>
      </c>
      <c r="K38" s="17">
        <v>1.1599999999999999</v>
      </c>
      <c r="L38" s="17">
        <v>1.1599999999999999</v>
      </c>
      <c r="M38" s="17">
        <v>1.75</v>
      </c>
      <c r="N38" s="17">
        <v>1.75</v>
      </c>
      <c r="O38" s="17">
        <v>1.75</v>
      </c>
      <c r="P38" s="17">
        <v>1.75</v>
      </c>
      <c r="Q38" s="17">
        <v>1.75</v>
      </c>
      <c r="R38" s="17">
        <v>1.75</v>
      </c>
      <c r="S38" s="17">
        <v>1.75</v>
      </c>
      <c r="T38" s="17">
        <v>1.65</v>
      </c>
      <c r="U38" s="17">
        <v>1.6</v>
      </c>
      <c r="V38" s="17">
        <v>1.6</v>
      </c>
      <c r="W38" s="13"/>
    </row>
    <row r="39" spans="2:23">
      <c r="B39" s="13"/>
      <c r="C39" s="26"/>
      <c r="D39" s="13"/>
      <c r="E39" s="13"/>
      <c r="F39" s="13"/>
      <c r="G39" s="13"/>
      <c r="H39" s="13"/>
      <c r="I39" s="13"/>
      <c r="J39" s="13"/>
      <c r="K39" s="13"/>
      <c r="L39" s="13"/>
      <c r="M39" s="13"/>
      <c r="N39" s="13"/>
      <c r="O39" s="13"/>
      <c r="P39" s="13"/>
      <c r="Q39" s="13"/>
      <c r="R39" s="13"/>
      <c r="S39" s="13"/>
      <c r="T39" s="13"/>
      <c r="U39" s="13"/>
      <c r="V39" s="13"/>
      <c r="W39" s="13"/>
    </row>
    <row r="40" spans="2:23">
      <c r="B40" s="13"/>
      <c r="C40" s="26"/>
      <c r="D40" s="13"/>
      <c r="E40" s="13"/>
      <c r="F40" s="13"/>
      <c r="G40" s="13"/>
      <c r="H40" s="13"/>
      <c r="I40" s="13"/>
      <c r="J40" s="13"/>
      <c r="K40" s="13"/>
      <c r="L40" s="13"/>
      <c r="M40" s="13"/>
      <c r="N40" s="13"/>
      <c r="O40" s="13"/>
      <c r="P40" s="13"/>
      <c r="Q40" s="13"/>
      <c r="R40" s="13"/>
      <c r="S40" s="13"/>
      <c r="T40" s="13"/>
      <c r="U40" s="13"/>
      <c r="V40" s="13"/>
      <c r="W40" s="13"/>
    </row>
    <row r="41" spans="2:23" ht="16.8">
      <c r="B41" s="17"/>
      <c r="C41" s="17" t="s">
        <v>119</v>
      </c>
      <c r="D41" s="17">
        <v>0.2</v>
      </c>
      <c r="E41" s="17">
        <v>0.2</v>
      </c>
      <c r="F41" s="17">
        <v>0.2</v>
      </c>
      <c r="G41" s="17">
        <v>0.2</v>
      </c>
      <c r="H41" s="17">
        <v>0.2</v>
      </c>
      <c r="I41" s="17">
        <v>0.2</v>
      </c>
      <c r="J41" s="17">
        <v>0.2</v>
      </c>
      <c r="K41" s="17">
        <v>0.2</v>
      </c>
      <c r="L41" s="17">
        <v>0.3</v>
      </c>
      <c r="M41" s="17">
        <v>0.3</v>
      </c>
      <c r="N41" s="17">
        <v>0.4</v>
      </c>
      <c r="O41" s="17">
        <v>0.4</v>
      </c>
      <c r="P41" s="17">
        <v>0.4</v>
      </c>
      <c r="Q41" s="17">
        <v>0.4</v>
      </c>
      <c r="R41" s="17">
        <v>0.4</v>
      </c>
      <c r="S41" s="17">
        <v>0.4</v>
      </c>
      <c r="T41" s="17">
        <v>0.4</v>
      </c>
      <c r="U41" s="17">
        <v>0.4</v>
      </c>
      <c r="V41" s="17">
        <v>0.4</v>
      </c>
      <c r="W41" s="13"/>
    </row>
    <row r="42" spans="2:23" ht="80.400000000000006">
      <c r="B42" s="13"/>
      <c r="C42" s="30" t="s">
        <v>120</v>
      </c>
      <c r="D42" s="13"/>
      <c r="E42" s="13"/>
      <c r="F42" s="13"/>
      <c r="G42" s="13"/>
      <c r="H42" s="13"/>
      <c r="I42" s="13"/>
      <c r="J42" s="13"/>
      <c r="K42" s="13"/>
      <c r="L42" s="13"/>
      <c r="M42" s="13"/>
      <c r="N42" s="13"/>
      <c r="O42" s="13"/>
      <c r="P42" s="13"/>
      <c r="Q42" s="13"/>
      <c r="R42" s="13"/>
      <c r="S42" s="13"/>
      <c r="T42" s="13"/>
      <c r="U42" s="13"/>
      <c r="V42" s="13"/>
      <c r="W42" s="13"/>
    </row>
    <row r="43" spans="2:23">
      <c r="B43" s="13"/>
      <c r="C43" s="7" t="s">
        <v>106</v>
      </c>
      <c r="D43" s="13">
        <v>0</v>
      </c>
      <c r="E43" s="13">
        <v>0</v>
      </c>
      <c r="F43" s="13">
        <v>0</v>
      </c>
      <c r="G43" s="13">
        <v>0</v>
      </c>
      <c r="H43" s="13">
        <v>0</v>
      </c>
      <c r="I43" s="13">
        <v>0</v>
      </c>
      <c r="J43" s="13">
        <v>0</v>
      </c>
      <c r="K43" s="13">
        <v>0</v>
      </c>
      <c r="L43" s="13">
        <v>0</v>
      </c>
      <c r="M43" s="13">
        <v>0</v>
      </c>
      <c r="N43" s="13">
        <v>0</v>
      </c>
      <c r="O43" s="13">
        <v>0</v>
      </c>
      <c r="P43" s="13">
        <v>0</v>
      </c>
      <c r="Q43" s="13">
        <v>0</v>
      </c>
      <c r="R43" s="13">
        <v>0</v>
      </c>
      <c r="S43" s="13">
        <v>0</v>
      </c>
      <c r="T43" s="13">
        <v>0</v>
      </c>
      <c r="U43" s="13">
        <v>0</v>
      </c>
      <c r="V43" s="13">
        <v>0</v>
      </c>
      <c r="W43" s="13"/>
    </row>
    <row r="44" spans="2:23">
      <c r="B44" s="13"/>
      <c r="C44" s="7" t="s">
        <v>107</v>
      </c>
      <c r="D44" s="13">
        <v>0</v>
      </c>
      <c r="E44" s="13">
        <v>0</v>
      </c>
      <c r="F44" s="13">
        <v>0</v>
      </c>
      <c r="G44" s="13">
        <v>0</v>
      </c>
      <c r="H44" s="13">
        <v>0</v>
      </c>
      <c r="I44" s="13">
        <v>0</v>
      </c>
      <c r="J44" s="13">
        <v>0</v>
      </c>
      <c r="K44" s="13">
        <v>0</v>
      </c>
      <c r="L44" s="13">
        <v>0</v>
      </c>
      <c r="M44" s="13">
        <v>0</v>
      </c>
      <c r="N44" s="13">
        <v>0</v>
      </c>
      <c r="O44" s="13">
        <v>0</v>
      </c>
      <c r="P44" s="13">
        <v>0</v>
      </c>
      <c r="Q44" s="13">
        <v>0</v>
      </c>
      <c r="R44" s="13">
        <v>0</v>
      </c>
      <c r="S44" s="13">
        <v>0</v>
      </c>
      <c r="T44" s="13">
        <v>0</v>
      </c>
      <c r="U44" s="13">
        <v>0</v>
      </c>
      <c r="V44" s="13">
        <v>0</v>
      </c>
      <c r="W44" s="13"/>
    </row>
    <row r="45" spans="2:23">
      <c r="B45" s="13"/>
      <c r="C45" s="7" t="s">
        <v>108</v>
      </c>
      <c r="D45" s="13">
        <v>0</v>
      </c>
      <c r="E45" s="13">
        <v>0</v>
      </c>
      <c r="F45" s="13">
        <v>0</v>
      </c>
      <c r="G45" s="13">
        <v>0</v>
      </c>
      <c r="H45" s="13">
        <v>0</v>
      </c>
      <c r="I45" s="13">
        <v>0</v>
      </c>
      <c r="J45" s="13">
        <v>0</v>
      </c>
      <c r="K45" s="13">
        <v>0</v>
      </c>
      <c r="L45" s="13">
        <v>0</v>
      </c>
      <c r="M45" s="13">
        <v>0</v>
      </c>
      <c r="N45" s="13">
        <v>0</v>
      </c>
      <c r="O45" s="13">
        <v>0</v>
      </c>
      <c r="P45" s="13">
        <v>0</v>
      </c>
      <c r="Q45" s="13">
        <v>0</v>
      </c>
      <c r="R45" s="13">
        <v>0</v>
      </c>
      <c r="S45" s="13">
        <v>0</v>
      </c>
      <c r="T45" s="13">
        <v>0</v>
      </c>
      <c r="U45" s="13">
        <v>0</v>
      </c>
      <c r="V45" s="13">
        <v>0</v>
      </c>
      <c r="W45" s="13"/>
    </row>
    <row r="46" spans="2:23">
      <c r="B46" s="13"/>
      <c r="C46" s="7" t="s">
        <v>109</v>
      </c>
      <c r="D46" s="13">
        <v>0</v>
      </c>
      <c r="E46" s="13">
        <v>0</v>
      </c>
      <c r="F46" s="13">
        <v>0</v>
      </c>
      <c r="G46" s="13">
        <v>0</v>
      </c>
      <c r="H46" s="13">
        <v>0</v>
      </c>
      <c r="I46" s="13">
        <v>0</v>
      </c>
      <c r="J46" s="13">
        <v>0</v>
      </c>
      <c r="K46" s="13">
        <v>0</v>
      </c>
      <c r="L46" s="13">
        <v>0</v>
      </c>
      <c r="M46" s="13">
        <v>0</v>
      </c>
      <c r="N46" s="13">
        <v>0</v>
      </c>
      <c r="O46" s="13">
        <v>0</v>
      </c>
      <c r="P46" s="13">
        <v>0</v>
      </c>
      <c r="Q46" s="13">
        <v>0</v>
      </c>
      <c r="R46" s="13">
        <v>0</v>
      </c>
      <c r="S46" s="13">
        <v>0</v>
      </c>
      <c r="T46" s="13">
        <v>0</v>
      </c>
      <c r="U46" s="13">
        <v>0</v>
      </c>
      <c r="V46" s="13">
        <v>0</v>
      </c>
      <c r="W46" s="13"/>
    </row>
    <row r="47" spans="2:23">
      <c r="B47" s="13"/>
      <c r="C47" s="7" t="s">
        <v>110</v>
      </c>
      <c r="D47" s="13">
        <v>0.1</v>
      </c>
      <c r="E47" s="13">
        <v>0.1</v>
      </c>
      <c r="F47" s="13">
        <v>0.1</v>
      </c>
      <c r="G47" s="13">
        <v>0.1</v>
      </c>
      <c r="H47" s="13">
        <v>0.1</v>
      </c>
      <c r="I47" s="13">
        <v>0.1</v>
      </c>
      <c r="J47" s="13">
        <v>0.1</v>
      </c>
      <c r="K47" s="13">
        <v>0.1</v>
      </c>
      <c r="L47" s="13">
        <v>0.1</v>
      </c>
      <c r="M47" s="13">
        <v>0.1</v>
      </c>
      <c r="N47" s="13">
        <v>0.1</v>
      </c>
      <c r="O47" s="13">
        <v>0.1</v>
      </c>
      <c r="P47" s="13">
        <v>0.1</v>
      </c>
      <c r="Q47" s="13">
        <v>0.1</v>
      </c>
      <c r="R47" s="13">
        <v>0.1</v>
      </c>
      <c r="S47" s="13">
        <v>0.1</v>
      </c>
      <c r="T47" s="13">
        <v>0.1</v>
      </c>
      <c r="U47" s="13">
        <v>0.1</v>
      </c>
      <c r="V47" s="13">
        <v>0.1</v>
      </c>
      <c r="W47" s="13"/>
    </row>
    <row r="48" spans="2:23">
      <c r="B48" s="13"/>
      <c r="C48" s="7" t="s">
        <v>111</v>
      </c>
      <c r="D48" s="13">
        <v>0</v>
      </c>
      <c r="E48" s="13">
        <v>0.1</v>
      </c>
      <c r="F48" s="13">
        <v>0.1</v>
      </c>
      <c r="G48" s="13">
        <v>0.1</v>
      </c>
      <c r="H48" s="13">
        <v>0.1</v>
      </c>
      <c r="I48" s="13">
        <v>0.1</v>
      </c>
      <c r="J48" s="13">
        <v>0.1</v>
      </c>
      <c r="K48" s="13">
        <v>0.1</v>
      </c>
      <c r="L48" s="13">
        <v>0.1</v>
      </c>
      <c r="M48" s="13">
        <v>0.1</v>
      </c>
      <c r="N48" s="13">
        <v>0.1</v>
      </c>
      <c r="O48" s="13">
        <v>0.1</v>
      </c>
      <c r="P48" s="13">
        <v>0.1</v>
      </c>
      <c r="Q48" s="13">
        <v>0.1</v>
      </c>
      <c r="R48" s="13">
        <v>0.1</v>
      </c>
      <c r="S48" s="13">
        <v>0.1</v>
      </c>
      <c r="T48" s="13">
        <v>0.1</v>
      </c>
      <c r="U48" s="13">
        <v>0.1</v>
      </c>
      <c r="V48" s="13">
        <v>0.1</v>
      </c>
      <c r="W48" s="13"/>
    </row>
    <row r="49" spans="2:23">
      <c r="B49" s="13"/>
      <c r="C49" s="7" t="s">
        <v>112</v>
      </c>
      <c r="D49" s="13">
        <v>0</v>
      </c>
      <c r="E49" s="13">
        <v>0</v>
      </c>
      <c r="F49" s="13">
        <v>0</v>
      </c>
      <c r="G49" s="13">
        <v>0</v>
      </c>
      <c r="H49" s="13">
        <v>0</v>
      </c>
      <c r="I49" s="13">
        <v>0</v>
      </c>
      <c r="J49" s="13">
        <v>0</v>
      </c>
      <c r="K49" s="13">
        <v>0</v>
      </c>
      <c r="L49" s="13">
        <v>0</v>
      </c>
      <c r="M49" s="13">
        <v>0</v>
      </c>
      <c r="N49" s="13">
        <v>0</v>
      </c>
      <c r="O49" s="13">
        <v>0</v>
      </c>
      <c r="P49" s="13">
        <v>0</v>
      </c>
      <c r="Q49" s="13">
        <v>0</v>
      </c>
      <c r="R49" s="13">
        <v>0</v>
      </c>
      <c r="S49" s="13">
        <v>0</v>
      </c>
      <c r="T49" s="13">
        <v>0</v>
      </c>
      <c r="U49" s="13">
        <v>0</v>
      </c>
      <c r="V49" s="13">
        <v>0</v>
      </c>
      <c r="W49" s="13"/>
    </row>
    <row r="50" spans="2:23">
      <c r="B50" s="13"/>
      <c r="C50" s="7" t="s">
        <v>113</v>
      </c>
      <c r="D50" s="13">
        <v>0</v>
      </c>
      <c r="E50" s="13">
        <v>0</v>
      </c>
      <c r="F50" s="13">
        <v>0</v>
      </c>
      <c r="G50" s="13">
        <v>0</v>
      </c>
      <c r="H50" s="13">
        <v>0</v>
      </c>
      <c r="I50" s="13">
        <v>0</v>
      </c>
      <c r="J50" s="13">
        <v>0</v>
      </c>
      <c r="K50" s="13">
        <v>0</v>
      </c>
      <c r="L50" s="13">
        <v>0</v>
      </c>
      <c r="M50" s="13">
        <v>0</v>
      </c>
      <c r="N50" s="13">
        <v>0</v>
      </c>
      <c r="O50" s="13">
        <v>0</v>
      </c>
      <c r="P50" s="13">
        <v>0</v>
      </c>
      <c r="Q50" s="13">
        <v>0</v>
      </c>
      <c r="R50" s="13">
        <v>0</v>
      </c>
      <c r="S50" s="13">
        <v>0</v>
      </c>
      <c r="T50" s="13">
        <v>0</v>
      </c>
      <c r="U50" s="13">
        <v>0</v>
      </c>
      <c r="V50" s="13">
        <v>0</v>
      </c>
      <c r="W50" s="13"/>
    </row>
    <row r="51" spans="2:23">
      <c r="B51" s="13"/>
      <c r="C51" s="7" t="s">
        <v>114</v>
      </c>
      <c r="D51" s="13">
        <v>0</v>
      </c>
      <c r="E51" s="13">
        <v>0</v>
      </c>
      <c r="F51" s="13">
        <v>0</v>
      </c>
      <c r="G51" s="13">
        <v>0</v>
      </c>
      <c r="H51" s="13">
        <v>0</v>
      </c>
      <c r="I51" s="13">
        <v>0</v>
      </c>
      <c r="J51" s="13">
        <v>0</v>
      </c>
      <c r="K51" s="13">
        <v>0</v>
      </c>
      <c r="L51" s="13">
        <v>0</v>
      </c>
      <c r="M51" s="13">
        <v>0</v>
      </c>
      <c r="N51" s="13">
        <v>0</v>
      </c>
      <c r="O51" s="13">
        <v>0</v>
      </c>
      <c r="P51" s="13">
        <v>0.1</v>
      </c>
      <c r="Q51" s="13">
        <v>0.1</v>
      </c>
      <c r="R51" s="13">
        <v>0.1</v>
      </c>
      <c r="S51" s="13">
        <v>0.1</v>
      </c>
      <c r="T51" s="13">
        <v>0.1</v>
      </c>
      <c r="U51" s="13">
        <v>0.1</v>
      </c>
      <c r="V51" s="13">
        <v>0.1</v>
      </c>
      <c r="W51" s="13"/>
    </row>
    <row r="52" spans="2:23">
      <c r="B52" s="13"/>
      <c r="C52" s="7" t="s">
        <v>115</v>
      </c>
      <c r="D52" s="13">
        <v>0</v>
      </c>
      <c r="E52" s="13">
        <v>0</v>
      </c>
      <c r="F52" s="13">
        <v>0</v>
      </c>
      <c r="G52" s="13">
        <v>0</v>
      </c>
      <c r="H52" s="13">
        <v>0</v>
      </c>
      <c r="I52" s="13">
        <v>0</v>
      </c>
      <c r="J52" s="13">
        <v>0</v>
      </c>
      <c r="K52" s="13">
        <v>0</v>
      </c>
      <c r="L52" s="13">
        <v>0</v>
      </c>
      <c r="M52" s="13">
        <v>0</v>
      </c>
      <c r="N52" s="13">
        <v>0</v>
      </c>
      <c r="O52" s="13">
        <v>0</v>
      </c>
      <c r="P52" s="13">
        <v>0</v>
      </c>
      <c r="Q52" s="13">
        <v>0</v>
      </c>
      <c r="R52" s="13">
        <v>0</v>
      </c>
      <c r="S52" s="13">
        <v>0</v>
      </c>
      <c r="T52" s="13">
        <v>0</v>
      </c>
      <c r="U52" s="13">
        <v>0</v>
      </c>
      <c r="V52" s="13">
        <v>0</v>
      </c>
      <c r="W52" s="13"/>
    </row>
    <row r="53" spans="2:23">
      <c r="B53" s="13"/>
      <c r="C53" s="7"/>
      <c r="D53" s="13"/>
      <c r="E53" s="13"/>
      <c r="F53" s="13"/>
      <c r="G53" s="13"/>
      <c r="H53" s="13"/>
      <c r="I53" s="13"/>
      <c r="J53" s="13"/>
      <c r="K53" s="13"/>
      <c r="L53" s="13"/>
      <c r="M53" s="13"/>
      <c r="N53" s="13"/>
      <c r="O53" s="13"/>
      <c r="P53" s="13"/>
      <c r="Q53" s="13"/>
      <c r="R53" s="13"/>
      <c r="S53" s="13"/>
      <c r="T53" s="13"/>
      <c r="U53" s="13"/>
      <c r="V53" s="13"/>
      <c r="W53" s="13"/>
    </row>
    <row r="54" spans="2:23">
      <c r="B54" s="13"/>
      <c r="C54" s="25" t="s">
        <v>91</v>
      </c>
      <c r="D54" s="13"/>
      <c r="E54" s="13"/>
      <c r="F54" s="13"/>
      <c r="G54" s="13"/>
      <c r="H54" s="13"/>
      <c r="I54" s="13"/>
      <c r="J54" s="13"/>
      <c r="K54" s="13"/>
      <c r="L54" s="13"/>
      <c r="M54" s="13"/>
      <c r="N54" s="13"/>
      <c r="O54" s="13"/>
      <c r="P54" s="13"/>
      <c r="Q54" s="13"/>
      <c r="R54" s="13"/>
      <c r="S54" s="13"/>
      <c r="T54" s="13"/>
      <c r="U54" s="13"/>
      <c r="V54" s="13"/>
      <c r="W54" s="13"/>
    </row>
    <row r="55" spans="2:23">
      <c r="B55" s="13"/>
      <c r="C55" s="7" t="s">
        <v>106</v>
      </c>
      <c r="D55" s="13">
        <v>1</v>
      </c>
      <c r="E55" s="13">
        <v>1</v>
      </c>
      <c r="F55" s="13">
        <v>1</v>
      </c>
      <c r="G55" s="13">
        <v>1</v>
      </c>
      <c r="H55" s="13">
        <v>0.9</v>
      </c>
      <c r="I55" s="13">
        <v>1</v>
      </c>
      <c r="J55" s="13">
        <v>1</v>
      </c>
      <c r="K55" s="13">
        <v>1.3</v>
      </c>
      <c r="L55" s="13">
        <v>1.7</v>
      </c>
      <c r="M55" s="13">
        <v>1.8</v>
      </c>
      <c r="N55" s="13">
        <v>1.8</v>
      </c>
      <c r="O55" s="13">
        <v>2.2999999999999998</v>
      </c>
      <c r="P55" s="13">
        <v>2.4</v>
      </c>
      <c r="Q55" s="13">
        <v>2.1</v>
      </c>
      <c r="R55" s="13">
        <v>2.4</v>
      </c>
      <c r="S55" s="13">
        <v>2.4</v>
      </c>
      <c r="T55" s="13">
        <v>2.2999999999999998</v>
      </c>
      <c r="U55" s="13">
        <v>2.4</v>
      </c>
      <c r="V55" s="13">
        <v>2.1</v>
      </c>
      <c r="W55" s="13"/>
    </row>
    <row r="56" spans="2:23">
      <c r="B56" s="13"/>
      <c r="C56" s="7" t="s">
        <v>107</v>
      </c>
      <c r="D56" s="13">
        <v>0.4</v>
      </c>
      <c r="E56" s="13">
        <v>0.3</v>
      </c>
      <c r="F56" s="13">
        <v>0.4</v>
      </c>
      <c r="G56" s="13">
        <v>0.4</v>
      </c>
      <c r="H56" s="13">
        <v>0.4</v>
      </c>
      <c r="I56" s="13">
        <v>0.4</v>
      </c>
      <c r="J56" s="13">
        <v>0.5</v>
      </c>
      <c r="K56" s="13">
        <v>0.5</v>
      </c>
      <c r="L56" s="13">
        <v>0.5</v>
      </c>
      <c r="M56" s="13">
        <v>0.6</v>
      </c>
      <c r="N56" s="13">
        <v>0.6</v>
      </c>
      <c r="O56" s="13">
        <v>0.6</v>
      </c>
      <c r="P56" s="13">
        <v>0.6</v>
      </c>
      <c r="Q56" s="13">
        <v>0.5</v>
      </c>
      <c r="R56" s="13">
        <v>0.5</v>
      </c>
      <c r="S56" s="13">
        <v>0.4</v>
      </c>
      <c r="T56" s="13">
        <v>0.4</v>
      </c>
      <c r="U56" s="13">
        <v>0.4</v>
      </c>
      <c r="V56" s="13">
        <v>0.5</v>
      </c>
      <c r="W56" s="13"/>
    </row>
    <row r="57" spans="2:23">
      <c r="B57" s="13"/>
      <c r="C57" s="7" t="s">
        <v>108</v>
      </c>
      <c r="D57" s="13">
        <v>3.4</v>
      </c>
      <c r="E57" s="13">
        <v>2.6</v>
      </c>
      <c r="F57" s="13">
        <v>2.6</v>
      </c>
      <c r="G57" s="13">
        <v>2.1</v>
      </c>
      <c r="H57" s="13">
        <v>2.4</v>
      </c>
      <c r="I57" s="13">
        <v>2.7</v>
      </c>
      <c r="J57" s="13">
        <v>3</v>
      </c>
      <c r="K57" s="13">
        <v>2.8</v>
      </c>
      <c r="L57" s="13">
        <v>3.4</v>
      </c>
      <c r="M57" s="13">
        <v>2.8</v>
      </c>
      <c r="N57" s="13">
        <v>3</v>
      </c>
      <c r="O57" s="13">
        <v>3.4</v>
      </c>
      <c r="P57" s="13">
        <v>3.6</v>
      </c>
      <c r="Q57" s="13">
        <v>2.9</v>
      </c>
      <c r="R57" s="13">
        <v>2.7</v>
      </c>
      <c r="S57" s="13">
        <v>3.1</v>
      </c>
      <c r="T57" s="13">
        <v>3.3</v>
      </c>
      <c r="U57" s="13">
        <v>3.3</v>
      </c>
      <c r="V57" s="13">
        <v>3.4</v>
      </c>
      <c r="W57" s="13"/>
    </row>
    <row r="58" spans="2:23">
      <c r="B58" s="13"/>
      <c r="C58" s="7" t="s">
        <v>109</v>
      </c>
      <c r="D58" s="13">
        <v>2.7</v>
      </c>
      <c r="E58" s="13">
        <v>2.9</v>
      </c>
      <c r="F58" s="13">
        <v>3.1</v>
      </c>
      <c r="G58" s="13">
        <v>3</v>
      </c>
      <c r="H58" s="13">
        <v>3.2</v>
      </c>
      <c r="I58" s="13">
        <v>3.1</v>
      </c>
      <c r="J58" s="13">
        <v>3.3</v>
      </c>
      <c r="K58" s="13">
        <v>3.1</v>
      </c>
      <c r="L58" s="13">
        <v>3.3</v>
      </c>
      <c r="M58" s="13">
        <v>2.9</v>
      </c>
      <c r="N58" s="13">
        <v>3.1</v>
      </c>
      <c r="O58" s="13">
        <v>3.4</v>
      </c>
      <c r="P58" s="13">
        <v>3.6</v>
      </c>
      <c r="Q58" s="13">
        <v>2.8</v>
      </c>
      <c r="R58" s="13">
        <v>2.5</v>
      </c>
      <c r="S58" s="13">
        <v>3.1</v>
      </c>
      <c r="T58" s="13">
        <v>3.4</v>
      </c>
      <c r="U58" s="13">
        <v>3</v>
      </c>
      <c r="V58" s="13">
        <v>2.8</v>
      </c>
      <c r="W58" s="13"/>
    </row>
    <row r="59" spans="2:23">
      <c r="B59" s="13"/>
      <c r="C59" s="7" t="s">
        <v>110</v>
      </c>
      <c r="D59" s="13">
        <v>31.3</v>
      </c>
      <c r="E59" s="13">
        <v>34.1</v>
      </c>
      <c r="F59" s="13">
        <v>33.1</v>
      </c>
      <c r="G59" s="13">
        <v>34.299999999999997</v>
      </c>
      <c r="H59" s="13">
        <v>33.9</v>
      </c>
      <c r="I59" s="13">
        <v>33.6</v>
      </c>
      <c r="J59" s="13">
        <v>32.6</v>
      </c>
      <c r="K59" s="13">
        <v>32.299999999999997</v>
      </c>
      <c r="L59" s="13">
        <v>29.8</v>
      </c>
      <c r="M59" s="13">
        <v>28.9</v>
      </c>
      <c r="N59" s="13">
        <v>26.9</v>
      </c>
      <c r="O59" s="13">
        <v>27.6</v>
      </c>
      <c r="P59" s="13">
        <v>27</v>
      </c>
      <c r="Q59" s="13">
        <v>26.5</v>
      </c>
      <c r="R59" s="13">
        <v>25.8</v>
      </c>
      <c r="S59" s="13">
        <v>25.8</v>
      </c>
      <c r="T59" s="13">
        <v>26.2</v>
      </c>
      <c r="U59" s="13">
        <v>27.5</v>
      </c>
      <c r="V59" s="13">
        <v>29.6</v>
      </c>
      <c r="W59" s="13"/>
    </row>
    <row r="60" spans="2:23">
      <c r="B60" s="13"/>
      <c r="C60" s="7" t="s">
        <v>111</v>
      </c>
      <c r="D60" s="13">
        <v>28.6</v>
      </c>
      <c r="E60" s="13">
        <v>31.6</v>
      </c>
      <c r="F60" s="13">
        <v>33</v>
      </c>
      <c r="G60" s="13">
        <v>32.5</v>
      </c>
      <c r="H60" s="13">
        <v>32.299999999999997</v>
      </c>
      <c r="I60" s="13">
        <v>32.5</v>
      </c>
      <c r="J60" s="13">
        <v>32.799999999999997</v>
      </c>
      <c r="K60" s="13">
        <v>32.9</v>
      </c>
      <c r="L60" s="13">
        <v>34.5</v>
      </c>
      <c r="M60" s="13">
        <v>36.700000000000003</v>
      </c>
      <c r="N60" s="13">
        <v>37.6</v>
      </c>
      <c r="O60" s="13">
        <v>37.9</v>
      </c>
      <c r="P60" s="13">
        <v>36</v>
      </c>
      <c r="Q60" s="13">
        <v>37.5</v>
      </c>
      <c r="R60" s="13">
        <v>36.799999999999997</v>
      </c>
      <c r="S60" s="13">
        <v>36</v>
      </c>
      <c r="T60" s="13">
        <v>35.1</v>
      </c>
      <c r="U60" s="13">
        <v>33.6</v>
      </c>
      <c r="V60" s="13">
        <v>31.8</v>
      </c>
      <c r="W60" s="13"/>
    </row>
    <row r="61" spans="2:23">
      <c r="B61" s="13"/>
      <c r="C61" s="7" t="s">
        <v>112</v>
      </c>
      <c r="D61" s="13">
        <v>0.9</v>
      </c>
      <c r="E61" s="13">
        <v>1.3</v>
      </c>
      <c r="F61" s="13">
        <v>1.7</v>
      </c>
      <c r="G61" s="13">
        <v>1.8</v>
      </c>
      <c r="H61" s="13">
        <v>1.7</v>
      </c>
      <c r="I61" s="13">
        <v>1.8</v>
      </c>
      <c r="J61" s="13">
        <v>2</v>
      </c>
      <c r="K61" s="13">
        <v>1.7</v>
      </c>
      <c r="L61" s="13">
        <v>1.7</v>
      </c>
      <c r="M61" s="13">
        <v>1.7</v>
      </c>
      <c r="N61" s="13">
        <v>2</v>
      </c>
      <c r="O61" s="13">
        <v>2.1</v>
      </c>
      <c r="P61" s="13">
        <v>2.7</v>
      </c>
      <c r="Q61" s="13">
        <v>2.9</v>
      </c>
      <c r="R61" s="13">
        <v>3.1</v>
      </c>
      <c r="S61" s="13">
        <v>3.1</v>
      </c>
      <c r="T61" s="13">
        <v>3.3</v>
      </c>
      <c r="U61" s="13">
        <v>3.5</v>
      </c>
      <c r="V61" s="13">
        <v>3.8</v>
      </c>
      <c r="W61" s="13"/>
    </row>
    <row r="62" spans="2:23">
      <c r="B62" s="13"/>
      <c r="C62" s="7" t="s">
        <v>113</v>
      </c>
      <c r="D62" s="13">
        <v>1.9</v>
      </c>
      <c r="E62" s="13">
        <v>1.2</v>
      </c>
      <c r="F62" s="13">
        <v>1.2</v>
      </c>
      <c r="G62" s="13">
        <v>1.4</v>
      </c>
      <c r="H62" s="13">
        <v>1.3</v>
      </c>
      <c r="I62" s="13">
        <v>1.2</v>
      </c>
      <c r="J62" s="13">
        <v>1.3</v>
      </c>
      <c r="K62" s="13">
        <v>1.5</v>
      </c>
      <c r="L62" s="13">
        <v>1.7</v>
      </c>
      <c r="M62" s="13">
        <v>1.8</v>
      </c>
      <c r="N62" s="13">
        <v>2.2999999999999998</v>
      </c>
      <c r="O62" s="13">
        <v>2.2999999999999998</v>
      </c>
      <c r="P62" s="13">
        <v>2.4</v>
      </c>
      <c r="Q62" s="13">
        <v>2.2999999999999998</v>
      </c>
      <c r="R62" s="13">
        <v>2</v>
      </c>
      <c r="S62" s="13">
        <v>1.8</v>
      </c>
      <c r="T62" s="13">
        <v>1.7</v>
      </c>
      <c r="U62" s="13">
        <v>1.6</v>
      </c>
      <c r="V62" s="13">
        <v>1.4</v>
      </c>
      <c r="W62" s="13"/>
    </row>
    <row r="63" spans="2:23">
      <c r="B63" s="13"/>
      <c r="C63" s="7" t="s">
        <v>114</v>
      </c>
      <c r="D63" s="13">
        <v>12.3</v>
      </c>
      <c r="E63" s="13">
        <v>15</v>
      </c>
      <c r="F63" s="13">
        <v>14.7</v>
      </c>
      <c r="G63" s="13">
        <v>14.4</v>
      </c>
      <c r="H63" s="13">
        <v>13.9</v>
      </c>
      <c r="I63" s="13">
        <v>14.1</v>
      </c>
      <c r="J63" s="13">
        <v>14.3</v>
      </c>
      <c r="K63" s="13">
        <v>14.8</v>
      </c>
      <c r="L63" s="13">
        <v>14.7</v>
      </c>
      <c r="M63" s="13">
        <v>14.2</v>
      </c>
      <c r="N63" s="13">
        <v>13.9</v>
      </c>
      <c r="O63" s="13">
        <v>12.4</v>
      </c>
      <c r="P63" s="13">
        <v>13.4</v>
      </c>
      <c r="Q63" s="13">
        <v>14.3</v>
      </c>
      <c r="R63" s="13">
        <v>15.3</v>
      </c>
      <c r="S63" s="13">
        <v>14.8</v>
      </c>
      <c r="T63" s="13">
        <v>15.1</v>
      </c>
      <c r="U63" s="13">
        <v>15</v>
      </c>
      <c r="V63" s="13">
        <v>14.5</v>
      </c>
      <c r="W63" s="13"/>
    </row>
    <row r="64" spans="2:23">
      <c r="B64" s="13"/>
      <c r="C64" s="7" t="s">
        <v>115</v>
      </c>
      <c r="D64" s="13">
        <v>17.5</v>
      </c>
      <c r="E64" s="13">
        <v>10</v>
      </c>
      <c r="F64" s="13">
        <v>9.3000000000000007</v>
      </c>
      <c r="G64" s="13">
        <v>9.1999999999999993</v>
      </c>
      <c r="H64" s="13">
        <v>9.9</v>
      </c>
      <c r="I64" s="13">
        <v>9.6999999999999993</v>
      </c>
      <c r="J64" s="13">
        <v>9.1</v>
      </c>
      <c r="K64" s="13">
        <v>8.9</v>
      </c>
      <c r="L64" s="13">
        <v>8.6999999999999993</v>
      </c>
      <c r="M64" s="13">
        <v>8.6</v>
      </c>
      <c r="N64" s="13">
        <v>8.6999999999999993</v>
      </c>
      <c r="O64" s="13">
        <v>8</v>
      </c>
      <c r="P64" s="13">
        <v>8.3000000000000007</v>
      </c>
      <c r="Q64" s="13">
        <v>8.4</v>
      </c>
      <c r="R64" s="13">
        <v>8.8000000000000007</v>
      </c>
      <c r="S64" s="13">
        <v>9.4</v>
      </c>
      <c r="T64" s="13">
        <v>9.1</v>
      </c>
      <c r="U64" s="13">
        <v>9.8000000000000007</v>
      </c>
      <c r="V64" s="13">
        <v>10</v>
      </c>
      <c r="W64" s="13"/>
    </row>
    <row r="65" spans="2:23">
      <c r="B65" s="13"/>
      <c r="C65" s="7"/>
      <c r="D65" s="13"/>
      <c r="E65" s="13"/>
      <c r="F65" s="13"/>
      <c r="G65" s="13"/>
      <c r="H65" s="13"/>
      <c r="I65" s="13"/>
      <c r="J65" s="13"/>
      <c r="K65" s="13"/>
      <c r="L65" s="13"/>
      <c r="M65" s="13"/>
      <c r="N65" s="13"/>
      <c r="O65" s="13"/>
      <c r="P65" s="13"/>
      <c r="Q65" s="13"/>
      <c r="R65" s="13"/>
      <c r="S65" s="13"/>
      <c r="T65" s="13"/>
      <c r="U65" s="13"/>
      <c r="V65" s="13"/>
      <c r="W65" s="13"/>
    </row>
    <row r="66" spans="2:23">
      <c r="B66" s="17"/>
      <c r="C66" s="26" t="s">
        <v>121</v>
      </c>
      <c r="D66" s="17">
        <v>67.400000000000006</v>
      </c>
      <c r="E66" s="17">
        <v>67.3</v>
      </c>
      <c r="F66" s="17">
        <v>67.2</v>
      </c>
      <c r="G66" s="17">
        <v>67.2</v>
      </c>
      <c r="H66" s="17">
        <v>67.099999999999994</v>
      </c>
      <c r="I66" s="17">
        <v>67.099999999999994</v>
      </c>
      <c r="J66" s="17">
        <v>67</v>
      </c>
      <c r="K66" s="17">
        <v>67</v>
      </c>
      <c r="L66" s="17">
        <v>67</v>
      </c>
      <c r="M66" s="17">
        <v>66.900000000000006</v>
      </c>
      <c r="N66" s="17">
        <v>66.900000000000006</v>
      </c>
      <c r="O66" s="17">
        <v>66.900000000000006</v>
      </c>
      <c r="P66" s="17">
        <v>66.900000000000006</v>
      </c>
      <c r="Q66" s="17">
        <v>66.900000000000006</v>
      </c>
      <c r="R66" s="17">
        <v>66.8</v>
      </c>
      <c r="S66" s="17">
        <v>66.900000000000006</v>
      </c>
      <c r="T66" s="17">
        <v>66.900000000000006</v>
      </c>
      <c r="U66" s="17">
        <v>66.900000000000006</v>
      </c>
      <c r="V66" s="17">
        <v>66.900000000000006</v>
      </c>
      <c r="W66" s="13"/>
    </row>
    <row r="67" spans="2:23">
      <c r="B67" s="13"/>
      <c r="C67" s="13"/>
      <c r="D67" s="13"/>
      <c r="E67" s="13"/>
      <c r="F67" s="13"/>
      <c r="G67" s="13"/>
      <c r="H67" s="13"/>
      <c r="I67" s="13"/>
      <c r="J67" s="13"/>
      <c r="K67" s="13"/>
      <c r="L67" s="13"/>
      <c r="M67" s="13"/>
      <c r="N67" s="13"/>
      <c r="O67" s="13"/>
      <c r="P67" s="13"/>
      <c r="Q67" s="13"/>
      <c r="R67" s="13"/>
      <c r="S67" s="13"/>
      <c r="T67" s="13"/>
      <c r="U67" s="13"/>
      <c r="V67" s="13"/>
      <c r="W67" s="13"/>
    </row>
    <row r="68" spans="2:23">
      <c r="B68" s="13"/>
      <c r="C68" s="13"/>
      <c r="D68" s="13"/>
      <c r="E68" s="13"/>
      <c r="F68" s="13"/>
      <c r="G68" s="13"/>
      <c r="H68" s="13"/>
      <c r="I68" s="13"/>
      <c r="J68" s="13"/>
      <c r="K68" s="13"/>
      <c r="L68" s="13"/>
      <c r="M68" s="13"/>
      <c r="N68" s="13"/>
      <c r="O68" s="13"/>
      <c r="P68" s="13"/>
      <c r="Q68" s="13"/>
      <c r="R68" s="13"/>
      <c r="S68" s="13"/>
      <c r="T68" s="13"/>
      <c r="U68" s="13"/>
      <c r="V68" s="13"/>
      <c r="W68" s="13"/>
    </row>
    <row r="69" spans="2:23">
      <c r="B69" s="13"/>
      <c r="C69" s="17" t="s">
        <v>122</v>
      </c>
      <c r="D69" s="13"/>
      <c r="E69" s="13"/>
      <c r="F69" s="13"/>
      <c r="G69" s="13"/>
      <c r="H69" s="13"/>
      <c r="I69" s="13"/>
      <c r="J69" s="13"/>
      <c r="K69" s="13"/>
      <c r="L69" s="13"/>
      <c r="M69" s="13"/>
      <c r="N69" s="13"/>
      <c r="O69" s="13"/>
      <c r="P69" s="13"/>
      <c r="Q69" s="13"/>
      <c r="R69" s="13"/>
      <c r="S69" s="13"/>
      <c r="T69" s="13"/>
      <c r="U69" s="13"/>
      <c r="V69" s="13"/>
      <c r="W69" s="13"/>
    </row>
    <row r="70" spans="2:23">
      <c r="B70" s="7"/>
      <c r="C70" s="7" t="s">
        <v>56</v>
      </c>
      <c r="D70" s="7">
        <v>311</v>
      </c>
      <c r="E70" s="7">
        <v>318</v>
      </c>
      <c r="F70" s="7">
        <v>350</v>
      </c>
      <c r="G70" s="7">
        <v>373</v>
      </c>
      <c r="H70" s="7">
        <v>409</v>
      </c>
      <c r="I70" s="7">
        <v>444</v>
      </c>
      <c r="J70" s="7">
        <v>485</v>
      </c>
      <c r="K70" s="7">
        <v>522</v>
      </c>
      <c r="L70" s="7">
        <v>567</v>
      </c>
      <c r="M70" s="7">
        <v>595</v>
      </c>
      <c r="N70" s="7">
        <v>616</v>
      </c>
      <c r="O70" s="7">
        <v>631</v>
      </c>
      <c r="P70" s="7">
        <v>661</v>
      </c>
      <c r="Q70" s="7">
        <v>672</v>
      </c>
      <c r="R70" s="7">
        <v>688</v>
      </c>
      <c r="S70" s="7">
        <v>709</v>
      </c>
      <c r="T70" s="7">
        <v>716</v>
      </c>
      <c r="U70" s="7">
        <v>721</v>
      </c>
      <c r="V70" s="7">
        <v>730</v>
      </c>
      <c r="W70" s="13"/>
    </row>
    <row r="71" spans="2:23">
      <c r="B71" s="7"/>
      <c r="C71" s="7" t="s">
        <v>57</v>
      </c>
      <c r="D71" s="33">
        <v>4815</v>
      </c>
      <c r="E71" s="33">
        <v>4773</v>
      </c>
      <c r="F71" s="33">
        <v>4953</v>
      </c>
      <c r="G71" s="33">
        <v>4964</v>
      </c>
      <c r="H71" s="33">
        <v>4924</v>
      </c>
      <c r="I71" s="33">
        <v>4925</v>
      </c>
      <c r="J71" s="33">
        <v>4780</v>
      </c>
      <c r="K71" s="33">
        <v>4821</v>
      </c>
      <c r="L71" s="33">
        <v>4545</v>
      </c>
      <c r="M71" s="33">
        <v>4547</v>
      </c>
      <c r="N71" s="33">
        <v>4575</v>
      </c>
      <c r="O71" s="33">
        <v>4548</v>
      </c>
      <c r="P71" s="33">
        <v>4505</v>
      </c>
      <c r="Q71" s="33">
        <v>4487</v>
      </c>
      <c r="R71" s="33">
        <v>4276</v>
      </c>
      <c r="S71" s="33">
        <v>4247</v>
      </c>
      <c r="T71" s="33">
        <v>4273</v>
      </c>
      <c r="U71" s="33">
        <v>4226</v>
      </c>
      <c r="V71" s="33">
        <v>4315</v>
      </c>
      <c r="W71" s="13"/>
    </row>
    <row r="72" spans="2:23" ht="121.8">
      <c r="B72" s="7"/>
      <c r="C72" s="29" t="s">
        <v>123</v>
      </c>
      <c r="D72" s="7">
        <v>4.7</v>
      </c>
      <c r="E72" s="7">
        <v>4.7</v>
      </c>
      <c r="F72" s="7">
        <v>4.7</v>
      </c>
      <c r="G72" s="7">
        <v>4.7</v>
      </c>
      <c r="H72" s="7">
        <v>4.7</v>
      </c>
      <c r="I72" s="7">
        <v>4.3</v>
      </c>
      <c r="J72" s="7">
        <v>4.3</v>
      </c>
      <c r="K72" s="7">
        <v>4.2</v>
      </c>
      <c r="L72" s="7">
        <v>4.2</v>
      </c>
      <c r="M72" s="7">
        <v>5.4</v>
      </c>
      <c r="N72" s="7">
        <v>5.4</v>
      </c>
      <c r="O72" s="7">
        <v>5.4</v>
      </c>
      <c r="P72" s="7">
        <v>5.4</v>
      </c>
      <c r="Q72" s="7">
        <v>5.4</v>
      </c>
      <c r="R72" s="7">
        <v>5.4</v>
      </c>
      <c r="S72" s="7">
        <v>5.4</v>
      </c>
      <c r="T72" s="7">
        <v>5.4</v>
      </c>
      <c r="U72" s="7">
        <v>5.3</v>
      </c>
      <c r="V72" s="7">
        <v>5.3</v>
      </c>
      <c r="W72" s="13"/>
    </row>
    <row r="73" spans="2:23">
      <c r="B73" s="13"/>
      <c r="C73" s="13"/>
      <c r="D73" s="13"/>
      <c r="E73" s="13"/>
      <c r="F73" s="13"/>
      <c r="G73" s="13"/>
      <c r="H73" s="13"/>
      <c r="I73" s="13"/>
      <c r="J73" s="13"/>
      <c r="K73" s="13"/>
      <c r="L73" s="13"/>
      <c r="M73" s="13"/>
      <c r="N73" s="13"/>
      <c r="O73" s="13"/>
      <c r="P73" s="13"/>
      <c r="Q73" s="13"/>
      <c r="R73" s="13"/>
      <c r="S73" s="13"/>
      <c r="T73" s="13"/>
      <c r="U73" s="13"/>
      <c r="V73" s="13"/>
      <c r="W73" s="13"/>
    </row>
    <row r="74" spans="2:23">
      <c r="B74" s="7" t="s">
        <v>124</v>
      </c>
      <c r="C74" s="13"/>
      <c r="D74" s="13"/>
      <c r="E74" s="13"/>
      <c r="F74" s="13"/>
      <c r="G74" s="13"/>
      <c r="H74" s="13"/>
      <c r="I74" s="13"/>
      <c r="J74" s="13"/>
      <c r="K74" s="13"/>
      <c r="L74" s="13"/>
      <c r="M74" s="13"/>
      <c r="N74" s="13"/>
      <c r="O74" s="13"/>
      <c r="P74" s="13"/>
      <c r="Q74" s="13"/>
      <c r="R74" s="13"/>
      <c r="S74" s="13"/>
      <c r="T74" s="13"/>
      <c r="U74" s="13"/>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BAF655-364F-484F-8B32-5B149F762351}">
  <dimension ref="A2:Q85"/>
  <sheetViews>
    <sheetView topLeftCell="A54" workbookViewId="0">
      <selection activeCell="B85" sqref="B85"/>
    </sheetView>
  </sheetViews>
  <sheetFormatPr defaultColWidth="11.44140625" defaultRowHeight="14.4"/>
  <cols>
    <col min="1" max="1" width="29.6640625" customWidth="1"/>
  </cols>
  <sheetData>
    <row r="2" spans="1:17">
      <c r="A2" s="2" t="s">
        <v>125</v>
      </c>
      <c r="B2" s="31"/>
      <c r="C2" s="31"/>
      <c r="D2" s="31"/>
      <c r="E2" s="31"/>
      <c r="F2" s="31"/>
      <c r="G2" s="31"/>
      <c r="H2" s="31"/>
      <c r="I2" s="31"/>
      <c r="J2" s="31"/>
      <c r="K2" s="31"/>
    </row>
    <row r="3" spans="1:17">
      <c r="A3" s="10" t="s">
        <v>126</v>
      </c>
    </row>
    <row r="4" spans="1:17">
      <c r="A4" s="88" t="s">
        <v>127</v>
      </c>
      <c r="B4" s="89">
        <v>2010</v>
      </c>
      <c r="C4" s="89">
        <v>2011</v>
      </c>
      <c r="D4" s="89">
        <v>2012</v>
      </c>
      <c r="E4" s="89">
        <v>2013</v>
      </c>
      <c r="F4" s="90" t="s">
        <v>128</v>
      </c>
      <c r="G4" s="89">
        <v>2015</v>
      </c>
      <c r="H4" s="89">
        <v>2016</v>
      </c>
      <c r="I4" s="89">
        <v>2017</v>
      </c>
      <c r="J4" s="89">
        <v>2018</v>
      </c>
      <c r="K4" s="89">
        <v>2019</v>
      </c>
      <c r="Q4" s="73" t="s">
        <v>129</v>
      </c>
    </row>
    <row r="5" spans="1:17">
      <c r="A5" s="91" t="s">
        <v>130</v>
      </c>
      <c r="B5" s="89"/>
      <c r="C5" s="89"/>
      <c r="D5" s="89"/>
      <c r="E5" s="89"/>
      <c r="F5" s="89"/>
      <c r="G5" s="89"/>
      <c r="H5" s="89"/>
      <c r="I5" s="89"/>
      <c r="J5" s="89"/>
      <c r="K5" s="89"/>
      <c r="Q5" s="70"/>
    </row>
    <row r="6" spans="1:17" ht="18">
      <c r="A6" s="89" t="s">
        <v>131</v>
      </c>
      <c r="B6" s="89"/>
      <c r="C6" s="89"/>
      <c r="D6" s="89"/>
      <c r="E6" s="89"/>
      <c r="F6" s="89"/>
      <c r="G6" s="89"/>
      <c r="H6" s="89"/>
      <c r="I6" s="89"/>
      <c r="J6" s="89">
        <v>2499</v>
      </c>
      <c r="K6" s="89">
        <v>2399</v>
      </c>
      <c r="Q6" s="87" t="s">
        <v>132</v>
      </c>
    </row>
    <row r="7" spans="1:17" ht="18">
      <c r="A7" s="89" t="s">
        <v>133</v>
      </c>
      <c r="B7" s="89"/>
      <c r="C7" s="89"/>
      <c r="D7" s="89"/>
      <c r="E7" s="89"/>
      <c r="F7" s="89"/>
      <c r="G7" s="89"/>
      <c r="H7" s="89"/>
      <c r="I7" s="89"/>
      <c r="J7" s="89">
        <v>444</v>
      </c>
      <c r="K7" s="89">
        <v>457</v>
      </c>
      <c r="Q7" s="87" t="s">
        <v>134</v>
      </c>
    </row>
    <row r="8" spans="1:17" ht="18">
      <c r="A8" s="89" t="s">
        <v>135</v>
      </c>
      <c r="B8" s="89"/>
      <c r="C8" s="89"/>
      <c r="D8" s="89"/>
      <c r="E8" s="89"/>
      <c r="F8" s="89"/>
      <c r="G8" s="89"/>
      <c r="H8" s="89"/>
      <c r="I8" s="89"/>
      <c r="J8" s="89">
        <v>2863</v>
      </c>
      <c r="K8" s="89">
        <v>2856</v>
      </c>
      <c r="Q8" s="87" t="s">
        <v>136</v>
      </c>
    </row>
    <row r="9" spans="1:17" ht="18">
      <c r="A9" s="91" t="s">
        <v>137</v>
      </c>
      <c r="B9" s="89"/>
      <c r="C9" s="89"/>
      <c r="D9" s="89"/>
      <c r="E9" s="89"/>
      <c r="F9" s="89"/>
      <c r="G9" s="89"/>
      <c r="H9" s="89"/>
      <c r="I9" s="89"/>
      <c r="J9" s="89"/>
      <c r="K9" s="89"/>
      <c r="Q9" s="87" t="s">
        <v>137</v>
      </c>
    </row>
    <row r="10" spans="1:17" ht="18">
      <c r="A10" s="89" t="s">
        <v>131</v>
      </c>
      <c r="B10" s="89"/>
      <c r="C10" s="89"/>
      <c r="D10" s="89"/>
      <c r="E10" s="89"/>
      <c r="F10" s="89"/>
      <c r="G10" s="89"/>
      <c r="H10" s="89"/>
      <c r="I10" s="89"/>
      <c r="J10" s="89">
        <v>363</v>
      </c>
      <c r="K10" s="89">
        <v>293</v>
      </c>
      <c r="Q10" s="87" t="s">
        <v>138</v>
      </c>
    </row>
    <row r="11" spans="1:17" ht="18">
      <c r="A11" s="89" t="s">
        <v>133</v>
      </c>
      <c r="B11" s="89"/>
      <c r="C11" s="89"/>
      <c r="D11" s="89"/>
      <c r="E11" s="89"/>
      <c r="F11" s="89"/>
      <c r="G11" s="89"/>
      <c r="H11" s="89"/>
      <c r="I11" s="89"/>
      <c r="J11" s="89">
        <v>84</v>
      </c>
      <c r="K11" s="89">
        <v>89</v>
      </c>
      <c r="Q11" s="87" t="s">
        <v>139</v>
      </c>
    </row>
    <row r="12" spans="1:17" ht="18">
      <c r="A12" s="89" t="s">
        <v>135</v>
      </c>
      <c r="B12" s="89"/>
      <c r="C12" s="89"/>
      <c r="D12" s="89"/>
      <c r="E12" s="89"/>
      <c r="F12" s="89"/>
      <c r="G12" s="89"/>
      <c r="H12" s="89"/>
      <c r="I12" s="89"/>
      <c r="J12" s="89">
        <v>447</v>
      </c>
      <c r="K12" s="89">
        <v>382</v>
      </c>
      <c r="Q12" s="87" t="s">
        <v>140</v>
      </c>
    </row>
    <row r="13" spans="1:17" ht="18">
      <c r="A13" s="91" t="s">
        <v>141</v>
      </c>
      <c r="B13" s="89"/>
      <c r="C13" s="89"/>
      <c r="D13" s="89"/>
      <c r="E13" s="89"/>
      <c r="F13" s="89"/>
      <c r="G13" s="89"/>
      <c r="H13" s="89"/>
      <c r="I13" s="89"/>
      <c r="J13" s="89"/>
      <c r="K13" s="89"/>
      <c r="Q13" s="87" t="s">
        <v>141</v>
      </c>
    </row>
    <row r="14" spans="1:17" ht="18">
      <c r="A14" s="89" t="s">
        <v>131</v>
      </c>
      <c r="B14" s="89"/>
      <c r="C14" s="89"/>
      <c r="D14" s="89"/>
      <c r="E14" s="89"/>
      <c r="F14" s="89"/>
      <c r="G14" s="89"/>
      <c r="H14" s="89"/>
      <c r="I14" s="89"/>
      <c r="J14" s="89">
        <v>2782</v>
      </c>
      <c r="K14" s="89">
        <v>2692</v>
      </c>
      <c r="Q14" s="87" t="s">
        <v>142</v>
      </c>
    </row>
    <row r="15" spans="1:17" ht="18">
      <c r="A15" s="89" t="s">
        <v>133</v>
      </c>
      <c r="B15" s="89"/>
      <c r="C15" s="89"/>
      <c r="D15" s="89"/>
      <c r="E15" s="89"/>
      <c r="F15" s="89"/>
      <c r="G15" s="89"/>
      <c r="H15" s="89"/>
      <c r="I15" s="89"/>
      <c r="J15" s="89">
        <v>528</v>
      </c>
      <c r="K15" s="89">
        <v>546</v>
      </c>
      <c r="Q15" s="87" t="s">
        <v>143</v>
      </c>
    </row>
    <row r="16" spans="1:17" ht="18">
      <c r="A16" s="89" t="s">
        <v>135</v>
      </c>
      <c r="B16" s="89"/>
      <c r="C16" s="89"/>
      <c r="D16" s="89"/>
      <c r="E16" s="89"/>
      <c r="F16" s="89"/>
      <c r="G16" s="89"/>
      <c r="H16" s="89"/>
      <c r="I16" s="89"/>
      <c r="J16" s="89">
        <v>3310</v>
      </c>
      <c r="K16" s="89">
        <v>3238</v>
      </c>
      <c r="Q16" s="87" t="s">
        <v>144</v>
      </c>
    </row>
    <row r="17" spans="1:17" ht="18">
      <c r="A17" s="89"/>
      <c r="B17" s="89"/>
      <c r="C17" s="89"/>
      <c r="D17" s="89"/>
      <c r="E17" s="89"/>
      <c r="F17" s="89"/>
      <c r="G17" s="89"/>
      <c r="H17" s="89"/>
      <c r="I17" s="89"/>
      <c r="J17" s="89"/>
      <c r="K17" s="89"/>
      <c r="Q17" s="87" t="s">
        <v>145</v>
      </c>
    </row>
    <row r="18" spans="1:17" ht="18">
      <c r="A18" s="92" t="s">
        <v>145</v>
      </c>
      <c r="B18" s="89"/>
      <c r="C18" s="89"/>
      <c r="D18" s="89"/>
      <c r="E18" s="89"/>
      <c r="F18" s="89"/>
      <c r="G18" s="89"/>
      <c r="H18" s="89"/>
      <c r="I18" s="89"/>
      <c r="J18" s="89"/>
      <c r="K18" s="89"/>
      <c r="Q18" s="87" t="s">
        <v>146</v>
      </c>
    </row>
    <row r="19" spans="1:17" ht="18">
      <c r="A19" s="89" t="s">
        <v>131</v>
      </c>
      <c r="B19" s="89"/>
      <c r="C19" s="89"/>
      <c r="D19" s="89"/>
      <c r="E19" s="89"/>
      <c r="F19" s="89"/>
      <c r="G19" s="89"/>
      <c r="H19" s="89"/>
      <c r="I19" s="89"/>
      <c r="J19" s="89"/>
      <c r="K19" s="89"/>
      <c r="Q19" s="87" t="s">
        <v>147</v>
      </c>
    </row>
    <row r="20" spans="1:17" ht="18">
      <c r="A20" s="89" t="s">
        <v>133</v>
      </c>
      <c r="B20" s="89"/>
      <c r="C20" s="89"/>
      <c r="D20" s="89"/>
      <c r="E20" s="89"/>
      <c r="F20" s="89"/>
      <c r="G20" s="89"/>
      <c r="H20" s="89"/>
      <c r="I20" s="89"/>
      <c r="J20" s="89"/>
      <c r="K20" s="89"/>
      <c r="Q20" s="87" t="s">
        <v>148</v>
      </c>
    </row>
    <row r="21" spans="1:17" ht="18">
      <c r="A21" s="89" t="s">
        <v>135</v>
      </c>
      <c r="B21" s="93">
        <v>645</v>
      </c>
      <c r="C21" s="89">
        <v>645</v>
      </c>
      <c r="D21" s="89">
        <v>646</v>
      </c>
      <c r="E21" s="89">
        <v>654</v>
      </c>
      <c r="F21" s="89">
        <v>655</v>
      </c>
      <c r="G21" s="89">
        <v>655</v>
      </c>
      <c r="H21" s="89">
        <v>623</v>
      </c>
      <c r="I21" s="89">
        <v>615</v>
      </c>
      <c r="J21" s="89">
        <v>628</v>
      </c>
      <c r="K21" s="89">
        <v>607</v>
      </c>
      <c r="Q21" s="87" t="s">
        <v>149</v>
      </c>
    </row>
    <row r="22" spans="1:17" ht="18">
      <c r="A22" s="89"/>
      <c r="B22" s="89"/>
      <c r="C22" s="89"/>
      <c r="D22" s="89"/>
      <c r="E22" s="89"/>
      <c r="F22" s="89"/>
      <c r="G22" s="89"/>
      <c r="H22" s="89"/>
      <c r="I22" s="89"/>
      <c r="J22" s="89"/>
      <c r="K22" s="89"/>
      <c r="Q22" s="87" t="s">
        <v>150</v>
      </c>
    </row>
    <row r="23" spans="1:17" ht="18">
      <c r="A23" s="92" t="s">
        <v>149</v>
      </c>
      <c r="B23" s="89"/>
      <c r="C23" s="89"/>
      <c r="D23" s="89"/>
      <c r="E23" s="89"/>
      <c r="F23" s="89"/>
      <c r="G23" s="89"/>
      <c r="H23" s="89"/>
      <c r="I23" s="89"/>
      <c r="J23" s="89"/>
      <c r="K23" s="89"/>
      <c r="Q23" s="87" t="s">
        <v>151</v>
      </c>
    </row>
    <row r="24" spans="1:17" ht="18">
      <c r="A24" s="89" t="s">
        <v>150</v>
      </c>
      <c r="B24" s="89"/>
      <c r="C24" s="89"/>
      <c r="D24" s="89"/>
      <c r="E24" s="89"/>
      <c r="F24" s="89"/>
      <c r="G24" s="89"/>
      <c r="H24" s="89"/>
      <c r="I24" s="89"/>
      <c r="J24" s="89"/>
      <c r="K24" s="89"/>
      <c r="Q24" s="87" t="s">
        <v>152</v>
      </c>
    </row>
    <row r="25" spans="1:17" ht="18">
      <c r="A25" s="94" t="s">
        <v>131</v>
      </c>
      <c r="B25" s="89"/>
      <c r="C25" s="89"/>
      <c r="D25" s="89"/>
      <c r="E25" s="89"/>
      <c r="F25" s="89"/>
      <c r="G25" s="89"/>
      <c r="H25" s="89"/>
      <c r="I25" s="89"/>
      <c r="J25" s="89"/>
      <c r="K25" s="89"/>
      <c r="Q25" s="87" t="s">
        <v>153</v>
      </c>
    </row>
    <row r="26" spans="1:17" ht="18">
      <c r="A26" s="89" t="s">
        <v>133</v>
      </c>
      <c r="B26" s="89"/>
      <c r="C26" s="89"/>
      <c r="D26" s="89"/>
      <c r="E26" s="89"/>
      <c r="F26" s="89"/>
      <c r="G26" s="89"/>
      <c r="H26" s="89"/>
      <c r="I26" s="89"/>
      <c r="J26" s="89"/>
      <c r="K26" s="89"/>
      <c r="Q26" s="87" t="s">
        <v>154</v>
      </c>
    </row>
    <row r="27" spans="1:17" ht="18">
      <c r="A27" s="89" t="s">
        <v>135</v>
      </c>
      <c r="B27" s="89"/>
      <c r="C27" s="89"/>
      <c r="D27" s="89"/>
      <c r="E27" s="89"/>
      <c r="F27" s="89"/>
      <c r="G27" s="89"/>
      <c r="H27" s="89"/>
      <c r="I27" s="89"/>
      <c r="J27" s="89"/>
      <c r="K27" s="89"/>
      <c r="Q27" s="87" t="s">
        <v>155</v>
      </c>
    </row>
    <row r="28" spans="1:17" ht="18">
      <c r="A28" s="91" t="s">
        <v>154</v>
      </c>
      <c r="B28" s="89"/>
      <c r="C28" s="89"/>
      <c r="D28" s="89"/>
      <c r="E28" s="89"/>
      <c r="F28" s="89"/>
      <c r="G28" s="89"/>
      <c r="H28" s="89"/>
      <c r="I28" s="89"/>
      <c r="J28" s="89"/>
      <c r="K28" s="89"/>
      <c r="Q28" s="87" t="s">
        <v>156</v>
      </c>
    </row>
    <row r="29" spans="1:17" ht="18">
      <c r="A29" s="89" t="s">
        <v>131</v>
      </c>
      <c r="B29" s="89"/>
      <c r="C29" s="89"/>
      <c r="D29" s="89"/>
      <c r="E29" s="89"/>
      <c r="F29" s="89"/>
      <c r="G29" s="89"/>
      <c r="H29" s="89"/>
      <c r="I29" s="89"/>
      <c r="J29" s="89"/>
      <c r="K29" s="89"/>
      <c r="Q29" s="87" t="s">
        <v>157</v>
      </c>
    </row>
    <row r="30" spans="1:17" ht="18">
      <c r="A30" s="89" t="s">
        <v>133</v>
      </c>
      <c r="B30" s="89"/>
      <c r="C30" s="89"/>
      <c r="D30" s="89"/>
      <c r="E30" s="89"/>
      <c r="F30" s="89"/>
      <c r="G30" s="89"/>
      <c r="H30" s="89"/>
      <c r="I30" s="89"/>
      <c r="J30" s="89"/>
      <c r="K30" s="89"/>
      <c r="Q30" s="87"/>
    </row>
    <row r="31" spans="1:17" ht="18">
      <c r="A31" s="89" t="s">
        <v>135</v>
      </c>
      <c r="B31" s="89"/>
      <c r="C31" s="89"/>
      <c r="D31" s="89"/>
      <c r="E31" s="89"/>
      <c r="F31" s="89"/>
      <c r="G31" s="89"/>
      <c r="H31" s="89"/>
      <c r="I31" s="89"/>
      <c r="J31" s="89"/>
      <c r="K31" s="89"/>
      <c r="Q31" s="87"/>
    </row>
    <row r="32" spans="1:17" ht="18">
      <c r="A32" s="91" t="s">
        <v>158</v>
      </c>
      <c r="B32" s="89"/>
      <c r="C32" s="89"/>
      <c r="D32" s="89"/>
      <c r="E32" s="89"/>
      <c r="F32" s="89"/>
      <c r="G32" s="89"/>
      <c r="H32" s="89"/>
      <c r="I32" s="89"/>
      <c r="J32" s="89"/>
      <c r="K32" s="89"/>
      <c r="Q32" s="87" t="s">
        <v>158</v>
      </c>
    </row>
    <row r="33" spans="1:17" ht="18">
      <c r="A33" s="89" t="s">
        <v>131</v>
      </c>
      <c r="B33" s="89"/>
      <c r="C33" s="89"/>
      <c r="D33" s="89"/>
      <c r="E33" s="89"/>
      <c r="F33" s="89"/>
      <c r="G33" s="89"/>
      <c r="H33" s="89"/>
      <c r="I33" s="89"/>
      <c r="J33" s="89"/>
      <c r="K33" s="89"/>
      <c r="Q33" s="87" t="s">
        <v>159</v>
      </c>
    </row>
    <row r="34" spans="1:17" ht="18">
      <c r="A34" s="89" t="s">
        <v>133</v>
      </c>
      <c r="B34" s="89"/>
      <c r="C34" s="89"/>
      <c r="D34" s="89"/>
      <c r="E34" s="89"/>
      <c r="F34" s="89"/>
      <c r="G34" s="89"/>
      <c r="H34" s="89"/>
      <c r="I34" s="89"/>
      <c r="J34" s="89"/>
      <c r="K34" s="89"/>
      <c r="Q34" s="87" t="s">
        <v>160</v>
      </c>
    </row>
    <row r="35" spans="1:17" ht="18">
      <c r="A35" s="89" t="s">
        <v>135</v>
      </c>
      <c r="B35" s="89"/>
      <c r="C35" s="89"/>
      <c r="D35" s="89"/>
      <c r="E35" s="89"/>
      <c r="F35" s="89"/>
      <c r="G35" s="89"/>
      <c r="H35" s="89"/>
      <c r="I35" s="89"/>
      <c r="J35" s="89"/>
      <c r="K35" s="89"/>
      <c r="Q35" s="87" t="s">
        <v>161</v>
      </c>
    </row>
    <row r="36" spans="1:17">
      <c r="A36" s="91" t="s">
        <v>162</v>
      </c>
      <c r="B36" s="89"/>
      <c r="C36" s="89"/>
      <c r="D36" s="89"/>
      <c r="E36" s="89"/>
      <c r="F36" s="89"/>
      <c r="G36" s="89"/>
      <c r="H36" s="89"/>
      <c r="I36" s="89"/>
      <c r="J36" s="89"/>
      <c r="K36" s="89"/>
      <c r="Q36" s="70"/>
    </row>
    <row r="37" spans="1:17" ht="18">
      <c r="A37" s="89" t="s">
        <v>131</v>
      </c>
      <c r="B37" s="89"/>
      <c r="C37" s="89"/>
      <c r="D37" s="89"/>
      <c r="E37" s="89"/>
      <c r="F37" s="89"/>
      <c r="G37" s="89"/>
      <c r="H37" s="89"/>
      <c r="I37" s="89"/>
      <c r="J37" s="89"/>
      <c r="K37" s="89"/>
      <c r="Q37" s="87" t="s">
        <v>162</v>
      </c>
    </row>
    <row r="38" spans="1:17" ht="18">
      <c r="A38" s="89" t="s">
        <v>133</v>
      </c>
      <c r="B38" s="89"/>
      <c r="C38" s="89"/>
      <c r="D38" s="89"/>
      <c r="E38" s="89"/>
      <c r="F38" s="89"/>
      <c r="G38" s="89"/>
      <c r="H38" s="89"/>
      <c r="I38" s="89"/>
      <c r="J38" s="89"/>
      <c r="K38" s="89"/>
      <c r="Q38" s="87" t="s">
        <v>163</v>
      </c>
    </row>
    <row r="39" spans="1:17" ht="18">
      <c r="A39" s="89" t="s">
        <v>135</v>
      </c>
      <c r="B39" s="89"/>
      <c r="C39" s="89"/>
      <c r="D39" s="89"/>
      <c r="E39" s="89"/>
      <c r="F39" s="89"/>
      <c r="G39" s="89"/>
      <c r="H39" s="89"/>
      <c r="I39" s="89"/>
      <c r="J39" s="89"/>
      <c r="K39" s="89"/>
      <c r="Q39" s="87" t="s">
        <v>164</v>
      </c>
    </row>
    <row r="40" spans="1:17" ht="18">
      <c r="A40" s="91" t="s">
        <v>165</v>
      </c>
      <c r="B40" s="89"/>
      <c r="C40" s="89"/>
      <c r="D40" s="89"/>
      <c r="E40" s="89"/>
      <c r="F40" s="89"/>
      <c r="G40" s="89"/>
      <c r="H40" s="89"/>
      <c r="I40" s="89"/>
      <c r="J40" s="89"/>
      <c r="K40" s="89"/>
      <c r="Q40" s="87" t="s">
        <v>166</v>
      </c>
    </row>
    <row r="41" spans="1:17" ht="18">
      <c r="A41" s="89" t="s">
        <v>131</v>
      </c>
      <c r="B41" s="89"/>
      <c r="C41" s="89"/>
      <c r="D41" s="89"/>
      <c r="E41" s="89"/>
      <c r="F41" s="89"/>
      <c r="G41" s="89"/>
      <c r="H41" s="89"/>
      <c r="I41" s="89"/>
      <c r="J41" s="89"/>
      <c r="K41" s="89"/>
      <c r="Q41" s="87" t="s">
        <v>165</v>
      </c>
    </row>
    <row r="42" spans="1:17">
      <c r="A42" s="89" t="s">
        <v>133</v>
      </c>
      <c r="B42" s="89"/>
      <c r="C42" s="89"/>
      <c r="D42" s="89"/>
      <c r="E42" s="89"/>
      <c r="F42" s="89"/>
      <c r="G42" s="89"/>
      <c r="H42" s="89"/>
      <c r="I42" s="89"/>
      <c r="J42" s="89"/>
      <c r="K42" s="89"/>
      <c r="Q42" s="70"/>
    </row>
    <row r="43" spans="1:17" ht="18">
      <c r="A43" s="89" t="s">
        <v>135</v>
      </c>
      <c r="B43" s="89"/>
      <c r="C43" s="89"/>
      <c r="D43" s="89"/>
      <c r="E43" s="89"/>
      <c r="F43" s="89"/>
      <c r="G43" s="89"/>
      <c r="H43" s="89"/>
      <c r="I43" s="89"/>
      <c r="J43" s="89"/>
      <c r="K43" s="89"/>
      <c r="Q43" s="87" t="s">
        <v>167</v>
      </c>
    </row>
    <row r="44" spans="1:17" ht="18">
      <c r="A44" s="91" t="s">
        <v>168</v>
      </c>
      <c r="B44" s="89"/>
      <c r="C44" s="89"/>
      <c r="D44" s="89"/>
      <c r="E44" s="89"/>
      <c r="F44" s="89"/>
      <c r="G44" s="89"/>
      <c r="H44" s="89"/>
      <c r="I44" s="89"/>
      <c r="J44" s="89"/>
      <c r="K44" s="89"/>
      <c r="Q44" s="87" t="s">
        <v>169</v>
      </c>
    </row>
    <row r="45" spans="1:17" ht="18">
      <c r="A45" s="89" t="s">
        <v>131</v>
      </c>
      <c r="B45" s="89"/>
      <c r="C45" s="89"/>
      <c r="D45" s="89"/>
      <c r="E45" s="89"/>
      <c r="F45" s="89"/>
      <c r="G45" s="89"/>
      <c r="H45" s="89"/>
      <c r="I45" s="89"/>
      <c r="J45" s="89"/>
      <c r="K45" s="89"/>
      <c r="Q45" s="87" t="s">
        <v>170</v>
      </c>
    </row>
    <row r="46" spans="1:17" ht="18">
      <c r="A46" s="89" t="s">
        <v>133</v>
      </c>
      <c r="B46" s="89"/>
      <c r="C46" s="89"/>
      <c r="D46" s="89"/>
      <c r="E46" s="89"/>
      <c r="F46" s="89"/>
      <c r="G46" s="89"/>
      <c r="H46" s="89"/>
      <c r="I46" s="89"/>
      <c r="J46" s="89"/>
      <c r="K46" s="89"/>
      <c r="Q46" s="87" t="s">
        <v>168</v>
      </c>
    </row>
    <row r="47" spans="1:17">
      <c r="A47" s="89" t="s">
        <v>135</v>
      </c>
      <c r="B47" s="89"/>
      <c r="C47" s="89"/>
      <c r="D47" s="89"/>
      <c r="E47" s="89"/>
      <c r="F47" s="89"/>
      <c r="G47" s="89"/>
      <c r="H47" s="89"/>
      <c r="I47" s="89"/>
      <c r="J47" s="89">
        <v>58065</v>
      </c>
      <c r="K47" s="89">
        <v>59572</v>
      </c>
      <c r="Q47" s="70"/>
    </row>
    <row r="48" spans="1:17" ht="18">
      <c r="Q48" s="87" t="s">
        <v>171</v>
      </c>
    </row>
    <row r="49" spans="1:17" ht="18">
      <c r="Q49" s="87" t="s">
        <v>172</v>
      </c>
    </row>
    <row r="50" spans="1:17" ht="18">
      <c r="Q50" s="87" t="s">
        <v>173</v>
      </c>
    </row>
    <row r="51" spans="1:17">
      <c r="A51" s="1" t="s">
        <v>174</v>
      </c>
    </row>
    <row r="53" spans="1:17">
      <c r="A53" t="s">
        <v>175</v>
      </c>
      <c r="B53">
        <v>5</v>
      </c>
    </row>
    <row r="54" spans="1:17">
      <c r="A54" t="s">
        <v>176</v>
      </c>
      <c r="B54">
        <v>114</v>
      </c>
    </row>
    <row r="56" spans="1:17">
      <c r="A56" t="s">
        <v>177</v>
      </c>
    </row>
    <row r="57" spans="1:17">
      <c r="A57" t="s">
        <v>178</v>
      </c>
    </row>
    <row r="58" spans="1:17">
      <c r="A58" t="s">
        <v>17</v>
      </c>
    </row>
    <row r="61" spans="1:17">
      <c r="A61" t="s">
        <v>179</v>
      </c>
    </row>
    <row r="62" spans="1:17" ht="28.8">
      <c r="B62" s="8" t="s">
        <v>180</v>
      </c>
      <c r="C62" s="8" t="s">
        <v>181</v>
      </c>
      <c r="D62" t="s">
        <v>182</v>
      </c>
      <c r="E62" t="s">
        <v>183</v>
      </c>
    </row>
    <row r="63" spans="1:17">
      <c r="A63" t="s">
        <v>184</v>
      </c>
      <c r="B63" s="6">
        <f>K21/B53</f>
        <v>121.4</v>
      </c>
      <c r="C63" s="6">
        <f>K8*(B63/(B63+B64))</f>
        <v>538.41487721286558</v>
      </c>
      <c r="D63">
        <f>J21/B53</f>
        <v>125.6</v>
      </c>
      <c r="E63">
        <f>J8*(D63/(D63+D64))</f>
        <v>566.33950878240034</v>
      </c>
    </row>
    <row r="64" spans="1:17">
      <c r="A64" t="s">
        <v>185</v>
      </c>
      <c r="B64" s="6">
        <f>K47/B54</f>
        <v>522.56140350877195</v>
      </c>
      <c r="C64" s="6">
        <f>K8*((B64/(B63+B64)))</f>
        <v>2317.5851227871344</v>
      </c>
      <c r="D64">
        <f>J47/B54</f>
        <v>509.34210526315792</v>
      </c>
      <c r="E64">
        <f>J8*((D64/(D63+D64)))</f>
        <v>2296.6604912175994</v>
      </c>
    </row>
    <row r="67" spans="1:3">
      <c r="A67" s="1" t="s">
        <v>186</v>
      </c>
    </row>
    <row r="69" spans="1:3">
      <c r="B69" s="1">
        <v>2019</v>
      </c>
      <c r="C69" s="1">
        <v>2018</v>
      </c>
    </row>
    <row r="70" spans="1:3">
      <c r="A70" s="1" t="s">
        <v>187</v>
      </c>
      <c r="B70">
        <v>745</v>
      </c>
      <c r="C70">
        <v>679</v>
      </c>
    </row>
    <row r="71" spans="1:3">
      <c r="A71" s="1" t="s">
        <v>188</v>
      </c>
      <c r="B71">
        <v>1749</v>
      </c>
      <c r="C71">
        <v>1567</v>
      </c>
    </row>
    <row r="72" spans="1:3">
      <c r="A72" s="1" t="s">
        <v>189</v>
      </c>
      <c r="B72">
        <v>1152</v>
      </c>
      <c r="C72">
        <v>666</v>
      </c>
    </row>
    <row r="82" spans="1:3">
      <c r="A82" s="73" t="s">
        <v>190</v>
      </c>
    </row>
    <row r="83" spans="1:3">
      <c r="B83" s="1">
        <v>2019</v>
      </c>
      <c r="C83" s="1">
        <v>2018</v>
      </c>
    </row>
    <row r="84" spans="1:3">
      <c r="A84" s="1" t="s">
        <v>191</v>
      </c>
      <c r="B84" s="6">
        <f>C63+(SUM(B70:B72))</f>
        <v>4184.4148772128656</v>
      </c>
      <c r="C84">
        <f>E63+SUM(C70:C72)</f>
        <v>3478.3395087824001</v>
      </c>
    </row>
    <row r="85" spans="1:3">
      <c r="A85" s="1" t="s">
        <v>192</v>
      </c>
      <c r="B85" s="6">
        <f>C64</f>
        <v>2317.5851227871344</v>
      </c>
      <c r="C85">
        <f>E64</f>
        <v>2296.6604912175994</v>
      </c>
    </row>
  </sheetData>
  <hyperlinks>
    <hyperlink ref="A3" r:id="rId1" xr:uid="{26EF448C-34CD-43B7-89E4-0F258AC8D74C}"/>
  </hyperlinks>
  <pageMargins left="0.7" right="0.7" top="0.75" bottom="0.75" header="0.3" footer="0.3"/>
  <pageSetup orientation="portrait" horizontalDpi="300" verticalDpi="300"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3D7326-EB4A-4643-9022-553873B0FC4D}">
  <dimension ref="A1:G21"/>
  <sheetViews>
    <sheetView workbookViewId="0">
      <selection activeCell="G9" sqref="G9"/>
    </sheetView>
  </sheetViews>
  <sheetFormatPr defaultColWidth="11.44140625" defaultRowHeight="14.4"/>
  <cols>
    <col min="1" max="1" width="15.88671875" customWidth="1"/>
  </cols>
  <sheetData>
    <row r="1" spans="1:7" ht="29.4" thickBot="1">
      <c r="A1" s="86" t="s">
        <v>193</v>
      </c>
    </row>
    <row r="2" spans="1:7" ht="15" thickBot="1">
      <c r="A2" s="1"/>
      <c r="B2" s="118" t="s">
        <v>194</v>
      </c>
      <c r="C2" s="119"/>
      <c r="D2" s="120"/>
      <c r="E2" s="118" t="s">
        <v>195</v>
      </c>
      <c r="F2" s="119"/>
      <c r="G2" s="120"/>
    </row>
    <row r="3" spans="1:7">
      <c r="A3" s="74" t="s">
        <v>196</v>
      </c>
      <c r="B3" s="75">
        <v>2000</v>
      </c>
      <c r="C3" s="2">
        <v>2010</v>
      </c>
      <c r="D3" s="2">
        <v>2020</v>
      </c>
      <c r="E3" s="2">
        <v>2000</v>
      </c>
      <c r="F3" s="2">
        <v>2010</v>
      </c>
      <c r="G3" s="76">
        <v>2020</v>
      </c>
    </row>
    <row r="4" spans="1:7">
      <c r="A4" s="77" t="s">
        <v>197</v>
      </c>
      <c r="B4" s="78">
        <v>1286</v>
      </c>
      <c r="C4">
        <v>1239</v>
      </c>
      <c r="D4" s="79">
        <v>894</v>
      </c>
      <c r="E4" s="78">
        <v>72</v>
      </c>
      <c r="F4">
        <v>71</v>
      </c>
      <c r="G4" s="79">
        <v>42</v>
      </c>
    </row>
    <row r="5" spans="1:7">
      <c r="A5" s="77" t="s">
        <v>198</v>
      </c>
      <c r="B5" s="78">
        <v>375</v>
      </c>
      <c r="C5">
        <v>652</v>
      </c>
      <c r="D5" s="79">
        <v>396</v>
      </c>
      <c r="E5" s="78">
        <v>22</v>
      </c>
      <c r="F5">
        <v>29</v>
      </c>
      <c r="G5" s="79">
        <v>32</v>
      </c>
    </row>
    <row r="6" spans="1:7">
      <c r="A6" s="77" t="s">
        <v>199</v>
      </c>
      <c r="B6" s="78">
        <v>178</v>
      </c>
      <c r="C6">
        <v>147</v>
      </c>
      <c r="D6" s="79">
        <v>405</v>
      </c>
      <c r="E6" s="78">
        <v>24</v>
      </c>
      <c r="F6">
        <v>20</v>
      </c>
      <c r="G6" s="79">
        <v>42</v>
      </c>
    </row>
    <row r="7" spans="1:7">
      <c r="A7" s="77" t="s">
        <v>200</v>
      </c>
      <c r="B7" s="78">
        <v>323</v>
      </c>
      <c r="C7">
        <v>474</v>
      </c>
      <c r="D7" s="79">
        <v>302</v>
      </c>
      <c r="E7" s="78">
        <v>56</v>
      </c>
      <c r="F7">
        <v>69</v>
      </c>
      <c r="G7" s="79">
        <v>65</v>
      </c>
    </row>
    <row r="8" spans="1:7">
      <c r="A8" s="77" t="s">
        <v>201</v>
      </c>
      <c r="B8" s="78">
        <v>38</v>
      </c>
      <c r="C8">
        <v>36</v>
      </c>
      <c r="D8" s="79">
        <v>259</v>
      </c>
      <c r="E8" s="78">
        <v>8</v>
      </c>
      <c r="F8">
        <v>6</v>
      </c>
      <c r="G8" s="79">
        <v>21</v>
      </c>
    </row>
    <row r="9" spans="1:7" ht="15" thickBot="1">
      <c r="A9" s="80" t="s">
        <v>135</v>
      </c>
      <c r="B9" s="81">
        <v>2200</v>
      </c>
      <c r="C9" s="82">
        <v>2548</v>
      </c>
      <c r="D9" s="83">
        <v>2255</v>
      </c>
      <c r="E9" s="81">
        <v>182</v>
      </c>
      <c r="F9" s="82">
        <v>195</v>
      </c>
      <c r="G9" s="83">
        <v>202</v>
      </c>
    </row>
    <row r="10" spans="1:7">
      <c r="A10" t="s">
        <v>202</v>
      </c>
    </row>
    <row r="11" spans="1:7">
      <c r="A11" t="s">
        <v>203</v>
      </c>
    </row>
    <row r="13" spans="1:7">
      <c r="A13" t="s">
        <v>204</v>
      </c>
    </row>
    <row r="16" spans="1:7" ht="22.8">
      <c r="B16" s="85"/>
      <c r="C16" s="4"/>
    </row>
    <row r="17" spans="2:4" ht="22.8">
      <c r="B17" s="84"/>
    </row>
    <row r="18" spans="2:4" ht="22.8">
      <c r="B18" s="84"/>
    </row>
    <row r="19" spans="2:4" ht="22.8">
      <c r="B19" s="84"/>
    </row>
    <row r="20" spans="2:4" ht="22.8">
      <c r="B20" s="84"/>
    </row>
    <row r="21" spans="2:4" ht="22.8">
      <c r="B21" s="85"/>
      <c r="C21" s="4"/>
      <c r="D21" s="4"/>
    </row>
  </sheetData>
  <mergeCells count="2">
    <mergeCell ref="B2:D2"/>
    <mergeCell ref="E2:G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CF25D4-4F6F-4467-9DA6-CE7575DCD7B1}">
  <dimension ref="B2:V57"/>
  <sheetViews>
    <sheetView workbookViewId="0">
      <selection activeCell="V24" sqref="V24"/>
    </sheetView>
  </sheetViews>
  <sheetFormatPr defaultColWidth="8.88671875" defaultRowHeight="14.4"/>
  <sheetData>
    <row r="2" spans="2:22" ht="17.399999999999999">
      <c r="B2" s="12" t="s">
        <v>49</v>
      </c>
      <c r="C2" s="13"/>
      <c r="D2" s="13"/>
      <c r="E2" s="13"/>
      <c r="F2" s="13"/>
      <c r="G2" s="13"/>
      <c r="H2" s="13"/>
      <c r="I2" s="13"/>
      <c r="J2" s="13"/>
      <c r="K2" s="13"/>
      <c r="L2" s="13"/>
      <c r="M2" s="13"/>
      <c r="N2" s="13"/>
      <c r="O2" s="13"/>
      <c r="P2" s="13"/>
      <c r="Q2" s="13"/>
      <c r="R2" s="13"/>
      <c r="S2" s="13"/>
      <c r="T2" s="13"/>
      <c r="U2" s="13" t="s">
        <v>50</v>
      </c>
    </row>
    <row r="3" spans="2:22">
      <c r="B3" s="13"/>
      <c r="C3" s="13"/>
      <c r="D3" s="13"/>
      <c r="E3" s="13"/>
      <c r="F3" s="13"/>
      <c r="G3" s="13"/>
      <c r="H3" s="13"/>
      <c r="I3" s="13"/>
      <c r="J3" s="13"/>
      <c r="K3" s="13"/>
      <c r="L3" s="13"/>
      <c r="M3" s="13"/>
      <c r="N3" s="13"/>
      <c r="O3" s="13"/>
      <c r="P3" s="13"/>
      <c r="Q3" s="13"/>
      <c r="R3" s="13"/>
      <c r="S3" s="13"/>
      <c r="T3" s="13"/>
      <c r="U3" s="13"/>
      <c r="V3" s="13"/>
    </row>
    <row r="4" spans="2:22" ht="15.6">
      <c r="B4" s="14" t="s">
        <v>51</v>
      </c>
      <c r="C4" s="13"/>
      <c r="D4" s="13"/>
      <c r="E4" s="13"/>
      <c r="F4" s="13"/>
      <c r="G4" s="13"/>
      <c r="H4" s="13"/>
      <c r="I4" s="13"/>
      <c r="J4" s="13"/>
      <c r="K4" s="13"/>
      <c r="L4" s="13"/>
      <c r="M4" s="13"/>
      <c r="N4" s="13"/>
      <c r="O4" s="13"/>
      <c r="P4" s="13"/>
      <c r="Q4" s="13"/>
      <c r="R4" s="13"/>
      <c r="S4" s="13"/>
      <c r="T4" s="13"/>
      <c r="U4" s="13"/>
    </row>
    <row r="5" spans="2:22" ht="15.6">
      <c r="B5" s="14" t="s">
        <v>205</v>
      </c>
      <c r="C5" s="13"/>
      <c r="D5" s="13"/>
      <c r="E5" s="13"/>
      <c r="F5" s="13"/>
      <c r="G5" s="13"/>
      <c r="H5" s="13"/>
      <c r="I5" s="13"/>
      <c r="J5" s="13"/>
      <c r="K5" s="13"/>
      <c r="L5" s="13"/>
      <c r="M5" s="13"/>
      <c r="N5" s="13"/>
      <c r="O5" s="13"/>
      <c r="P5" s="13"/>
      <c r="Q5" s="13"/>
      <c r="R5" s="13"/>
    </row>
    <row r="6" spans="2:22">
      <c r="B6" s="13"/>
      <c r="C6" s="13"/>
      <c r="D6" s="13"/>
      <c r="E6" s="13"/>
      <c r="F6" s="13"/>
      <c r="G6" s="13"/>
      <c r="H6" s="13"/>
      <c r="I6" s="13"/>
      <c r="J6" s="13"/>
      <c r="K6" s="13"/>
      <c r="L6" s="13"/>
      <c r="M6" s="13"/>
      <c r="N6" s="13"/>
      <c r="O6" s="13"/>
      <c r="P6" s="13"/>
      <c r="Q6" s="13"/>
      <c r="R6" s="13"/>
      <c r="S6" s="13"/>
      <c r="T6" s="13"/>
      <c r="U6" s="13"/>
      <c r="V6" s="13"/>
    </row>
    <row r="7" spans="2:22">
      <c r="B7" s="13"/>
      <c r="C7" s="13"/>
      <c r="D7" s="13"/>
      <c r="E7" s="13"/>
      <c r="F7" s="13"/>
      <c r="G7" s="13"/>
      <c r="H7" s="13"/>
      <c r="I7" s="13"/>
      <c r="J7" s="13"/>
      <c r="K7" s="13"/>
      <c r="L7" s="13"/>
      <c r="M7" s="13"/>
      <c r="N7" s="13"/>
      <c r="O7" s="13"/>
      <c r="P7" s="13"/>
      <c r="Q7" s="13"/>
      <c r="R7" s="13"/>
      <c r="S7" s="13"/>
      <c r="T7" s="13"/>
      <c r="U7" s="13"/>
      <c r="V7" s="13"/>
    </row>
    <row r="8" spans="2:22">
      <c r="B8" s="13"/>
      <c r="C8" s="13"/>
      <c r="D8" s="15">
        <v>2000</v>
      </c>
      <c r="E8" s="15">
        <v>2001</v>
      </c>
      <c r="F8" s="15">
        <v>2002</v>
      </c>
      <c r="G8" s="15">
        <v>2003</v>
      </c>
      <c r="H8" s="15">
        <v>2004</v>
      </c>
      <c r="I8" s="15">
        <v>2005</v>
      </c>
      <c r="J8" s="15">
        <v>2006</v>
      </c>
      <c r="K8" s="15">
        <v>2007</v>
      </c>
      <c r="L8" s="15">
        <v>2008</v>
      </c>
      <c r="M8" s="15">
        <v>2009</v>
      </c>
      <c r="N8" s="15">
        <v>2010</v>
      </c>
      <c r="O8" s="15">
        <v>2011</v>
      </c>
      <c r="P8" s="15">
        <v>2012</v>
      </c>
      <c r="Q8" s="15">
        <v>2013</v>
      </c>
      <c r="R8" s="15">
        <v>2014</v>
      </c>
      <c r="S8" s="15">
        <v>2015</v>
      </c>
      <c r="T8" s="15">
        <v>2016</v>
      </c>
      <c r="U8" s="15">
        <v>2017</v>
      </c>
      <c r="V8" s="15">
        <v>2018</v>
      </c>
    </row>
    <row r="9" spans="2:22">
      <c r="B9" s="16"/>
      <c r="C9" s="13"/>
      <c r="D9" s="13"/>
      <c r="E9" s="13"/>
      <c r="F9" s="13"/>
      <c r="G9" s="13"/>
      <c r="H9" s="13"/>
      <c r="I9" s="13"/>
      <c r="J9" s="13"/>
      <c r="K9" s="13"/>
      <c r="L9" s="13"/>
      <c r="M9" s="13"/>
      <c r="N9" s="13"/>
      <c r="O9" s="13"/>
      <c r="P9" s="13"/>
      <c r="Q9" s="13"/>
      <c r="R9" s="13"/>
      <c r="S9" s="13"/>
      <c r="T9" s="13"/>
      <c r="U9" s="13"/>
      <c r="V9" s="13"/>
    </row>
    <row r="10" spans="2:22">
      <c r="B10" s="17"/>
      <c r="C10" s="17" t="s">
        <v>206</v>
      </c>
      <c r="D10" s="17">
        <v>50.3</v>
      </c>
      <c r="E10" s="17">
        <v>48</v>
      </c>
      <c r="F10" s="17">
        <v>55.4</v>
      </c>
      <c r="G10" s="17">
        <v>57.8</v>
      </c>
      <c r="H10" s="17">
        <v>52</v>
      </c>
      <c r="I10" s="17">
        <v>55.5</v>
      </c>
      <c r="J10" s="17">
        <v>50.5</v>
      </c>
      <c r="K10" s="17">
        <v>54.5</v>
      </c>
      <c r="L10" s="17">
        <v>57.4</v>
      </c>
      <c r="M10" s="17">
        <v>56.2</v>
      </c>
      <c r="N10" s="17">
        <v>60.1</v>
      </c>
      <c r="O10" s="17">
        <v>62.6</v>
      </c>
      <c r="P10" s="17">
        <v>57.4</v>
      </c>
      <c r="Q10" s="17">
        <v>60.9</v>
      </c>
      <c r="R10" s="17">
        <v>58.7</v>
      </c>
      <c r="S10" s="17">
        <v>57.9</v>
      </c>
      <c r="T10" s="17">
        <v>53.8</v>
      </c>
      <c r="U10" s="17">
        <v>47.8</v>
      </c>
      <c r="V10" s="17">
        <v>51</v>
      </c>
    </row>
    <row r="11" spans="2:22">
      <c r="B11" s="13"/>
      <c r="C11" s="25" t="s">
        <v>207</v>
      </c>
      <c r="D11" s="13"/>
      <c r="E11" s="13"/>
      <c r="F11" s="13"/>
      <c r="G11" s="13"/>
      <c r="H11" s="13"/>
      <c r="I11" s="13"/>
      <c r="J11" s="13"/>
      <c r="K11" s="13"/>
      <c r="L11" s="13"/>
      <c r="M11" s="13"/>
      <c r="N11" s="13"/>
      <c r="O11" s="13"/>
      <c r="P11" s="13"/>
      <c r="Q11" s="13"/>
      <c r="R11" s="13"/>
      <c r="S11" s="13"/>
      <c r="T11" s="13"/>
      <c r="U11" s="13"/>
      <c r="V11" s="13"/>
    </row>
    <row r="12" spans="2:22">
      <c r="B12" s="13"/>
      <c r="C12" s="7" t="s">
        <v>208</v>
      </c>
      <c r="D12" s="13">
        <v>3.1</v>
      </c>
      <c r="E12" s="13">
        <v>3.1</v>
      </c>
      <c r="F12" s="13">
        <v>3.4</v>
      </c>
      <c r="G12" s="13">
        <v>3.4</v>
      </c>
      <c r="H12" s="13">
        <v>3.5</v>
      </c>
      <c r="I12" s="13">
        <v>3.5</v>
      </c>
      <c r="J12" s="13">
        <v>3.5</v>
      </c>
      <c r="K12" s="13">
        <v>3.3</v>
      </c>
      <c r="L12" s="13">
        <v>3.8</v>
      </c>
      <c r="M12" s="13">
        <v>3.4</v>
      </c>
      <c r="N12" s="13">
        <v>3.6</v>
      </c>
      <c r="O12" s="13">
        <v>3.7</v>
      </c>
      <c r="P12" s="13">
        <v>3.7</v>
      </c>
      <c r="Q12" s="13">
        <v>4.0999999999999996</v>
      </c>
      <c r="R12" s="13">
        <v>4.5</v>
      </c>
      <c r="S12" s="13">
        <v>5.0999999999999996</v>
      </c>
      <c r="T12" s="13">
        <v>5.2</v>
      </c>
      <c r="U12" s="13">
        <v>4.4000000000000004</v>
      </c>
      <c r="V12" s="13">
        <v>4.4000000000000004</v>
      </c>
    </row>
    <row r="13" spans="2:22">
      <c r="B13" s="13"/>
      <c r="C13" s="13" t="s">
        <v>209</v>
      </c>
      <c r="D13" s="13">
        <v>1.3</v>
      </c>
      <c r="E13" s="13">
        <v>0.8</v>
      </c>
      <c r="F13" s="13">
        <v>0.8</v>
      </c>
      <c r="G13" s="13">
        <v>0.7</v>
      </c>
      <c r="H13" s="13">
        <v>0.7</v>
      </c>
      <c r="I13" s="13">
        <v>0.6</v>
      </c>
      <c r="J13" s="13">
        <v>0.5</v>
      </c>
      <c r="K13" s="13">
        <v>0.7</v>
      </c>
      <c r="L13" s="13">
        <v>0.6</v>
      </c>
      <c r="M13" s="13">
        <v>0.8</v>
      </c>
      <c r="N13" s="13">
        <v>0.7</v>
      </c>
      <c r="O13" s="13">
        <v>0.4</v>
      </c>
      <c r="P13" s="13">
        <v>0.7</v>
      </c>
      <c r="Q13" s="13">
        <v>0.7</v>
      </c>
      <c r="R13" s="13">
        <v>2.4</v>
      </c>
      <c r="S13" s="13">
        <v>2.9</v>
      </c>
      <c r="T13" s="13">
        <v>3.2</v>
      </c>
      <c r="U13" s="13">
        <v>3.9</v>
      </c>
      <c r="V13" s="13">
        <v>3.5</v>
      </c>
    </row>
    <row r="14" spans="2:22">
      <c r="B14" s="13"/>
      <c r="C14" s="7" t="s">
        <v>210</v>
      </c>
      <c r="D14" s="13">
        <v>2.7</v>
      </c>
      <c r="E14" s="13">
        <v>0.6</v>
      </c>
      <c r="F14" s="13">
        <v>0.6</v>
      </c>
      <c r="G14" s="13">
        <v>1</v>
      </c>
      <c r="H14" s="13">
        <v>1</v>
      </c>
      <c r="I14" s="13">
        <v>0.5</v>
      </c>
      <c r="J14" s="13">
        <v>0.7</v>
      </c>
      <c r="K14" s="13">
        <v>1</v>
      </c>
      <c r="L14" s="13">
        <v>0.6</v>
      </c>
      <c r="M14" s="13">
        <v>0.7</v>
      </c>
      <c r="N14" s="13">
        <v>0.7</v>
      </c>
      <c r="O14" s="13">
        <v>0.8</v>
      </c>
      <c r="P14" s="13">
        <v>0.9</v>
      </c>
      <c r="Q14" s="13">
        <v>1.2</v>
      </c>
      <c r="R14" s="13">
        <v>1.5</v>
      </c>
      <c r="S14" s="13">
        <v>1.5</v>
      </c>
      <c r="T14" s="13">
        <v>1.7</v>
      </c>
      <c r="U14" s="13">
        <v>2</v>
      </c>
      <c r="V14" s="13">
        <v>2.1</v>
      </c>
    </row>
    <row r="15" spans="2:22">
      <c r="B15" s="13"/>
      <c r="C15" s="7" t="s">
        <v>211</v>
      </c>
      <c r="D15" s="13">
        <v>43.2</v>
      </c>
      <c r="E15" s="13">
        <v>43</v>
      </c>
      <c r="F15" s="13">
        <v>50</v>
      </c>
      <c r="G15" s="13">
        <v>51.9</v>
      </c>
      <c r="H15" s="13">
        <v>45.5</v>
      </c>
      <c r="I15" s="13">
        <v>47.4</v>
      </c>
      <c r="J15" s="13">
        <v>45.7</v>
      </c>
      <c r="K15" s="13">
        <v>49.5</v>
      </c>
      <c r="L15" s="13">
        <v>52.4</v>
      </c>
      <c r="M15" s="13">
        <v>51.3</v>
      </c>
      <c r="N15" s="13">
        <v>55.1</v>
      </c>
      <c r="O15" s="13">
        <v>57.7</v>
      </c>
      <c r="P15" s="13">
        <v>52</v>
      </c>
      <c r="Q15" s="13">
        <v>54.9</v>
      </c>
      <c r="R15" s="13">
        <v>50.2</v>
      </c>
      <c r="S15" s="13">
        <v>48.4</v>
      </c>
      <c r="T15" s="13">
        <v>43.6</v>
      </c>
      <c r="U15" s="13">
        <v>37.5</v>
      </c>
      <c r="V15" s="13">
        <v>40.9</v>
      </c>
    </row>
    <row r="16" spans="2:22">
      <c r="B16" s="13"/>
      <c r="C16" s="7" t="s">
        <v>212</v>
      </c>
      <c r="D16" s="13">
        <v>0</v>
      </c>
      <c r="E16" s="13">
        <v>0</v>
      </c>
      <c r="F16" s="13">
        <v>0</v>
      </c>
      <c r="G16" s="13">
        <v>0</v>
      </c>
      <c r="H16" s="13">
        <v>0</v>
      </c>
      <c r="I16" s="13">
        <v>0</v>
      </c>
      <c r="J16" s="13">
        <v>0</v>
      </c>
      <c r="K16" s="13">
        <v>0</v>
      </c>
      <c r="L16" s="13">
        <v>0</v>
      </c>
      <c r="M16" s="13">
        <v>0</v>
      </c>
      <c r="N16" s="13">
        <v>0</v>
      </c>
      <c r="O16" s="13">
        <v>0</v>
      </c>
      <c r="P16" s="13">
        <v>0</v>
      </c>
      <c r="Q16" s="13">
        <v>0.1</v>
      </c>
      <c r="R16" s="13">
        <v>0.1</v>
      </c>
      <c r="S16" s="13">
        <v>0</v>
      </c>
      <c r="T16" s="13">
        <v>0</v>
      </c>
      <c r="U16" s="13">
        <v>0</v>
      </c>
      <c r="V16" s="13">
        <v>0</v>
      </c>
    </row>
    <row r="17" spans="2:22">
      <c r="B17" s="13"/>
      <c r="C17" s="7" t="s">
        <v>213</v>
      </c>
      <c r="D17" s="13">
        <v>0</v>
      </c>
      <c r="E17" s="13">
        <v>0</v>
      </c>
      <c r="F17" s="13">
        <v>0</v>
      </c>
      <c r="G17" s="13">
        <v>0</v>
      </c>
      <c r="H17" s="13">
        <v>0</v>
      </c>
      <c r="I17" s="13">
        <v>0</v>
      </c>
      <c r="J17" s="13">
        <v>0</v>
      </c>
      <c r="K17" s="13">
        <v>0</v>
      </c>
      <c r="L17" s="13">
        <v>0</v>
      </c>
      <c r="M17" s="13">
        <v>0</v>
      </c>
      <c r="N17" s="13">
        <v>0</v>
      </c>
      <c r="O17" s="13">
        <v>0</v>
      </c>
      <c r="P17" s="13">
        <v>0</v>
      </c>
      <c r="Q17" s="13">
        <v>0</v>
      </c>
      <c r="R17" s="13">
        <v>0</v>
      </c>
      <c r="S17" s="13">
        <v>0</v>
      </c>
      <c r="T17" s="13">
        <v>0</v>
      </c>
      <c r="U17" s="13">
        <v>0</v>
      </c>
      <c r="V17" s="13">
        <v>0</v>
      </c>
    </row>
    <row r="18" spans="2:22">
      <c r="B18" s="13"/>
      <c r="C18" s="7" t="s">
        <v>214</v>
      </c>
      <c r="D18" s="13">
        <v>0</v>
      </c>
      <c r="E18" s="13">
        <v>0.4</v>
      </c>
      <c r="F18" s="13">
        <v>0.7</v>
      </c>
      <c r="G18" s="13">
        <v>0.8</v>
      </c>
      <c r="H18" s="13">
        <v>1.4</v>
      </c>
      <c r="I18" s="13">
        <v>3.4</v>
      </c>
      <c r="J18" s="13">
        <v>0</v>
      </c>
      <c r="K18" s="13">
        <v>0</v>
      </c>
      <c r="L18" s="13">
        <v>0</v>
      </c>
      <c r="M18" s="13">
        <v>0</v>
      </c>
      <c r="N18" s="13">
        <v>0</v>
      </c>
      <c r="O18" s="13">
        <v>0</v>
      </c>
      <c r="P18" s="13">
        <v>0</v>
      </c>
      <c r="Q18" s="13">
        <v>0</v>
      </c>
      <c r="R18" s="13">
        <v>0</v>
      </c>
      <c r="S18" s="13">
        <v>0</v>
      </c>
      <c r="T18" s="13">
        <v>0</v>
      </c>
      <c r="U18" s="13">
        <v>0</v>
      </c>
      <c r="V18" s="13">
        <v>0</v>
      </c>
    </row>
    <row r="19" spans="2:22">
      <c r="B19" s="13"/>
      <c r="C19" s="7"/>
      <c r="D19" s="13"/>
      <c r="E19" s="13"/>
      <c r="F19" s="13"/>
      <c r="G19" s="13"/>
      <c r="H19" s="13"/>
      <c r="I19" s="13"/>
      <c r="J19" s="13"/>
      <c r="K19" s="13"/>
      <c r="L19" s="13"/>
      <c r="M19" s="13"/>
      <c r="N19" s="13"/>
      <c r="O19" s="13"/>
      <c r="P19" s="13"/>
      <c r="Q19" s="13"/>
      <c r="R19" s="13"/>
      <c r="S19" s="13"/>
      <c r="T19" s="13"/>
      <c r="U19" s="13"/>
      <c r="V19" s="13"/>
    </row>
    <row r="20" spans="2:22">
      <c r="B20" s="13"/>
      <c r="C20" s="25" t="s">
        <v>91</v>
      </c>
      <c r="D20" s="13"/>
      <c r="E20" s="13"/>
      <c r="F20" s="13"/>
      <c r="G20" s="13"/>
      <c r="H20" s="13"/>
      <c r="I20" s="13"/>
      <c r="J20" s="13"/>
      <c r="K20" s="13"/>
      <c r="L20" s="13"/>
      <c r="M20" s="13"/>
      <c r="N20" s="13"/>
      <c r="O20" s="13"/>
      <c r="P20" s="13"/>
      <c r="Q20" s="13"/>
      <c r="R20" s="13"/>
      <c r="S20" s="13"/>
      <c r="T20" s="13"/>
      <c r="U20" s="13"/>
      <c r="V20" s="13"/>
    </row>
    <row r="21" spans="2:22">
      <c r="B21" s="13"/>
      <c r="C21" s="7" t="s">
        <v>208</v>
      </c>
      <c r="D21" s="13">
        <v>6.2</v>
      </c>
      <c r="E21" s="13">
        <v>6.4</v>
      </c>
      <c r="F21" s="13">
        <v>6</v>
      </c>
      <c r="G21" s="13">
        <v>5.9</v>
      </c>
      <c r="H21" s="13">
        <v>6.6</v>
      </c>
      <c r="I21" s="13">
        <v>6.4</v>
      </c>
      <c r="J21" s="13">
        <v>6.9</v>
      </c>
      <c r="K21" s="13">
        <v>6</v>
      </c>
      <c r="L21" s="13">
        <v>6.6</v>
      </c>
      <c r="M21" s="13">
        <v>6.1</v>
      </c>
      <c r="N21" s="13">
        <v>6</v>
      </c>
      <c r="O21" s="13">
        <v>5.9</v>
      </c>
      <c r="P21" s="13">
        <v>6.4</v>
      </c>
      <c r="Q21" s="13">
        <v>6.7</v>
      </c>
      <c r="R21" s="13">
        <v>7.6</v>
      </c>
      <c r="S21" s="13">
        <v>8.9</v>
      </c>
      <c r="T21" s="13">
        <v>9.6999999999999993</v>
      </c>
      <c r="U21" s="13">
        <v>9.1999999999999993</v>
      </c>
      <c r="V21" s="13">
        <v>8.6</v>
      </c>
    </row>
    <row r="22" spans="2:22">
      <c r="B22" s="13"/>
      <c r="C22" s="13" t="s">
        <v>209</v>
      </c>
      <c r="D22" s="13">
        <v>2.6</v>
      </c>
      <c r="E22" s="13">
        <v>1.7</v>
      </c>
      <c r="F22" s="13">
        <v>1.4</v>
      </c>
      <c r="G22" s="13">
        <v>1.3</v>
      </c>
      <c r="H22" s="13">
        <v>1.3</v>
      </c>
      <c r="I22" s="13">
        <v>1.1000000000000001</v>
      </c>
      <c r="J22" s="13">
        <v>1.1000000000000001</v>
      </c>
      <c r="K22" s="13">
        <v>1.2</v>
      </c>
      <c r="L22" s="13">
        <v>1.1000000000000001</v>
      </c>
      <c r="M22" s="13">
        <v>1.4</v>
      </c>
      <c r="N22" s="13">
        <v>1.1000000000000001</v>
      </c>
      <c r="O22" s="13">
        <v>0.6</v>
      </c>
      <c r="P22" s="13">
        <v>1.2</v>
      </c>
      <c r="Q22" s="13">
        <v>1.2</v>
      </c>
      <c r="R22" s="13">
        <v>4</v>
      </c>
      <c r="S22" s="13">
        <v>5</v>
      </c>
      <c r="T22" s="13">
        <v>6</v>
      </c>
      <c r="U22" s="13">
        <v>8.1999999999999993</v>
      </c>
      <c r="V22" s="13">
        <v>7</v>
      </c>
    </row>
    <row r="23" spans="2:22">
      <c r="B23" s="13"/>
      <c r="C23" s="7" t="s">
        <v>210</v>
      </c>
      <c r="D23" s="13">
        <v>5.3</v>
      </c>
      <c r="E23" s="13">
        <v>1.3</v>
      </c>
      <c r="F23" s="13">
        <v>1.2</v>
      </c>
      <c r="G23" s="13">
        <v>1.8</v>
      </c>
      <c r="H23" s="13">
        <v>1.9</v>
      </c>
      <c r="I23" s="13">
        <v>0.9</v>
      </c>
      <c r="J23" s="13">
        <v>1.4</v>
      </c>
      <c r="K23" s="13">
        <v>1.8</v>
      </c>
      <c r="L23" s="13">
        <v>1</v>
      </c>
      <c r="M23" s="13">
        <v>1.3</v>
      </c>
      <c r="N23" s="13">
        <v>1.1000000000000001</v>
      </c>
      <c r="O23" s="13">
        <v>1.2</v>
      </c>
      <c r="P23" s="13">
        <v>1.6</v>
      </c>
      <c r="Q23" s="13">
        <v>1.9</v>
      </c>
      <c r="R23" s="13">
        <v>2.5</v>
      </c>
      <c r="S23" s="13">
        <v>2.6</v>
      </c>
      <c r="T23" s="13">
        <v>3.2</v>
      </c>
      <c r="U23" s="13">
        <v>4.2</v>
      </c>
      <c r="V23" s="13">
        <v>4.2</v>
      </c>
    </row>
    <row r="24" spans="2:22">
      <c r="B24" s="13"/>
      <c r="C24" s="7" t="s">
        <v>211</v>
      </c>
      <c r="D24" s="13">
        <v>85.9</v>
      </c>
      <c r="E24" s="13">
        <v>89.7</v>
      </c>
      <c r="F24" s="13">
        <v>90.2</v>
      </c>
      <c r="G24" s="13">
        <v>89.8</v>
      </c>
      <c r="H24" s="13">
        <v>87.5</v>
      </c>
      <c r="I24" s="13">
        <v>85.4</v>
      </c>
      <c r="J24" s="13">
        <v>90.6</v>
      </c>
      <c r="K24" s="13">
        <v>90.9</v>
      </c>
      <c r="L24" s="13">
        <v>91.3</v>
      </c>
      <c r="M24" s="13">
        <v>91.2</v>
      </c>
      <c r="N24" s="13">
        <v>91.8</v>
      </c>
      <c r="O24" s="13">
        <v>92.2</v>
      </c>
      <c r="P24" s="13">
        <v>90.6</v>
      </c>
      <c r="Q24" s="13">
        <v>90.2</v>
      </c>
      <c r="R24" s="13">
        <v>85.7</v>
      </c>
      <c r="S24" s="13">
        <v>83.6</v>
      </c>
      <c r="T24" s="13">
        <v>81</v>
      </c>
      <c r="U24" s="13">
        <v>78.400000000000006</v>
      </c>
      <c r="V24" s="13">
        <v>80.3</v>
      </c>
    </row>
    <row r="25" spans="2:22">
      <c r="B25" s="13"/>
      <c r="C25" s="7" t="s">
        <v>212</v>
      </c>
      <c r="D25" s="13">
        <v>0</v>
      </c>
      <c r="E25" s="13">
        <v>0</v>
      </c>
      <c r="F25" s="13">
        <v>0</v>
      </c>
      <c r="G25" s="13">
        <v>0</v>
      </c>
      <c r="H25" s="13">
        <v>0</v>
      </c>
      <c r="I25" s="13">
        <v>0</v>
      </c>
      <c r="J25" s="13">
        <v>0</v>
      </c>
      <c r="K25" s="13">
        <v>0</v>
      </c>
      <c r="L25" s="13">
        <v>0</v>
      </c>
      <c r="M25" s="13">
        <v>0</v>
      </c>
      <c r="N25" s="13">
        <v>0</v>
      </c>
      <c r="O25" s="13">
        <v>0.1</v>
      </c>
      <c r="P25" s="13">
        <v>0.1</v>
      </c>
      <c r="Q25" s="13">
        <v>0.1</v>
      </c>
      <c r="R25" s="13">
        <v>0.1</v>
      </c>
      <c r="S25" s="13">
        <v>0</v>
      </c>
      <c r="T25" s="13">
        <v>0</v>
      </c>
      <c r="U25" s="13">
        <v>0</v>
      </c>
      <c r="V25" s="13">
        <v>0</v>
      </c>
    </row>
    <row r="26" spans="2:22">
      <c r="B26" s="13"/>
      <c r="C26" s="7" t="s">
        <v>213</v>
      </c>
      <c r="D26" s="13">
        <v>0</v>
      </c>
      <c r="E26" s="13">
        <v>0</v>
      </c>
      <c r="F26" s="13">
        <v>0</v>
      </c>
      <c r="G26" s="13">
        <v>0</v>
      </c>
      <c r="H26" s="13">
        <v>0</v>
      </c>
      <c r="I26" s="13">
        <v>0</v>
      </c>
      <c r="J26" s="13">
        <v>0</v>
      </c>
      <c r="K26" s="13">
        <v>0</v>
      </c>
      <c r="L26" s="13">
        <v>0</v>
      </c>
      <c r="M26" s="13">
        <v>0</v>
      </c>
      <c r="N26" s="13">
        <v>0</v>
      </c>
      <c r="O26" s="13">
        <v>0</v>
      </c>
      <c r="P26" s="13">
        <v>0</v>
      </c>
      <c r="Q26" s="13">
        <v>0</v>
      </c>
      <c r="R26" s="13">
        <v>0</v>
      </c>
      <c r="S26" s="13">
        <v>0</v>
      </c>
      <c r="T26" s="13">
        <v>0</v>
      </c>
      <c r="U26" s="13">
        <v>0</v>
      </c>
      <c r="V26" s="13">
        <v>0</v>
      </c>
    </row>
    <row r="27" spans="2:22">
      <c r="B27" s="13"/>
      <c r="C27" s="7" t="s">
        <v>214</v>
      </c>
      <c r="D27" s="13">
        <v>0</v>
      </c>
      <c r="E27" s="13">
        <v>0.8</v>
      </c>
      <c r="F27" s="13">
        <v>1.3</v>
      </c>
      <c r="G27" s="13">
        <v>1.3</v>
      </c>
      <c r="H27" s="13">
        <v>2.7</v>
      </c>
      <c r="I27" s="13">
        <v>6.2</v>
      </c>
      <c r="J27" s="13">
        <v>0</v>
      </c>
      <c r="K27" s="13">
        <v>0</v>
      </c>
      <c r="L27" s="13">
        <v>0</v>
      </c>
      <c r="M27" s="13">
        <v>0</v>
      </c>
      <c r="N27" s="13">
        <v>0</v>
      </c>
      <c r="O27" s="13">
        <v>0</v>
      </c>
      <c r="P27" s="13">
        <v>0</v>
      </c>
      <c r="Q27" s="13">
        <v>0</v>
      </c>
      <c r="R27" s="13">
        <v>0</v>
      </c>
      <c r="S27" s="13">
        <v>0</v>
      </c>
      <c r="T27" s="13">
        <v>0</v>
      </c>
      <c r="U27" s="13">
        <v>0</v>
      </c>
      <c r="V27" s="13">
        <v>0</v>
      </c>
    </row>
    <row r="28" spans="2:22">
      <c r="B28" s="13"/>
      <c r="C28" s="13"/>
      <c r="D28" s="13"/>
      <c r="E28" s="13"/>
      <c r="F28" s="13"/>
      <c r="G28" s="13"/>
      <c r="H28" s="13"/>
      <c r="I28" s="13"/>
      <c r="J28" s="13"/>
      <c r="K28" s="13"/>
      <c r="L28" s="13"/>
      <c r="M28" s="13"/>
      <c r="N28" s="13"/>
      <c r="O28" s="13"/>
      <c r="P28" s="13"/>
      <c r="Q28" s="13"/>
      <c r="R28" s="13"/>
      <c r="S28" s="13"/>
      <c r="T28" s="13"/>
      <c r="U28" s="13"/>
      <c r="V28" s="13"/>
    </row>
    <row r="29" spans="2:22">
      <c r="B29" s="13"/>
      <c r="C29" s="26" t="s">
        <v>116</v>
      </c>
      <c r="D29" s="13"/>
      <c r="E29" s="13"/>
      <c r="F29" s="13"/>
      <c r="G29" s="13"/>
      <c r="H29" s="13"/>
      <c r="I29" s="13"/>
      <c r="J29" s="13"/>
      <c r="K29" s="13"/>
      <c r="L29" s="13"/>
      <c r="M29" s="13"/>
      <c r="N29" s="13"/>
      <c r="O29" s="13"/>
      <c r="P29" s="13"/>
      <c r="Q29" s="13"/>
      <c r="R29" s="13"/>
      <c r="S29" s="13"/>
      <c r="T29" s="13"/>
      <c r="U29" s="13"/>
      <c r="V29" s="13"/>
    </row>
    <row r="30" spans="2:22">
      <c r="B30" s="13"/>
      <c r="C30" s="27" t="s">
        <v>117</v>
      </c>
      <c r="D30" s="18">
        <v>47458</v>
      </c>
      <c r="E30" s="18">
        <v>46128</v>
      </c>
      <c r="F30" s="18">
        <v>53782</v>
      </c>
      <c r="G30" s="18">
        <v>57602</v>
      </c>
      <c r="H30" s="18">
        <v>51332</v>
      </c>
      <c r="I30" s="18">
        <v>56867</v>
      </c>
      <c r="J30" s="18">
        <v>60578</v>
      </c>
      <c r="K30" s="18">
        <v>54025</v>
      </c>
      <c r="L30" s="18">
        <v>56391</v>
      </c>
      <c r="M30" s="18">
        <v>62140</v>
      </c>
      <c r="N30" s="18">
        <v>66985</v>
      </c>
      <c r="O30" s="18">
        <v>70932</v>
      </c>
      <c r="P30" s="18">
        <v>66600</v>
      </c>
      <c r="Q30" s="18">
        <v>65595</v>
      </c>
      <c r="R30" s="18">
        <v>60375</v>
      </c>
      <c r="S30" s="18">
        <v>59133</v>
      </c>
      <c r="T30" s="18">
        <v>55582</v>
      </c>
      <c r="U30" s="18">
        <v>61959</v>
      </c>
      <c r="V30" s="18">
        <v>62834</v>
      </c>
    </row>
    <row r="31" spans="2:22">
      <c r="B31" s="16"/>
      <c r="C31" s="13"/>
      <c r="D31" s="13"/>
      <c r="E31" s="13"/>
      <c r="F31" s="13"/>
      <c r="G31" s="13"/>
      <c r="H31" s="13"/>
      <c r="I31" s="13"/>
      <c r="J31" s="13"/>
      <c r="K31" s="13"/>
      <c r="L31" s="13"/>
      <c r="M31" s="13"/>
      <c r="N31" s="13"/>
      <c r="O31" s="13"/>
      <c r="P31" s="13"/>
      <c r="Q31" s="13"/>
      <c r="R31" s="13"/>
      <c r="S31" s="13"/>
      <c r="T31" s="13"/>
      <c r="U31" s="13"/>
      <c r="V31" s="13"/>
    </row>
    <row r="32" spans="2:22">
      <c r="B32" s="17"/>
      <c r="C32" s="26" t="s">
        <v>118</v>
      </c>
      <c r="D32" s="17">
        <v>1.06</v>
      </c>
      <c r="E32" s="17">
        <v>1.04</v>
      </c>
      <c r="F32" s="17">
        <v>1.03</v>
      </c>
      <c r="G32" s="17">
        <v>1</v>
      </c>
      <c r="H32" s="17">
        <v>1.01</v>
      </c>
      <c r="I32" s="17">
        <v>0.98</v>
      </c>
      <c r="J32" s="17">
        <v>0.83</v>
      </c>
      <c r="K32" s="17">
        <v>1.01</v>
      </c>
      <c r="L32" s="17">
        <v>1.02</v>
      </c>
      <c r="M32" s="17">
        <v>0.9</v>
      </c>
      <c r="N32" s="17">
        <v>0.9</v>
      </c>
      <c r="O32" s="17">
        <v>0.88</v>
      </c>
      <c r="P32" s="17">
        <v>0.86</v>
      </c>
      <c r="Q32" s="17">
        <v>0.93</v>
      </c>
      <c r="R32" s="17">
        <v>0.97</v>
      </c>
      <c r="S32" s="17">
        <v>0.98</v>
      </c>
      <c r="T32" s="17">
        <v>0.97</v>
      </c>
      <c r="U32" s="17">
        <v>0.77</v>
      </c>
      <c r="V32" s="17">
        <v>0.81</v>
      </c>
    </row>
    <row r="33" spans="2:22">
      <c r="B33" s="13"/>
      <c r="C33" s="13"/>
      <c r="D33" s="13"/>
      <c r="E33" s="13"/>
      <c r="F33" s="13"/>
      <c r="G33" s="13"/>
      <c r="H33" s="13"/>
      <c r="I33" s="13"/>
      <c r="J33" s="13"/>
      <c r="K33" s="13"/>
      <c r="L33" s="13"/>
      <c r="M33" s="13"/>
      <c r="N33" s="13"/>
      <c r="O33" s="13"/>
      <c r="P33" s="13"/>
      <c r="Q33" s="13"/>
      <c r="R33" s="13"/>
      <c r="S33" s="13"/>
      <c r="T33" s="13"/>
      <c r="U33" s="13"/>
      <c r="V33" s="13"/>
    </row>
    <row r="34" spans="2:22">
      <c r="B34" s="13"/>
      <c r="C34" s="13"/>
      <c r="D34" s="13"/>
      <c r="E34" s="13"/>
      <c r="F34" s="13"/>
      <c r="G34" s="13"/>
      <c r="H34" s="13"/>
      <c r="I34" s="13"/>
      <c r="J34" s="13"/>
      <c r="K34" s="13"/>
      <c r="L34" s="13"/>
      <c r="M34" s="13"/>
      <c r="N34" s="13"/>
      <c r="O34" s="13"/>
      <c r="P34" s="13"/>
      <c r="Q34" s="13"/>
      <c r="R34" s="13"/>
      <c r="S34" s="13"/>
      <c r="T34" s="13"/>
      <c r="U34" s="13"/>
      <c r="V34" s="13"/>
    </row>
    <row r="35" spans="2:22" ht="15.6">
      <c r="B35" s="17"/>
      <c r="C35" s="17" t="s">
        <v>215</v>
      </c>
      <c r="D35" s="17">
        <v>3.5</v>
      </c>
      <c r="E35" s="17">
        <v>3.4</v>
      </c>
      <c r="F35" s="17">
        <v>3.9</v>
      </c>
      <c r="G35" s="17">
        <v>4.0999999999999996</v>
      </c>
      <c r="H35" s="17">
        <v>3.6</v>
      </c>
      <c r="I35" s="17">
        <v>3.8</v>
      </c>
      <c r="J35" s="17">
        <v>3.5</v>
      </c>
      <c r="K35" s="17">
        <v>3.8</v>
      </c>
      <c r="L35" s="17">
        <v>4</v>
      </c>
      <c r="M35" s="17">
        <v>3.9</v>
      </c>
      <c r="N35" s="17">
        <v>4.2</v>
      </c>
      <c r="O35" s="17">
        <v>4.3</v>
      </c>
      <c r="P35" s="17">
        <v>4</v>
      </c>
      <c r="Q35" s="17">
        <v>4.2</v>
      </c>
      <c r="R35" s="17">
        <v>4</v>
      </c>
      <c r="S35" s="17">
        <v>3.9</v>
      </c>
      <c r="T35" s="17">
        <v>3.6</v>
      </c>
      <c r="U35" s="17">
        <v>3.2</v>
      </c>
      <c r="V35" s="17">
        <v>3.4</v>
      </c>
    </row>
    <row r="36" spans="2:22">
      <c r="B36" s="13"/>
      <c r="C36" s="25" t="s">
        <v>216</v>
      </c>
      <c r="D36" s="13"/>
      <c r="E36" s="13"/>
      <c r="F36" s="13"/>
      <c r="G36" s="13"/>
      <c r="H36" s="13"/>
      <c r="I36" s="13"/>
      <c r="J36" s="13"/>
      <c r="K36" s="13"/>
      <c r="L36" s="13"/>
      <c r="M36" s="13"/>
      <c r="N36" s="13"/>
      <c r="O36" s="13"/>
      <c r="P36" s="13"/>
      <c r="Q36" s="13"/>
      <c r="R36" s="13"/>
      <c r="S36" s="13"/>
      <c r="T36" s="13"/>
      <c r="U36" s="13"/>
      <c r="V36" s="13"/>
    </row>
    <row r="37" spans="2:22">
      <c r="B37" s="13"/>
      <c r="C37" s="7" t="s">
        <v>208</v>
      </c>
      <c r="D37" s="13">
        <v>0.2</v>
      </c>
      <c r="E37" s="13">
        <v>0.2</v>
      </c>
      <c r="F37" s="13">
        <v>0.2</v>
      </c>
      <c r="G37" s="13">
        <v>0.2</v>
      </c>
      <c r="H37" s="13">
        <v>0.2</v>
      </c>
      <c r="I37" s="13">
        <v>0.2</v>
      </c>
      <c r="J37" s="13">
        <v>0.2</v>
      </c>
      <c r="K37" s="13">
        <v>0.2</v>
      </c>
      <c r="L37" s="13">
        <v>0.2</v>
      </c>
      <c r="M37" s="13">
        <v>0.2</v>
      </c>
      <c r="N37" s="13">
        <v>0.2</v>
      </c>
      <c r="O37" s="13">
        <v>0.2</v>
      </c>
      <c r="P37" s="13">
        <v>0.1</v>
      </c>
      <c r="Q37" s="13">
        <v>0.2</v>
      </c>
      <c r="R37" s="13">
        <v>0.2</v>
      </c>
      <c r="S37" s="13">
        <v>0.2</v>
      </c>
      <c r="T37" s="13">
        <v>0.2</v>
      </c>
      <c r="U37" s="13">
        <v>0.2</v>
      </c>
      <c r="V37" s="13">
        <v>0.1</v>
      </c>
    </row>
    <row r="38" spans="2:22">
      <c r="B38" s="13"/>
      <c r="C38" s="13" t="s">
        <v>209</v>
      </c>
      <c r="D38" s="13">
        <v>0.1</v>
      </c>
      <c r="E38" s="13">
        <v>0</v>
      </c>
      <c r="F38" s="13">
        <v>0</v>
      </c>
      <c r="G38" s="13">
        <v>0</v>
      </c>
      <c r="H38" s="13">
        <v>0</v>
      </c>
      <c r="I38" s="13">
        <v>0</v>
      </c>
      <c r="J38" s="13">
        <v>0</v>
      </c>
      <c r="K38" s="13">
        <v>0</v>
      </c>
      <c r="L38" s="13">
        <v>0</v>
      </c>
      <c r="M38" s="13">
        <v>0</v>
      </c>
      <c r="N38" s="13">
        <v>0</v>
      </c>
      <c r="O38" s="13">
        <v>0</v>
      </c>
      <c r="P38" s="13">
        <v>0</v>
      </c>
      <c r="Q38" s="13">
        <v>0</v>
      </c>
      <c r="R38" s="13">
        <v>0.1</v>
      </c>
      <c r="S38" s="13">
        <v>0.1</v>
      </c>
      <c r="T38" s="13">
        <v>0.2</v>
      </c>
      <c r="U38" s="13">
        <v>0.2</v>
      </c>
      <c r="V38" s="13">
        <v>0.2</v>
      </c>
    </row>
    <row r="39" spans="2:22">
      <c r="B39" s="13"/>
      <c r="C39" s="7" t="s">
        <v>210</v>
      </c>
      <c r="D39" s="13">
        <v>0.2</v>
      </c>
      <c r="E39" s="13">
        <v>0</v>
      </c>
      <c r="F39" s="13">
        <v>0</v>
      </c>
      <c r="G39" s="13">
        <v>0.1</v>
      </c>
      <c r="H39" s="13">
        <v>0.1</v>
      </c>
      <c r="I39" s="13">
        <v>0</v>
      </c>
      <c r="J39" s="13">
        <v>0</v>
      </c>
      <c r="K39" s="13">
        <v>0.1</v>
      </c>
      <c r="L39" s="13">
        <v>0</v>
      </c>
      <c r="M39" s="13">
        <v>0</v>
      </c>
      <c r="N39" s="13">
        <v>0</v>
      </c>
      <c r="O39" s="13">
        <v>0.1</v>
      </c>
      <c r="P39" s="13">
        <v>0.1</v>
      </c>
      <c r="Q39" s="13">
        <v>0.1</v>
      </c>
      <c r="R39" s="13">
        <v>0.1</v>
      </c>
      <c r="S39" s="13">
        <v>0.1</v>
      </c>
      <c r="T39" s="13">
        <v>0.1</v>
      </c>
      <c r="U39" s="13">
        <v>0.1</v>
      </c>
      <c r="V39" s="13">
        <v>0.1</v>
      </c>
    </row>
    <row r="40" spans="2:22">
      <c r="B40" s="13"/>
      <c r="C40" s="7" t="s">
        <v>211</v>
      </c>
      <c r="D40" s="13">
        <v>3.1</v>
      </c>
      <c r="E40" s="13">
        <v>3.1</v>
      </c>
      <c r="F40" s="13">
        <v>3.6</v>
      </c>
      <c r="G40" s="13">
        <v>3.7</v>
      </c>
      <c r="H40" s="13">
        <v>3.2</v>
      </c>
      <c r="I40" s="13">
        <v>3.4</v>
      </c>
      <c r="J40" s="13">
        <v>3.3</v>
      </c>
      <c r="K40" s="13">
        <v>3.5</v>
      </c>
      <c r="L40" s="13">
        <v>3.7</v>
      </c>
      <c r="M40" s="13">
        <v>3.7</v>
      </c>
      <c r="N40" s="13">
        <v>3.9</v>
      </c>
      <c r="O40" s="13">
        <v>4.0999999999999996</v>
      </c>
      <c r="P40" s="13">
        <v>3.7</v>
      </c>
      <c r="Q40" s="13">
        <v>3.9</v>
      </c>
      <c r="R40" s="13">
        <v>3.6</v>
      </c>
      <c r="S40" s="13">
        <v>3.4</v>
      </c>
      <c r="T40" s="13">
        <v>3.1</v>
      </c>
      <c r="U40" s="13">
        <v>2.7</v>
      </c>
      <c r="V40" s="13">
        <v>2.9</v>
      </c>
    </row>
    <row r="41" spans="2:22">
      <c r="B41" s="13"/>
      <c r="C41" s="7" t="s">
        <v>212</v>
      </c>
      <c r="D41" s="13">
        <v>0</v>
      </c>
      <c r="E41" s="13">
        <v>0</v>
      </c>
      <c r="F41" s="13">
        <v>0</v>
      </c>
      <c r="G41" s="13">
        <v>0</v>
      </c>
      <c r="H41" s="13">
        <v>0</v>
      </c>
      <c r="I41" s="13">
        <v>0</v>
      </c>
      <c r="J41" s="13">
        <v>0</v>
      </c>
      <c r="K41" s="13">
        <v>0</v>
      </c>
      <c r="L41" s="13">
        <v>0</v>
      </c>
      <c r="M41" s="13">
        <v>0</v>
      </c>
      <c r="N41" s="13">
        <v>0</v>
      </c>
      <c r="O41" s="13">
        <v>0</v>
      </c>
      <c r="P41" s="13">
        <v>0</v>
      </c>
      <c r="Q41" s="13">
        <v>0</v>
      </c>
      <c r="R41" s="13">
        <v>0</v>
      </c>
      <c r="S41" s="13">
        <v>0</v>
      </c>
      <c r="T41" s="13">
        <v>0</v>
      </c>
      <c r="U41" s="13">
        <v>0</v>
      </c>
      <c r="V41" s="13">
        <v>0</v>
      </c>
    </row>
    <row r="42" spans="2:22">
      <c r="B42" s="13"/>
      <c r="C42" s="7" t="s">
        <v>213</v>
      </c>
      <c r="D42" s="13">
        <v>0</v>
      </c>
      <c r="E42" s="13">
        <v>0</v>
      </c>
      <c r="F42" s="13">
        <v>0</v>
      </c>
      <c r="G42" s="13">
        <v>0</v>
      </c>
      <c r="H42" s="13">
        <v>0</v>
      </c>
      <c r="I42" s="13">
        <v>0</v>
      </c>
      <c r="J42" s="13">
        <v>0</v>
      </c>
      <c r="K42" s="13">
        <v>0</v>
      </c>
      <c r="L42" s="13">
        <v>0</v>
      </c>
      <c r="M42" s="13">
        <v>0</v>
      </c>
      <c r="N42" s="13">
        <v>0</v>
      </c>
      <c r="O42" s="13">
        <v>0</v>
      </c>
      <c r="P42" s="13">
        <v>0</v>
      </c>
      <c r="Q42" s="13">
        <v>0</v>
      </c>
      <c r="R42" s="13">
        <v>0</v>
      </c>
      <c r="S42" s="13">
        <v>0</v>
      </c>
      <c r="T42" s="13">
        <v>0</v>
      </c>
      <c r="U42" s="13">
        <v>0</v>
      </c>
      <c r="V42" s="13">
        <v>0</v>
      </c>
    </row>
    <row r="43" spans="2:22">
      <c r="B43" s="13"/>
      <c r="C43" s="7" t="s">
        <v>214</v>
      </c>
      <c r="D43" s="13">
        <v>0</v>
      </c>
      <c r="E43" s="13">
        <v>0</v>
      </c>
      <c r="F43" s="13">
        <v>0</v>
      </c>
      <c r="G43" s="13">
        <v>0</v>
      </c>
      <c r="H43" s="13">
        <v>0.1</v>
      </c>
      <c r="I43" s="13">
        <v>0.2</v>
      </c>
      <c r="J43" s="13">
        <v>0</v>
      </c>
      <c r="K43" s="13">
        <v>0</v>
      </c>
      <c r="L43" s="13">
        <v>0</v>
      </c>
      <c r="M43" s="13">
        <v>0</v>
      </c>
      <c r="N43" s="13">
        <v>0</v>
      </c>
      <c r="O43" s="13">
        <v>0</v>
      </c>
      <c r="P43" s="13">
        <v>0</v>
      </c>
      <c r="Q43" s="13">
        <v>0</v>
      </c>
      <c r="R43" s="13">
        <v>0</v>
      </c>
      <c r="S43" s="13">
        <v>0</v>
      </c>
      <c r="T43" s="13">
        <v>0</v>
      </c>
      <c r="U43" s="13">
        <v>0</v>
      </c>
      <c r="V43" s="13">
        <v>0</v>
      </c>
    </row>
    <row r="44" spans="2:22">
      <c r="B44" s="13"/>
      <c r="C44" s="7"/>
      <c r="D44" s="13"/>
      <c r="E44" s="13"/>
      <c r="F44" s="13"/>
      <c r="G44" s="13"/>
      <c r="H44" s="13"/>
      <c r="I44" s="13"/>
      <c r="J44" s="13"/>
      <c r="K44" s="13"/>
      <c r="L44" s="13"/>
      <c r="M44" s="13"/>
      <c r="N44" s="13"/>
      <c r="O44" s="13"/>
      <c r="P44" s="13"/>
      <c r="Q44" s="13"/>
      <c r="R44" s="13"/>
      <c r="S44" s="13"/>
      <c r="T44" s="13"/>
      <c r="U44" s="13"/>
      <c r="V44" s="13"/>
    </row>
    <row r="45" spans="2:22">
      <c r="B45" s="13"/>
      <c r="C45" s="25" t="s">
        <v>91</v>
      </c>
      <c r="D45" s="13"/>
      <c r="E45" s="13"/>
      <c r="F45" s="13"/>
      <c r="G45" s="13"/>
      <c r="H45" s="13"/>
      <c r="I45" s="13"/>
      <c r="J45" s="13"/>
      <c r="K45" s="13"/>
      <c r="L45" s="13"/>
      <c r="M45" s="13"/>
      <c r="N45" s="13"/>
      <c r="O45" s="13"/>
      <c r="P45" s="13"/>
      <c r="Q45" s="13"/>
      <c r="R45" s="13"/>
      <c r="S45" s="13"/>
      <c r="T45" s="13"/>
      <c r="U45" s="13"/>
      <c r="V45" s="13"/>
    </row>
    <row r="46" spans="2:22">
      <c r="B46" s="13"/>
      <c r="C46" s="7" t="s">
        <v>208</v>
      </c>
      <c r="D46" s="13">
        <v>5.3</v>
      </c>
      <c r="E46" s="13">
        <v>5.9</v>
      </c>
      <c r="F46" s="13">
        <v>5.3</v>
      </c>
      <c r="G46" s="13">
        <v>5.3</v>
      </c>
      <c r="H46" s="13">
        <v>5.7</v>
      </c>
      <c r="I46" s="13">
        <v>5.3</v>
      </c>
      <c r="J46" s="13">
        <v>5.5</v>
      </c>
      <c r="K46" s="13">
        <v>4.8</v>
      </c>
      <c r="L46" s="13">
        <v>5</v>
      </c>
      <c r="M46" s="13">
        <v>4.2</v>
      </c>
      <c r="N46" s="13">
        <v>4.2</v>
      </c>
      <c r="O46" s="13">
        <v>3.7</v>
      </c>
      <c r="P46" s="13">
        <v>3.7</v>
      </c>
      <c r="Q46" s="13">
        <v>3.9</v>
      </c>
      <c r="R46" s="13">
        <v>4.2</v>
      </c>
      <c r="S46" s="13">
        <v>5.0999999999999996</v>
      </c>
      <c r="T46" s="13">
        <v>5.2</v>
      </c>
      <c r="U46" s="13">
        <v>5</v>
      </c>
      <c r="V46" s="13">
        <v>4.2</v>
      </c>
    </row>
    <row r="47" spans="2:22">
      <c r="B47" s="13"/>
      <c r="C47" s="13" t="s">
        <v>209</v>
      </c>
      <c r="D47" s="13">
        <v>1.9</v>
      </c>
      <c r="E47" s="13">
        <v>1.2</v>
      </c>
      <c r="F47" s="13">
        <v>1</v>
      </c>
      <c r="G47" s="13">
        <v>0.9</v>
      </c>
      <c r="H47" s="13">
        <v>0.9</v>
      </c>
      <c r="I47" s="13">
        <v>0.8</v>
      </c>
      <c r="J47" s="13">
        <v>0.8</v>
      </c>
      <c r="K47" s="13">
        <v>0.9</v>
      </c>
      <c r="L47" s="13">
        <v>0.8</v>
      </c>
      <c r="M47" s="13">
        <v>1</v>
      </c>
      <c r="N47" s="13">
        <v>0.8</v>
      </c>
      <c r="O47" s="13">
        <v>0.4</v>
      </c>
      <c r="P47" s="13">
        <v>0.9</v>
      </c>
      <c r="Q47" s="13">
        <v>0.8</v>
      </c>
      <c r="R47" s="13">
        <v>2.9</v>
      </c>
      <c r="S47" s="13">
        <v>3.6</v>
      </c>
      <c r="T47" s="13">
        <v>4.4000000000000004</v>
      </c>
      <c r="U47" s="13">
        <v>6.1</v>
      </c>
      <c r="V47" s="13">
        <v>5.0999999999999996</v>
      </c>
    </row>
    <row r="48" spans="2:22">
      <c r="B48" s="13"/>
      <c r="C48" s="7" t="s">
        <v>210</v>
      </c>
      <c r="D48" s="13">
        <v>5.0999999999999996</v>
      </c>
      <c r="E48" s="13">
        <v>1.3</v>
      </c>
      <c r="F48" s="13">
        <v>1.1000000000000001</v>
      </c>
      <c r="G48" s="13">
        <v>1.7</v>
      </c>
      <c r="H48" s="13">
        <v>1.8</v>
      </c>
      <c r="I48" s="13">
        <v>0.9</v>
      </c>
      <c r="J48" s="13">
        <v>1.4</v>
      </c>
      <c r="K48" s="13">
        <v>1.8</v>
      </c>
      <c r="L48" s="13">
        <v>1</v>
      </c>
      <c r="M48" s="13">
        <v>1.2</v>
      </c>
      <c r="N48" s="13">
        <v>1.1000000000000001</v>
      </c>
      <c r="O48" s="13">
        <v>1.2</v>
      </c>
      <c r="P48" s="13">
        <v>1.6</v>
      </c>
      <c r="Q48" s="13">
        <v>1.9</v>
      </c>
      <c r="R48" s="13">
        <v>2.5</v>
      </c>
      <c r="S48" s="13">
        <v>2.6</v>
      </c>
      <c r="T48" s="13">
        <v>3.3</v>
      </c>
      <c r="U48" s="13">
        <v>4.3</v>
      </c>
      <c r="V48" s="13">
        <v>4.3</v>
      </c>
    </row>
    <row r="49" spans="2:22">
      <c r="B49" s="13"/>
      <c r="C49" s="7" t="s">
        <v>211</v>
      </c>
      <c r="D49" s="13">
        <v>87.7</v>
      </c>
      <c r="E49" s="13">
        <v>90.9</v>
      </c>
      <c r="F49" s="13">
        <v>91.5</v>
      </c>
      <c r="G49" s="13">
        <v>90.9</v>
      </c>
      <c r="H49" s="13">
        <v>89.2</v>
      </c>
      <c r="I49" s="13">
        <v>87.6</v>
      </c>
      <c r="J49" s="13">
        <v>92.3</v>
      </c>
      <c r="K49" s="13">
        <v>92.5</v>
      </c>
      <c r="L49" s="13">
        <v>93.2</v>
      </c>
      <c r="M49" s="13">
        <v>93.6</v>
      </c>
      <c r="N49" s="13">
        <v>93.9</v>
      </c>
      <c r="O49" s="13">
        <v>94.6</v>
      </c>
      <c r="P49" s="13">
        <v>93.7</v>
      </c>
      <c r="Q49" s="13">
        <v>93.3</v>
      </c>
      <c r="R49" s="13">
        <v>90.2</v>
      </c>
      <c r="S49" s="13">
        <v>88.7</v>
      </c>
      <c r="T49" s="13">
        <v>87.1</v>
      </c>
      <c r="U49" s="13">
        <v>84.6</v>
      </c>
      <c r="V49" s="13">
        <v>86.5</v>
      </c>
    </row>
    <row r="50" spans="2:22">
      <c r="B50" s="13"/>
      <c r="C50" s="7" t="s">
        <v>212</v>
      </c>
      <c r="D50" s="13">
        <v>0</v>
      </c>
      <c r="E50" s="13">
        <v>0</v>
      </c>
      <c r="F50" s="13">
        <v>0</v>
      </c>
      <c r="G50" s="13">
        <v>0</v>
      </c>
      <c r="H50" s="13">
        <v>0</v>
      </c>
      <c r="I50" s="13">
        <v>0</v>
      </c>
      <c r="J50" s="13">
        <v>0</v>
      </c>
      <c r="K50" s="13">
        <v>0</v>
      </c>
      <c r="L50" s="13">
        <v>0</v>
      </c>
      <c r="M50" s="13">
        <v>0</v>
      </c>
      <c r="N50" s="13">
        <v>0</v>
      </c>
      <c r="O50" s="13">
        <v>0.1</v>
      </c>
      <c r="P50" s="13">
        <v>0.1</v>
      </c>
      <c r="Q50" s="13">
        <v>0.1</v>
      </c>
      <c r="R50" s="13">
        <v>0.1</v>
      </c>
      <c r="S50" s="13">
        <v>0</v>
      </c>
      <c r="T50" s="13">
        <v>0</v>
      </c>
      <c r="U50" s="13">
        <v>0</v>
      </c>
      <c r="V50" s="13">
        <v>0</v>
      </c>
    </row>
    <row r="51" spans="2:22">
      <c r="B51" s="13"/>
      <c r="C51" s="7" t="s">
        <v>213</v>
      </c>
      <c r="D51" s="13">
        <v>0</v>
      </c>
      <c r="E51" s="13">
        <v>0</v>
      </c>
      <c r="F51" s="13">
        <v>0</v>
      </c>
      <c r="G51" s="13">
        <v>0</v>
      </c>
      <c r="H51" s="13">
        <v>0</v>
      </c>
      <c r="I51" s="13">
        <v>0</v>
      </c>
      <c r="J51" s="13">
        <v>0</v>
      </c>
      <c r="K51" s="13">
        <v>0</v>
      </c>
      <c r="L51" s="13">
        <v>0</v>
      </c>
      <c r="M51" s="13">
        <v>0</v>
      </c>
      <c r="N51" s="13">
        <v>0</v>
      </c>
      <c r="O51" s="13">
        <v>0</v>
      </c>
      <c r="P51" s="13">
        <v>0</v>
      </c>
      <c r="Q51" s="13">
        <v>0</v>
      </c>
      <c r="R51" s="13">
        <v>0</v>
      </c>
      <c r="S51" s="13">
        <v>0</v>
      </c>
      <c r="T51" s="13">
        <v>0</v>
      </c>
      <c r="U51" s="13">
        <v>0</v>
      </c>
      <c r="V51" s="13">
        <v>0</v>
      </c>
    </row>
    <row r="52" spans="2:22">
      <c r="B52" s="13"/>
      <c r="C52" s="7" t="s">
        <v>214</v>
      </c>
      <c r="D52" s="13">
        <v>0</v>
      </c>
      <c r="E52" s="13">
        <v>0.7</v>
      </c>
      <c r="F52" s="13">
        <v>1.1000000000000001</v>
      </c>
      <c r="G52" s="13">
        <v>1.1000000000000001</v>
      </c>
      <c r="H52" s="13">
        <v>2.4</v>
      </c>
      <c r="I52" s="13">
        <v>5.4</v>
      </c>
      <c r="J52" s="13">
        <v>0</v>
      </c>
      <c r="K52" s="13">
        <v>0</v>
      </c>
      <c r="L52" s="13">
        <v>0</v>
      </c>
      <c r="M52" s="13">
        <v>0</v>
      </c>
      <c r="N52" s="13">
        <v>0</v>
      </c>
      <c r="O52" s="13">
        <v>0</v>
      </c>
      <c r="P52" s="13">
        <v>0</v>
      </c>
      <c r="Q52" s="13">
        <v>0</v>
      </c>
      <c r="R52" s="13">
        <v>0</v>
      </c>
      <c r="S52" s="13">
        <v>0</v>
      </c>
      <c r="T52" s="13">
        <v>0</v>
      </c>
      <c r="U52" s="13">
        <v>0</v>
      </c>
      <c r="V52" s="13">
        <v>0</v>
      </c>
    </row>
    <row r="53" spans="2:22">
      <c r="B53" s="16"/>
      <c r="C53" s="13"/>
      <c r="D53" s="13"/>
      <c r="E53" s="13"/>
      <c r="F53" s="13"/>
      <c r="G53" s="13"/>
      <c r="H53" s="13"/>
      <c r="I53" s="13"/>
      <c r="J53" s="13"/>
      <c r="K53" s="13"/>
      <c r="L53" s="13"/>
      <c r="M53" s="13"/>
      <c r="N53" s="13"/>
      <c r="O53" s="13"/>
      <c r="P53" s="13"/>
      <c r="Q53" s="13"/>
      <c r="R53" s="13"/>
      <c r="S53" s="13"/>
      <c r="T53" s="13"/>
      <c r="U53" s="13"/>
      <c r="V53" s="13"/>
    </row>
    <row r="54" spans="2:22">
      <c r="B54" s="17"/>
      <c r="C54" s="26" t="s">
        <v>121</v>
      </c>
      <c r="D54" s="17">
        <v>69.5</v>
      </c>
      <c r="E54" s="17">
        <v>70.099999999999994</v>
      </c>
      <c r="F54" s="17">
        <v>70</v>
      </c>
      <c r="G54" s="17">
        <v>70.2</v>
      </c>
      <c r="H54" s="17">
        <v>69.8</v>
      </c>
      <c r="I54" s="17">
        <v>69.3</v>
      </c>
      <c r="J54" s="17">
        <v>69.8</v>
      </c>
      <c r="K54" s="17">
        <v>69.900000000000006</v>
      </c>
      <c r="L54" s="17">
        <v>69.7</v>
      </c>
      <c r="M54" s="17">
        <v>69.400000000000006</v>
      </c>
      <c r="N54" s="17">
        <v>69.599999999999994</v>
      </c>
      <c r="O54" s="17">
        <v>69.400000000000006</v>
      </c>
      <c r="P54" s="17">
        <v>68.900000000000006</v>
      </c>
      <c r="Q54" s="17">
        <v>68.8</v>
      </c>
      <c r="R54" s="17">
        <v>67.599999999999994</v>
      </c>
      <c r="S54" s="17">
        <v>67.099999999999994</v>
      </c>
      <c r="T54" s="17">
        <v>66.3</v>
      </c>
      <c r="U54" s="17">
        <v>66</v>
      </c>
      <c r="V54" s="17">
        <v>66.099999999999994</v>
      </c>
    </row>
    <row r="55" spans="2:22">
      <c r="B55" s="13"/>
      <c r="C55" s="13"/>
      <c r="D55" s="13"/>
      <c r="E55" s="13"/>
      <c r="F55" s="13"/>
      <c r="G55" s="13"/>
      <c r="H55" s="13"/>
      <c r="I55" s="13"/>
      <c r="J55" s="13"/>
      <c r="K55" s="13"/>
      <c r="L55" s="13"/>
      <c r="M55" s="13"/>
      <c r="N55" s="13"/>
      <c r="O55" s="13"/>
      <c r="P55" s="13"/>
      <c r="Q55" s="13"/>
      <c r="R55" s="13"/>
      <c r="S55" s="13"/>
      <c r="T55" s="13"/>
      <c r="U55" s="13"/>
      <c r="V55" s="13"/>
    </row>
    <row r="56" spans="2:22">
      <c r="B56" s="13"/>
      <c r="C56" s="13"/>
      <c r="D56" s="13"/>
      <c r="E56" s="13"/>
      <c r="F56" s="13"/>
      <c r="G56" s="13"/>
      <c r="H56" s="13"/>
      <c r="I56" s="13"/>
      <c r="J56" s="13"/>
      <c r="K56" s="13"/>
      <c r="L56" s="13"/>
      <c r="M56" s="13"/>
      <c r="N56" s="13"/>
      <c r="O56" s="13"/>
      <c r="P56" s="13"/>
      <c r="Q56" s="13"/>
      <c r="R56" s="13"/>
      <c r="S56" s="13"/>
      <c r="T56" s="13"/>
      <c r="U56" s="13"/>
      <c r="V56" s="13"/>
    </row>
    <row r="57" spans="2:22" ht="108">
      <c r="B57" s="13"/>
      <c r="C57" s="19" t="s">
        <v>217</v>
      </c>
      <c r="D57" s="17">
        <v>0.2</v>
      </c>
      <c r="E57" s="17">
        <v>0.2</v>
      </c>
      <c r="F57" s="17">
        <v>0.2</v>
      </c>
      <c r="G57" s="17">
        <v>0.2</v>
      </c>
      <c r="H57" s="17">
        <v>0.2</v>
      </c>
      <c r="I57" s="17">
        <v>0.2</v>
      </c>
      <c r="J57" s="17">
        <v>0.2</v>
      </c>
      <c r="K57" s="17">
        <v>0.2</v>
      </c>
      <c r="L57" s="17">
        <v>0.2</v>
      </c>
      <c r="M57" s="17">
        <v>0.2</v>
      </c>
      <c r="N57" s="17">
        <v>0.2</v>
      </c>
      <c r="O57" s="17">
        <v>0.2</v>
      </c>
      <c r="P57" s="17">
        <v>0.1</v>
      </c>
      <c r="Q57" s="17">
        <v>0.2</v>
      </c>
      <c r="R57" s="17">
        <v>0.2</v>
      </c>
      <c r="S57" s="17">
        <v>0.2</v>
      </c>
      <c r="T57" s="17">
        <v>0.2</v>
      </c>
      <c r="U57" s="17">
        <v>0.2</v>
      </c>
      <c r="V57" s="17">
        <v>0.1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1988A5-7B36-4947-AA41-3D33453ED38A}">
  <dimension ref="B2:W53"/>
  <sheetViews>
    <sheetView workbookViewId="0">
      <selection activeCell="V18" sqref="V18"/>
    </sheetView>
  </sheetViews>
  <sheetFormatPr defaultColWidth="8.88671875" defaultRowHeight="14.4"/>
  <sheetData>
    <row r="2" spans="2:23">
      <c r="B2" s="13"/>
      <c r="C2" s="13"/>
      <c r="D2" s="13"/>
      <c r="E2" s="13"/>
      <c r="F2" s="13"/>
      <c r="G2" s="13"/>
      <c r="H2" s="13"/>
      <c r="I2" s="13"/>
      <c r="J2" s="13"/>
      <c r="K2" s="13"/>
      <c r="L2" s="13"/>
      <c r="M2" s="13"/>
      <c r="N2" s="13"/>
      <c r="O2" s="13"/>
      <c r="P2" s="13"/>
      <c r="Q2" s="13"/>
      <c r="R2" s="13"/>
      <c r="S2" s="13"/>
      <c r="T2" s="13"/>
      <c r="U2" s="13"/>
      <c r="V2" s="13"/>
      <c r="W2" s="13"/>
    </row>
    <row r="3" spans="2:23" ht="17.399999999999999">
      <c r="B3" s="12" t="s">
        <v>49</v>
      </c>
      <c r="C3" s="13"/>
      <c r="D3" s="13"/>
      <c r="E3" s="13"/>
      <c r="F3" s="13"/>
      <c r="G3" s="13"/>
      <c r="H3" s="13"/>
      <c r="I3" s="13"/>
      <c r="J3" s="13"/>
      <c r="K3" s="13"/>
      <c r="L3" s="13"/>
      <c r="M3" s="13"/>
      <c r="N3" s="13"/>
      <c r="O3" s="13"/>
      <c r="P3" s="13"/>
      <c r="Q3" s="13"/>
      <c r="R3" s="13"/>
      <c r="S3" s="13"/>
      <c r="T3" s="13"/>
      <c r="U3" s="13" t="s">
        <v>50</v>
      </c>
      <c r="V3" s="13"/>
    </row>
    <row r="4" spans="2:23">
      <c r="B4" s="13"/>
      <c r="C4" s="13"/>
      <c r="D4" s="13"/>
      <c r="E4" s="13"/>
      <c r="F4" s="13"/>
      <c r="G4" s="13"/>
      <c r="H4" s="13"/>
      <c r="I4" s="13"/>
      <c r="J4" s="13"/>
      <c r="K4" s="13"/>
      <c r="L4" s="13"/>
      <c r="M4" s="13"/>
      <c r="N4" s="13"/>
      <c r="O4" s="13"/>
      <c r="P4" s="13"/>
      <c r="Q4" s="13"/>
      <c r="R4" s="13"/>
      <c r="S4" s="13"/>
      <c r="T4" s="13"/>
      <c r="U4" s="13"/>
      <c r="V4" s="13"/>
      <c r="W4" s="13"/>
    </row>
    <row r="5" spans="2:23" ht="15.6">
      <c r="B5" s="14" t="s">
        <v>51</v>
      </c>
      <c r="C5" s="13"/>
      <c r="D5" s="13"/>
      <c r="E5" s="13"/>
      <c r="F5" s="13"/>
      <c r="G5" s="13"/>
      <c r="H5" s="13"/>
      <c r="I5" s="13"/>
      <c r="J5" s="13"/>
      <c r="K5" s="13"/>
      <c r="L5" s="13"/>
      <c r="M5" s="13"/>
      <c r="N5" s="13"/>
      <c r="O5" s="13"/>
      <c r="P5" s="13"/>
      <c r="Q5" s="13"/>
      <c r="R5" s="13"/>
      <c r="S5" s="13"/>
      <c r="T5" s="13"/>
      <c r="U5" s="13"/>
      <c r="V5" s="13"/>
    </row>
    <row r="6" spans="2:23" ht="15.6">
      <c r="B6" s="14" t="s">
        <v>218</v>
      </c>
      <c r="C6" s="24"/>
      <c r="D6" s="24"/>
      <c r="E6" s="24"/>
      <c r="F6" s="24"/>
      <c r="G6" s="24"/>
      <c r="H6" s="24"/>
      <c r="I6" s="24"/>
      <c r="J6" s="24"/>
      <c r="K6" s="24"/>
      <c r="L6" s="24"/>
      <c r="M6" s="24"/>
      <c r="N6" s="24"/>
      <c r="O6" s="24"/>
      <c r="P6" s="24"/>
      <c r="Q6" s="24"/>
      <c r="R6" s="24"/>
      <c r="S6" s="13"/>
    </row>
    <row r="7" spans="2:23">
      <c r="B7" s="13"/>
      <c r="C7" s="13"/>
      <c r="D7" s="13"/>
      <c r="E7" s="13"/>
      <c r="F7" s="13"/>
      <c r="G7" s="13"/>
      <c r="H7" s="13"/>
      <c r="I7" s="13"/>
      <c r="J7" s="13"/>
      <c r="K7" s="13"/>
      <c r="L7" s="13"/>
      <c r="M7" s="13"/>
      <c r="N7" s="13"/>
      <c r="O7" s="13"/>
      <c r="P7" s="13"/>
      <c r="Q7" s="13"/>
      <c r="R7" s="13"/>
      <c r="S7" s="13"/>
      <c r="T7" s="13"/>
      <c r="U7" s="13"/>
      <c r="V7" s="13"/>
      <c r="W7" s="13"/>
    </row>
    <row r="8" spans="2:23">
      <c r="B8" s="13"/>
      <c r="C8" s="13"/>
      <c r="D8" s="13"/>
      <c r="E8" s="13"/>
      <c r="F8" s="13"/>
      <c r="G8" s="13"/>
      <c r="H8" s="13"/>
      <c r="I8" s="13"/>
      <c r="J8" s="13"/>
      <c r="K8" s="13"/>
      <c r="L8" s="13"/>
      <c r="M8" s="13"/>
      <c r="N8" s="13"/>
      <c r="O8" s="13"/>
      <c r="P8" s="13"/>
      <c r="Q8" s="13"/>
      <c r="R8" s="13"/>
      <c r="S8" s="13"/>
      <c r="T8" s="13"/>
      <c r="U8" s="13"/>
      <c r="V8" s="13"/>
      <c r="W8" s="13"/>
    </row>
    <row r="9" spans="2:23">
      <c r="B9" s="13"/>
      <c r="C9" s="13"/>
      <c r="D9" s="15">
        <v>2000</v>
      </c>
      <c r="E9" s="15">
        <v>2001</v>
      </c>
      <c r="F9" s="15">
        <v>2002</v>
      </c>
      <c r="G9" s="15">
        <v>2003</v>
      </c>
      <c r="H9" s="15">
        <v>2004</v>
      </c>
      <c r="I9" s="15">
        <v>2005</v>
      </c>
      <c r="J9" s="15">
        <v>2006</v>
      </c>
      <c r="K9" s="15">
        <v>2007</v>
      </c>
      <c r="L9" s="15">
        <v>2008</v>
      </c>
      <c r="M9" s="15">
        <v>2009</v>
      </c>
      <c r="N9" s="15">
        <v>2010</v>
      </c>
      <c r="O9" s="15">
        <v>2011</v>
      </c>
      <c r="P9" s="15">
        <v>2012</v>
      </c>
      <c r="Q9" s="15">
        <v>2013</v>
      </c>
      <c r="R9" s="15">
        <v>2014</v>
      </c>
      <c r="S9" s="15">
        <v>2015</v>
      </c>
      <c r="T9" s="15">
        <v>2016</v>
      </c>
      <c r="U9" s="15">
        <v>2017</v>
      </c>
      <c r="V9" s="15">
        <v>2018</v>
      </c>
      <c r="W9" s="13"/>
    </row>
    <row r="10" spans="2:23">
      <c r="B10" s="16"/>
      <c r="C10" s="13"/>
      <c r="D10" s="13"/>
      <c r="E10" s="13"/>
      <c r="F10" s="13"/>
      <c r="G10" s="13"/>
      <c r="H10" s="13"/>
      <c r="I10" s="13"/>
      <c r="J10" s="13"/>
      <c r="K10" s="13"/>
      <c r="L10" s="13"/>
      <c r="M10" s="13"/>
      <c r="N10" s="13"/>
      <c r="O10" s="13"/>
      <c r="P10" s="13"/>
      <c r="Q10" s="13"/>
      <c r="R10" s="13"/>
      <c r="S10" s="13"/>
      <c r="T10" s="13"/>
      <c r="U10" s="13"/>
      <c r="V10" s="13"/>
      <c r="W10" s="13"/>
    </row>
    <row r="11" spans="2:23">
      <c r="B11" s="17"/>
      <c r="C11" s="17" t="s">
        <v>219</v>
      </c>
      <c r="D11" s="17">
        <v>625.5</v>
      </c>
      <c r="E11" s="17">
        <v>620.20000000000005</v>
      </c>
      <c r="F11" s="17">
        <v>634.9</v>
      </c>
      <c r="G11" s="17">
        <v>629.20000000000005</v>
      </c>
      <c r="H11" s="17">
        <v>626</v>
      </c>
      <c r="I11" s="17">
        <v>619.29999999999995</v>
      </c>
      <c r="J11" s="17">
        <v>607</v>
      </c>
      <c r="K11" s="17">
        <v>623.1</v>
      </c>
      <c r="L11" s="17">
        <v>604.5</v>
      </c>
      <c r="M11" s="17">
        <v>602.9</v>
      </c>
      <c r="N11" s="17">
        <v>597.6</v>
      </c>
      <c r="O11" s="17">
        <v>579.6</v>
      </c>
      <c r="P11" s="17">
        <v>566.79999999999995</v>
      </c>
      <c r="Q11" s="17">
        <v>564</v>
      </c>
      <c r="R11" s="17">
        <v>535.9</v>
      </c>
      <c r="S11" s="17">
        <v>536.1</v>
      </c>
      <c r="T11" s="17">
        <v>531.70000000000005</v>
      </c>
      <c r="U11" s="17">
        <v>516.79999999999995</v>
      </c>
      <c r="V11" s="17">
        <v>516.29999999999995</v>
      </c>
      <c r="W11" s="13"/>
    </row>
    <row r="12" spans="2:23">
      <c r="B12" s="13"/>
      <c r="C12" s="25" t="s">
        <v>207</v>
      </c>
      <c r="D12" s="13"/>
      <c r="E12" s="13"/>
      <c r="F12" s="13"/>
      <c r="G12" s="13"/>
      <c r="H12" s="13"/>
      <c r="I12" s="13"/>
      <c r="J12" s="13"/>
      <c r="K12" s="13"/>
      <c r="L12" s="13"/>
      <c r="M12" s="13"/>
      <c r="N12" s="13"/>
      <c r="O12" s="13"/>
      <c r="P12" s="13"/>
      <c r="Q12" s="13"/>
      <c r="R12" s="13"/>
      <c r="S12" s="13"/>
      <c r="T12" s="13"/>
      <c r="U12" s="13"/>
      <c r="V12" s="13"/>
      <c r="W12" s="13"/>
    </row>
    <row r="13" spans="2:23">
      <c r="B13" s="13"/>
      <c r="C13" s="13" t="s">
        <v>209</v>
      </c>
      <c r="D13" s="13">
        <v>1</v>
      </c>
      <c r="E13" s="13">
        <v>1</v>
      </c>
      <c r="F13" s="13">
        <v>0.9</v>
      </c>
      <c r="G13" s="13">
        <v>0.9</v>
      </c>
      <c r="H13" s="13">
        <v>0.9</v>
      </c>
      <c r="I13" s="13">
        <v>1.1000000000000001</v>
      </c>
      <c r="J13" s="13">
        <v>1.2</v>
      </c>
      <c r="K13" s="13">
        <v>1.1000000000000001</v>
      </c>
      <c r="L13" s="13">
        <v>1.1000000000000001</v>
      </c>
      <c r="M13" s="13">
        <v>0.9</v>
      </c>
      <c r="N13" s="13">
        <v>1</v>
      </c>
      <c r="O13" s="13">
        <v>0.9</v>
      </c>
      <c r="P13" s="13">
        <v>0.7</v>
      </c>
      <c r="Q13" s="13">
        <v>0.5</v>
      </c>
      <c r="R13" s="13">
        <v>1.1000000000000001</v>
      </c>
      <c r="S13" s="13">
        <v>0.7</v>
      </c>
      <c r="T13" s="13">
        <v>0.4</v>
      </c>
      <c r="U13" s="13">
        <v>0.3</v>
      </c>
      <c r="V13" s="13">
        <v>0.2</v>
      </c>
      <c r="W13" s="13"/>
    </row>
    <row r="14" spans="2:23">
      <c r="B14" s="13"/>
      <c r="C14" s="7" t="s">
        <v>210</v>
      </c>
      <c r="D14" s="13">
        <v>615</v>
      </c>
      <c r="E14" s="13">
        <v>609.29999999999995</v>
      </c>
      <c r="F14" s="13">
        <v>625.4</v>
      </c>
      <c r="G14" s="13">
        <v>619.20000000000005</v>
      </c>
      <c r="H14" s="13">
        <v>616.20000000000005</v>
      </c>
      <c r="I14" s="13">
        <v>606.9</v>
      </c>
      <c r="J14" s="13">
        <v>592.20000000000005</v>
      </c>
      <c r="K14" s="13">
        <v>596.9</v>
      </c>
      <c r="L14" s="13">
        <v>577.6</v>
      </c>
      <c r="M14" s="13">
        <v>575.9</v>
      </c>
      <c r="N14" s="13">
        <v>567.1</v>
      </c>
      <c r="O14" s="13">
        <v>540.20000000000005</v>
      </c>
      <c r="P14" s="13">
        <v>526.79999999999995</v>
      </c>
      <c r="Q14" s="13">
        <v>526.9</v>
      </c>
      <c r="R14" s="13">
        <v>498.1</v>
      </c>
      <c r="S14" s="13">
        <v>522.9</v>
      </c>
      <c r="T14" s="13">
        <v>518.79999999999995</v>
      </c>
      <c r="U14" s="13">
        <v>504.2</v>
      </c>
      <c r="V14" s="13">
        <v>503.9</v>
      </c>
      <c r="W14" s="13"/>
    </row>
    <row r="15" spans="2:23">
      <c r="B15" s="13"/>
      <c r="C15" s="7" t="s">
        <v>211</v>
      </c>
      <c r="D15" s="13">
        <v>3.7</v>
      </c>
      <c r="E15" s="13">
        <v>4</v>
      </c>
      <c r="F15" s="13">
        <v>4.5</v>
      </c>
      <c r="G15" s="13">
        <v>5.3</v>
      </c>
      <c r="H15" s="13">
        <v>5.2</v>
      </c>
      <c r="I15" s="13">
        <v>5.7</v>
      </c>
      <c r="J15" s="13">
        <v>6.5</v>
      </c>
      <c r="K15" s="13">
        <v>6.7</v>
      </c>
      <c r="L15" s="13">
        <v>6.3</v>
      </c>
      <c r="M15" s="13">
        <v>6.4</v>
      </c>
      <c r="N15" s="13">
        <v>7</v>
      </c>
      <c r="O15" s="13">
        <v>7.5</v>
      </c>
      <c r="P15" s="13">
        <v>7.7</v>
      </c>
      <c r="Q15" s="13">
        <v>8.3000000000000007</v>
      </c>
      <c r="R15" s="13">
        <v>8.3000000000000007</v>
      </c>
      <c r="S15" s="13">
        <v>8.3000000000000007</v>
      </c>
      <c r="T15" s="13">
        <v>7.6</v>
      </c>
      <c r="U15" s="13">
        <v>7.5</v>
      </c>
      <c r="V15" s="13">
        <v>7.5</v>
      </c>
      <c r="W15" s="13"/>
    </row>
    <row r="16" spans="2:23">
      <c r="B16" s="13"/>
      <c r="C16" s="7" t="s">
        <v>212</v>
      </c>
      <c r="D16" s="13">
        <v>0</v>
      </c>
      <c r="E16" s="13">
        <v>0</v>
      </c>
      <c r="F16" s="13">
        <v>0</v>
      </c>
      <c r="G16" s="13">
        <v>0</v>
      </c>
      <c r="H16" s="13">
        <v>0</v>
      </c>
      <c r="I16" s="13">
        <v>2.9</v>
      </c>
      <c r="J16" s="13">
        <v>2.8</v>
      </c>
      <c r="K16" s="13">
        <v>13.4</v>
      </c>
      <c r="L16" s="13">
        <v>14.2</v>
      </c>
      <c r="M16" s="13">
        <v>15.4</v>
      </c>
      <c r="N16" s="13">
        <v>18</v>
      </c>
      <c r="O16" s="13">
        <v>25.8</v>
      </c>
      <c r="P16" s="13">
        <v>26</v>
      </c>
      <c r="Q16" s="13">
        <v>23.8</v>
      </c>
      <c r="R16" s="13">
        <v>24.3</v>
      </c>
      <c r="S16" s="13">
        <v>0</v>
      </c>
      <c r="T16" s="13">
        <v>0</v>
      </c>
      <c r="U16" s="13">
        <v>0</v>
      </c>
      <c r="V16" s="13">
        <v>0</v>
      </c>
      <c r="W16" s="13"/>
    </row>
    <row r="17" spans="2:23">
      <c r="B17" s="13"/>
      <c r="C17" s="7" t="s">
        <v>213</v>
      </c>
      <c r="D17" s="13">
        <v>0</v>
      </c>
      <c r="E17" s="13">
        <v>0</v>
      </c>
      <c r="F17" s="13">
        <v>0</v>
      </c>
      <c r="G17" s="13">
        <v>0</v>
      </c>
      <c r="H17" s="13">
        <v>0</v>
      </c>
      <c r="I17" s="13">
        <v>0</v>
      </c>
      <c r="J17" s="13">
        <v>0</v>
      </c>
      <c r="K17" s="13">
        <v>0</v>
      </c>
      <c r="L17" s="13">
        <v>0</v>
      </c>
      <c r="M17" s="13">
        <v>0</v>
      </c>
      <c r="N17" s="13">
        <v>0</v>
      </c>
      <c r="O17" s="13">
        <v>0</v>
      </c>
      <c r="P17" s="13">
        <v>0</v>
      </c>
      <c r="Q17" s="13">
        <v>0</v>
      </c>
      <c r="R17" s="13">
        <v>0</v>
      </c>
      <c r="S17" s="13">
        <v>0</v>
      </c>
      <c r="T17" s="13">
        <v>0</v>
      </c>
      <c r="U17" s="13">
        <v>0</v>
      </c>
      <c r="V17" s="13">
        <v>0</v>
      </c>
      <c r="W17" s="13"/>
    </row>
    <row r="18" spans="2:23">
      <c r="B18" s="13"/>
      <c r="C18" s="7" t="s">
        <v>214</v>
      </c>
      <c r="D18" s="13">
        <v>5.8</v>
      </c>
      <c r="E18" s="13">
        <v>5.9</v>
      </c>
      <c r="F18" s="13">
        <v>4.0999999999999996</v>
      </c>
      <c r="G18" s="13">
        <v>3.8</v>
      </c>
      <c r="H18" s="13">
        <v>3.6</v>
      </c>
      <c r="I18" s="13">
        <v>2.8</v>
      </c>
      <c r="J18" s="13">
        <v>4.2</v>
      </c>
      <c r="K18" s="13">
        <v>5</v>
      </c>
      <c r="L18" s="13">
        <v>5.3</v>
      </c>
      <c r="M18" s="13">
        <v>4.3</v>
      </c>
      <c r="N18" s="13">
        <v>4.5999999999999996</v>
      </c>
      <c r="O18" s="13">
        <v>5.0999999999999996</v>
      </c>
      <c r="P18" s="13">
        <v>5.6</v>
      </c>
      <c r="Q18" s="13">
        <v>4.5</v>
      </c>
      <c r="R18" s="13">
        <v>4</v>
      </c>
      <c r="S18" s="13">
        <v>4.2</v>
      </c>
      <c r="T18" s="13">
        <v>4.8</v>
      </c>
      <c r="U18" s="13">
        <v>4.8</v>
      </c>
      <c r="V18" s="13">
        <v>4.7</v>
      </c>
      <c r="W18" s="13"/>
    </row>
    <row r="19" spans="2:23">
      <c r="B19" s="13"/>
      <c r="C19" s="7"/>
      <c r="D19" s="13"/>
      <c r="E19" s="13"/>
      <c r="F19" s="13"/>
      <c r="G19" s="13"/>
      <c r="H19" s="13"/>
      <c r="I19" s="13"/>
      <c r="J19" s="13"/>
      <c r="K19" s="13"/>
      <c r="L19" s="13"/>
      <c r="M19" s="13"/>
      <c r="N19" s="13"/>
      <c r="O19" s="13"/>
      <c r="P19" s="13"/>
      <c r="Q19" s="13"/>
      <c r="R19" s="13"/>
      <c r="S19" s="13"/>
      <c r="T19" s="13"/>
      <c r="U19" s="13"/>
      <c r="V19" s="13"/>
      <c r="W19" s="13"/>
    </row>
    <row r="20" spans="2:23">
      <c r="B20" s="13"/>
      <c r="C20" s="25" t="s">
        <v>91</v>
      </c>
      <c r="D20" s="13"/>
      <c r="E20" s="13"/>
      <c r="F20" s="13"/>
      <c r="G20" s="13"/>
      <c r="H20" s="13"/>
      <c r="I20" s="13"/>
      <c r="J20" s="13"/>
      <c r="K20" s="13"/>
      <c r="L20" s="13"/>
      <c r="M20" s="13"/>
      <c r="N20" s="13"/>
      <c r="O20" s="13"/>
      <c r="P20" s="13"/>
      <c r="Q20" s="13"/>
      <c r="R20" s="13"/>
      <c r="S20" s="13"/>
      <c r="T20" s="13"/>
      <c r="U20" s="13"/>
      <c r="V20" s="13"/>
      <c r="W20" s="13"/>
    </row>
    <row r="21" spans="2:23">
      <c r="B21" s="13"/>
      <c r="C21" s="13" t="s">
        <v>209</v>
      </c>
      <c r="D21" s="13">
        <v>0.2</v>
      </c>
      <c r="E21" s="13">
        <v>0.2</v>
      </c>
      <c r="F21" s="13">
        <v>0.1</v>
      </c>
      <c r="G21" s="13">
        <v>0.1</v>
      </c>
      <c r="H21" s="13">
        <v>0.2</v>
      </c>
      <c r="I21" s="13">
        <v>0.2</v>
      </c>
      <c r="J21" s="13">
        <v>0.2</v>
      </c>
      <c r="K21" s="13">
        <v>0.2</v>
      </c>
      <c r="L21" s="13">
        <v>0.2</v>
      </c>
      <c r="M21" s="13">
        <v>0.2</v>
      </c>
      <c r="N21" s="13">
        <v>0.2</v>
      </c>
      <c r="O21" s="13">
        <v>0.2</v>
      </c>
      <c r="P21" s="13">
        <v>0.1</v>
      </c>
      <c r="Q21" s="13">
        <v>0.1</v>
      </c>
      <c r="R21" s="13">
        <v>0.2</v>
      </c>
      <c r="S21" s="13">
        <v>0.1</v>
      </c>
      <c r="T21" s="13">
        <v>0.1</v>
      </c>
      <c r="U21" s="13">
        <v>0.1</v>
      </c>
      <c r="V21" s="13">
        <v>0</v>
      </c>
      <c r="W21" s="13"/>
    </row>
    <row r="22" spans="2:23">
      <c r="B22" s="13"/>
      <c r="C22" s="7" t="s">
        <v>210</v>
      </c>
      <c r="D22" s="13">
        <v>98.3</v>
      </c>
      <c r="E22" s="13">
        <v>98.2</v>
      </c>
      <c r="F22" s="13">
        <v>98.5</v>
      </c>
      <c r="G22" s="13">
        <v>98.4</v>
      </c>
      <c r="H22" s="13">
        <v>98.4</v>
      </c>
      <c r="I22" s="13">
        <v>98</v>
      </c>
      <c r="J22" s="13">
        <v>97.6</v>
      </c>
      <c r="K22" s="13">
        <v>95.8</v>
      </c>
      <c r="L22" s="13">
        <v>95.6</v>
      </c>
      <c r="M22" s="13">
        <v>95.5</v>
      </c>
      <c r="N22" s="13">
        <v>94.9</v>
      </c>
      <c r="O22" s="13">
        <v>93.2</v>
      </c>
      <c r="P22" s="13">
        <v>92.9</v>
      </c>
      <c r="Q22" s="13">
        <v>93.4</v>
      </c>
      <c r="R22" s="13">
        <v>93</v>
      </c>
      <c r="S22" s="13">
        <v>97.5</v>
      </c>
      <c r="T22" s="13">
        <v>97.6</v>
      </c>
      <c r="U22" s="13">
        <v>97.6</v>
      </c>
      <c r="V22" s="13">
        <v>97.6</v>
      </c>
      <c r="W22" s="13"/>
    </row>
    <row r="23" spans="2:23">
      <c r="B23" s="13"/>
      <c r="C23" s="7" t="s">
        <v>211</v>
      </c>
      <c r="D23" s="13">
        <v>0.6</v>
      </c>
      <c r="E23" s="13">
        <v>0.7</v>
      </c>
      <c r="F23" s="13">
        <v>0.7</v>
      </c>
      <c r="G23" s="13">
        <v>0.8</v>
      </c>
      <c r="H23" s="13">
        <v>0.8</v>
      </c>
      <c r="I23" s="13">
        <v>0.9</v>
      </c>
      <c r="J23" s="13">
        <v>1.1000000000000001</v>
      </c>
      <c r="K23" s="13">
        <v>1.1000000000000001</v>
      </c>
      <c r="L23" s="13">
        <v>1</v>
      </c>
      <c r="M23" s="13">
        <v>1.1000000000000001</v>
      </c>
      <c r="N23" s="13">
        <v>1.2</v>
      </c>
      <c r="O23" s="13">
        <v>1.3</v>
      </c>
      <c r="P23" s="13">
        <v>1.4</v>
      </c>
      <c r="Q23" s="13">
        <v>1.5</v>
      </c>
      <c r="R23" s="13">
        <v>1.6</v>
      </c>
      <c r="S23" s="13">
        <v>1.6</v>
      </c>
      <c r="T23" s="13">
        <v>1.4</v>
      </c>
      <c r="U23" s="13">
        <v>1.4</v>
      </c>
      <c r="V23" s="13">
        <v>1.4</v>
      </c>
      <c r="W23" s="13"/>
    </row>
    <row r="24" spans="2:23">
      <c r="B24" s="13"/>
      <c r="C24" s="7" t="s">
        <v>212</v>
      </c>
      <c r="D24" s="13">
        <v>0</v>
      </c>
      <c r="E24" s="13">
        <v>0</v>
      </c>
      <c r="F24" s="13">
        <v>0</v>
      </c>
      <c r="G24" s="13">
        <v>0</v>
      </c>
      <c r="H24" s="13">
        <v>0</v>
      </c>
      <c r="I24" s="13">
        <v>0.5</v>
      </c>
      <c r="J24" s="13">
        <v>0.5</v>
      </c>
      <c r="K24" s="13">
        <v>2.2000000000000002</v>
      </c>
      <c r="L24" s="13">
        <v>2.2999999999999998</v>
      </c>
      <c r="M24" s="13">
        <v>2.6</v>
      </c>
      <c r="N24" s="13">
        <v>3</v>
      </c>
      <c r="O24" s="13">
        <v>4.5</v>
      </c>
      <c r="P24" s="13">
        <v>4.5999999999999996</v>
      </c>
      <c r="Q24" s="13">
        <v>4.2</v>
      </c>
      <c r="R24" s="13">
        <v>4.5</v>
      </c>
      <c r="S24" s="13">
        <v>0</v>
      </c>
      <c r="T24" s="13">
        <v>0</v>
      </c>
      <c r="U24" s="13">
        <v>0</v>
      </c>
      <c r="V24" s="13">
        <v>0</v>
      </c>
      <c r="W24" s="13"/>
    </row>
    <row r="25" spans="2:23">
      <c r="B25" s="13"/>
      <c r="C25" s="7" t="s">
        <v>213</v>
      </c>
      <c r="D25" s="13">
        <v>0</v>
      </c>
      <c r="E25" s="13">
        <v>0</v>
      </c>
      <c r="F25" s="13">
        <v>0</v>
      </c>
      <c r="G25" s="13">
        <v>0</v>
      </c>
      <c r="H25" s="13">
        <v>0</v>
      </c>
      <c r="I25" s="13">
        <v>0</v>
      </c>
      <c r="J25" s="13">
        <v>0</v>
      </c>
      <c r="K25" s="13">
        <v>0</v>
      </c>
      <c r="L25" s="13">
        <v>0</v>
      </c>
      <c r="M25" s="13">
        <v>0</v>
      </c>
      <c r="N25" s="13">
        <v>0</v>
      </c>
      <c r="O25" s="13">
        <v>0</v>
      </c>
      <c r="P25" s="13">
        <v>0</v>
      </c>
      <c r="Q25" s="13">
        <v>0</v>
      </c>
      <c r="R25" s="13">
        <v>0</v>
      </c>
      <c r="S25" s="13">
        <v>0</v>
      </c>
      <c r="T25" s="13">
        <v>0</v>
      </c>
      <c r="U25" s="13">
        <v>0</v>
      </c>
      <c r="V25" s="13">
        <v>0</v>
      </c>
      <c r="W25" s="13"/>
    </row>
    <row r="26" spans="2:23">
      <c r="B26" s="13"/>
      <c r="C26" s="7" t="s">
        <v>214</v>
      </c>
      <c r="D26" s="13">
        <v>0.9</v>
      </c>
      <c r="E26" s="13">
        <v>1</v>
      </c>
      <c r="F26" s="13">
        <v>0.6</v>
      </c>
      <c r="G26" s="13">
        <v>0.6</v>
      </c>
      <c r="H26" s="13">
        <v>0.6</v>
      </c>
      <c r="I26" s="13">
        <v>0.4</v>
      </c>
      <c r="J26" s="13">
        <v>0.7</v>
      </c>
      <c r="K26" s="13">
        <v>0.8</v>
      </c>
      <c r="L26" s="13">
        <v>0.9</v>
      </c>
      <c r="M26" s="13">
        <v>0.7</v>
      </c>
      <c r="N26" s="13">
        <v>0.8</v>
      </c>
      <c r="O26" s="13">
        <v>0.9</v>
      </c>
      <c r="P26" s="13">
        <v>1</v>
      </c>
      <c r="Q26" s="13">
        <v>0.8</v>
      </c>
      <c r="R26" s="13">
        <v>0.7</v>
      </c>
      <c r="S26" s="13">
        <v>0.8</v>
      </c>
      <c r="T26" s="13">
        <v>0.9</v>
      </c>
      <c r="U26" s="13">
        <v>0.9</v>
      </c>
      <c r="V26" s="13">
        <v>0.9</v>
      </c>
      <c r="W26" s="13"/>
    </row>
    <row r="27" spans="2:23">
      <c r="B27" s="13"/>
      <c r="C27" s="13"/>
      <c r="D27" s="13"/>
      <c r="E27" s="13"/>
      <c r="F27" s="13"/>
      <c r="G27" s="13"/>
      <c r="H27" s="13"/>
      <c r="I27" s="13"/>
      <c r="J27" s="13"/>
      <c r="K27" s="13"/>
      <c r="L27" s="13"/>
      <c r="M27" s="13"/>
      <c r="N27" s="13"/>
      <c r="O27" s="13"/>
      <c r="P27" s="13"/>
      <c r="Q27" s="13"/>
      <c r="R27" s="13"/>
      <c r="S27" s="13"/>
      <c r="T27" s="13"/>
      <c r="U27" s="13"/>
      <c r="V27" s="13"/>
      <c r="W27" s="13"/>
    </row>
    <row r="28" spans="2:23">
      <c r="B28" s="13"/>
      <c r="C28" s="26" t="s">
        <v>116</v>
      </c>
      <c r="D28" s="13"/>
      <c r="E28" s="13"/>
      <c r="F28" s="13"/>
      <c r="G28" s="13"/>
      <c r="H28" s="13"/>
      <c r="I28" s="13"/>
      <c r="J28" s="13"/>
      <c r="K28" s="13"/>
      <c r="L28" s="13"/>
      <c r="M28" s="13"/>
      <c r="N28" s="13"/>
      <c r="O28" s="13"/>
      <c r="P28" s="13"/>
      <c r="Q28" s="13"/>
      <c r="R28" s="13"/>
      <c r="S28" s="13"/>
      <c r="T28" s="13"/>
      <c r="U28" s="13"/>
      <c r="V28" s="13"/>
      <c r="W28" s="13"/>
    </row>
    <row r="29" spans="2:23">
      <c r="B29" s="13"/>
      <c r="C29" s="27" t="s">
        <v>117</v>
      </c>
      <c r="D29" s="18">
        <v>311431</v>
      </c>
      <c r="E29" s="18">
        <v>311276</v>
      </c>
      <c r="F29" s="18">
        <v>321777</v>
      </c>
      <c r="G29" s="18">
        <v>322256</v>
      </c>
      <c r="H29" s="18">
        <v>322404</v>
      </c>
      <c r="I29" s="18">
        <v>321043</v>
      </c>
      <c r="J29" s="18">
        <v>316929</v>
      </c>
      <c r="K29" s="18">
        <v>327849</v>
      </c>
      <c r="L29" s="18">
        <v>321228</v>
      </c>
      <c r="M29" s="18">
        <v>322751</v>
      </c>
      <c r="N29" s="18">
        <v>322014</v>
      </c>
      <c r="O29" s="18">
        <v>314622</v>
      </c>
      <c r="P29" s="18">
        <v>310628</v>
      </c>
      <c r="Q29" s="18">
        <v>311422</v>
      </c>
      <c r="R29" s="18">
        <v>297424</v>
      </c>
      <c r="S29" s="18">
        <v>300378</v>
      </c>
      <c r="T29" s="18">
        <v>299834</v>
      </c>
      <c r="U29" s="18">
        <v>292748</v>
      </c>
      <c r="V29" s="18">
        <v>294485</v>
      </c>
      <c r="W29" s="13"/>
    </row>
    <row r="30" spans="2:23">
      <c r="B30" s="13"/>
      <c r="C30" s="27"/>
      <c r="D30" s="13"/>
      <c r="E30" s="13"/>
      <c r="F30" s="13"/>
      <c r="G30" s="13"/>
      <c r="H30" s="13"/>
      <c r="I30" s="13"/>
      <c r="J30" s="13"/>
      <c r="K30" s="13"/>
      <c r="L30" s="13"/>
      <c r="M30" s="13"/>
      <c r="N30" s="13"/>
      <c r="O30" s="13"/>
      <c r="P30" s="13"/>
      <c r="Q30" s="13"/>
      <c r="R30" s="13"/>
      <c r="S30" s="13"/>
      <c r="T30" s="13"/>
      <c r="U30" s="13"/>
      <c r="V30" s="13"/>
      <c r="W30" s="13"/>
    </row>
    <row r="31" spans="2:23">
      <c r="B31" s="17"/>
      <c r="C31" s="26" t="s">
        <v>118</v>
      </c>
      <c r="D31" s="17">
        <v>2.0099999999999998</v>
      </c>
      <c r="E31" s="17">
        <v>1.99</v>
      </c>
      <c r="F31" s="17">
        <v>1.97</v>
      </c>
      <c r="G31" s="17">
        <v>1.95</v>
      </c>
      <c r="H31" s="17">
        <v>1.94</v>
      </c>
      <c r="I31" s="17">
        <v>1.93</v>
      </c>
      <c r="J31" s="17">
        <v>1.92</v>
      </c>
      <c r="K31" s="17">
        <v>1.9</v>
      </c>
      <c r="L31" s="17">
        <v>1.88</v>
      </c>
      <c r="M31" s="17">
        <v>1.87</v>
      </c>
      <c r="N31" s="17">
        <v>1.86</v>
      </c>
      <c r="O31" s="17">
        <v>1.84</v>
      </c>
      <c r="P31" s="17">
        <v>1.82</v>
      </c>
      <c r="Q31" s="17">
        <v>1.81</v>
      </c>
      <c r="R31" s="17">
        <v>1.8</v>
      </c>
      <c r="S31" s="17">
        <v>1.78</v>
      </c>
      <c r="T31" s="17">
        <v>1.77</v>
      </c>
      <c r="U31" s="17">
        <v>1.77</v>
      </c>
      <c r="V31" s="17">
        <v>1.75</v>
      </c>
      <c r="W31" s="13"/>
    </row>
    <row r="32" spans="2:23">
      <c r="B32" s="17"/>
      <c r="C32" s="26"/>
      <c r="D32" s="17"/>
      <c r="E32" s="17"/>
      <c r="F32" s="17"/>
      <c r="G32" s="17"/>
      <c r="H32" s="17"/>
      <c r="I32" s="17"/>
      <c r="J32" s="17"/>
      <c r="K32" s="17"/>
      <c r="L32" s="17"/>
      <c r="M32" s="17"/>
      <c r="N32" s="17"/>
      <c r="O32" s="17"/>
      <c r="P32" s="17"/>
      <c r="Q32" s="17"/>
      <c r="R32" s="17"/>
      <c r="S32" s="17"/>
      <c r="T32" s="17"/>
      <c r="U32" s="17"/>
      <c r="V32" s="17"/>
      <c r="W32" s="13"/>
    </row>
    <row r="33" spans="2:23">
      <c r="B33" s="16"/>
      <c r="C33" s="13"/>
      <c r="D33" s="13"/>
      <c r="E33" s="13"/>
      <c r="F33" s="13"/>
      <c r="G33" s="13"/>
      <c r="H33" s="13"/>
      <c r="I33" s="13"/>
      <c r="J33" s="13"/>
      <c r="K33" s="13"/>
      <c r="L33" s="13"/>
      <c r="M33" s="13"/>
      <c r="N33" s="13"/>
      <c r="O33" s="13"/>
      <c r="P33" s="13"/>
      <c r="Q33" s="13"/>
      <c r="R33" s="13"/>
      <c r="S33" s="13"/>
      <c r="T33" s="13"/>
      <c r="U33" s="13"/>
      <c r="V33" s="13"/>
      <c r="W33" s="13"/>
    </row>
    <row r="34" spans="2:23" ht="15.6">
      <c r="B34" s="17"/>
      <c r="C34" s="17" t="s">
        <v>220</v>
      </c>
      <c r="D34" s="17">
        <v>43.9</v>
      </c>
      <c r="E34" s="17">
        <v>43.5</v>
      </c>
      <c r="F34" s="17">
        <v>44.6</v>
      </c>
      <c r="G34" s="17">
        <v>44.1</v>
      </c>
      <c r="H34" s="17">
        <v>43.6</v>
      </c>
      <c r="I34" s="17">
        <v>43</v>
      </c>
      <c r="J34" s="17">
        <v>41.9</v>
      </c>
      <c r="K34" s="17">
        <v>42.8</v>
      </c>
      <c r="L34" s="17">
        <v>41.3</v>
      </c>
      <c r="M34" s="17">
        <v>41.1</v>
      </c>
      <c r="N34" s="17">
        <v>40.6</v>
      </c>
      <c r="O34" s="17">
        <v>39.200000000000003</v>
      </c>
      <c r="P34" s="17">
        <v>38.200000000000003</v>
      </c>
      <c r="Q34" s="17">
        <v>37.9</v>
      </c>
      <c r="R34" s="17">
        <v>35.9</v>
      </c>
      <c r="S34" s="17">
        <v>36</v>
      </c>
      <c r="T34" s="17">
        <v>35.700000000000003</v>
      </c>
      <c r="U34" s="17">
        <v>34.700000000000003</v>
      </c>
      <c r="V34" s="17">
        <v>34.6</v>
      </c>
      <c r="W34" s="13"/>
    </row>
    <row r="35" spans="2:23">
      <c r="B35" s="13"/>
      <c r="C35" s="25" t="s">
        <v>216</v>
      </c>
      <c r="D35" s="13"/>
      <c r="E35" s="13"/>
      <c r="F35" s="13"/>
      <c r="G35" s="13"/>
      <c r="H35" s="13"/>
      <c r="I35" s="13"/>
      <c r="J35" s="13"/>
      <c r="K35" s="13"/>
      <c r="L35" s="13"/>
      <c r="M35" s="13"/>
      <c r="N35" s="13"/>
      <c r="O35" s="13"/>
      <c r="P35" s="13"/>
      <c r="Q35" s="13"/>
      <c r="R35" s="13"/>
      <c r="S35" s="13"/>
      <c r="T35" s="13"/>
      <c r="U35" s="13"/>
      <c r="V35" s="13"/>
      <c r="W35" s="13"/>
    </row>
    <row r="36" spans="2:23">
      <c r="B36" s="13"/>
      <c r="C36" s="13" t="s">
        <v>209</v>
      </c>
      <c r="D36" s="13">
        <v>0</v>
      </c>
      <c r="E36" s="13">
        <v>0.1</v>
      </c>
      <c r="F36" s="13">
        <v>0</v>
      </c>
      <c r="G36" s="13">
        <v>0</v>
      </c>
      <c r="H36" s="13">
        <v>0</v>
      </c>
      <c r="I36" s="13">
        <v>0.1</v>
      </c>
      <c r="J36" s="13">
        <v>0.1</v>
      </c>
      <c r="K36" s="13">
        <v>0.1</v>
      </c>
      <c r="L36" s="13">
        <v>0.1</v>
      </c>
      <c r="M36" s="13">
        <v>0</v>
      </c>
      <c r="N36" s="13">
        <v>0</v>
      </c>
      <c r="O36" s="13">
        <v>0</v>
      </c>
      <c r="P36" s="13">
        <v>0</v>
      </c>
      <c r="Q36" s="13">
        <v>0</v>
      </c>
      <c r="R36" s="13">
        <v>0.1</v>
      </c>
      <c r="S36" s="13">
        <v>0</v>
      </c>
      <c r="T36" s="13">
        <v>0</v>
      </c>
      <c r="U36" s="13">
        <v>0</v>
      </c>
      <c r="V36" s="13">
        <v>0</v>
      </c>
      <c r="W36" s="13"/>
    </row>
    <row r="37" spans="2:23">
      <c r="B37" s="13"/>
      <c r="C37" s="7" t="s">
        <v>210</v>
      </c>
      <c r="D37" s="13">
        <v>43.2</v>
      </c>
      <c r="E37" s="13">
        <v>42.8</v>
      </c>
      <c r="F37" s="13">
        <v>43.9</v>
      </c>
      <c r="G37" s="13">
        <v>43.5</v>
      </c>
      <c r="H37" s="13">
        <v>43</v>
      </c>
      <c r="I37" s="13">
        <v>42.1</v>
      </c>
      <c r="J37" s="13">
        <v>40.9</v>
      </c>
      <c r="K37" s="13">
        <v>41</v>
      </c>
      <c r="L37" s="13">
        <v>39.5</v>
      </c>
      <c r="M37" s="13">
        <v>39.200000000000003</v>
      </c>
      <c r="N37" s="13">
        <v>38.5</v>
      </c>
      <c r="O37" s="13">
        <v>36.6</v>
      </c>
      <c r="P37" s="13">
        <v>35.5</v>
      </c>
      <c r="Q37" s="13">
        <v>35.5</v>
      </c>
      <c r="R37" s="13">
        <v>33.4</v>
      </c>
      <c r="S37" s="13">
        <v>35.1</v>
      </c>
      <c r="T37" s="13">
        <v>34.799999999999997</v>
      </c>
      <c r="U37" s="13">
        <v>33.799999999999997</v>
      </c>
      <c r="V37" s="13">
        <v>33.799999999999997</v>
      </c>
      <c r="W37" s="13"/>
    </row>
    <row r="38" spans="2:23">
      <c r="B38" s="13"/>
      <c r="C38" s="7" t="s">
        <v>211</v>
      </c>
      <c r="D38" s="13">
        <v>0.3</v>
      </c>
      <c r="E38" s="13">
        <v>0.3</v>
      </c>
      <c r="F38" s="13">
        <v>0.3</v>
      </c>
      <c r="G38" s="13">
        <v>0.4</v>
      </c>
      <c r="H38" s="13">
        <v>0.4</v>
      </c>
      <c r="I38" s="13">
        <v>0.4</v>
      </c>
      <c r="J38" s="13">
        <v>0.5</v>
      </c>
      <c r="K38" s="13">
        <v>0.5</v>
      </c>
      <c r="L38" s="13">
        <v>0.4</v>
      </c>
      <c r="M38" s="13">
        <v>0.5</v>
      </c>
      <c r="N38" s="13">
        <v>0.5</v>
      </c>
      <c r="O38" s="13">
        <v>0.5</v>
      </c>
      <c r="P38" s="13">
        <v>0.6</v>
      </c>
      <c r="Q38" s="13">
        <v>0.6</v>
      </c>
      <c r="R38" s="13">
        <v>0.6</v>
      </c>
      <c r="S38" s="13">
        <v>0.6</v>
      </c>
      <c r="T38" s="13">
        <v>0.5</v>
      </c>
      <c r="U38" s="13">
        <v>0.5</v>
      </c>
      <c r="V38" s="13">
        <v>0.5</v>
      </c>
      <c r="W38" s="13"/>
    </row>
    <row r="39" spans="2:23">
      <c r="B39" s="13"/>
      <c r="C39" s="7" t="s">
        <v>212</v>
      </c>
      <c r="D39" s="13">
        <v>0</v>
      </c>
      <c r="E39" s="13">
        <v>0</v>
      </c>
      <c r="F39" s="13">
        <v>0</v>
      </c>
      <c r="G39" s="13">
        <v>0</v>
      </c>
      <c r="H39" s="13">
        <v>0</v>
      </c>
      <c r="I39" s="13">
        <v>0.2</v>
      </c>
      <c r="J39" s="13">
        <v>0.2</v>
      </c>
      <c r="K39" s="13">
        <v>0.9</v>
      </c>
      <c r="L39" s="13">
        <v>1</v>
      </c>
      <c r="M39" s="13">
        <v>1</v>
      </c>
      <c r="N39" s="13">
        <v>1.2</v>
      </c>
      <c r="O39" s="13">
        <v>1.7</v>
      </c>
      <c r="P39" s="13">
        <v>1.7</v>
      </c>
      <c r="Q39" s="13">
        <v>1.6</v>
      </c>
      <c r="R39" s="13">
        <v>1.6</v>
      </c>
      <c r="S39" s="13">
        <v>0</v>
      </c>
      <c r="T39" s="13">
        <v>0</v>
      </c>
      <c r="U39" s="13">
        <v>0</v>
      </c>
      <c r="V39" s="13">
        <v>0</v>
      </c>
      <c r="W39" s="13"/>
    </row>
    <row r="40" spans="2:23">
      <c r="B40" s="13"/>
      <c r="C40" s="7" t="s">
        <v>213</v>
      </c>
      <c r="D40" s="13">
        <v>0</v>
      </c>
      <c r="E40" s="13">
        <v>0</v>
      </c>
      <c r="F40" s="13">
        <v>0</v>
      </c>
      <c r="G40" s="13">
        <v>0</v>
      </c>
      <c r="H40" s="13">
        <v>0</v>
      </c>
      <c r="I40" s="13">
        <v>0</v>
      </c>
      <c r="J40" s="13">
        <v>0</v>
      </c>
      <c r="K40" s="13">
        <v>0</v>
      </c>
      <c r="L40" s="13">
        <v>0</v>
      </c>
      <c r="M40" s="13">
        <v>0</v>
      </c>
      <c r="N40" s="13">
        <v>0</v>
      </c>
      <c r="O40" s="13">
        <v>0</v>
      </c>
      <c r="P40" s="13">
        <v>0</v>
      </c>
      <c r="Q40" s="13">
        <v>0</v>
      </c>
      <c r="R40" s="13">
        <v>0</v>
      </c>
      <c r="S40" s="13">
        <v>0</v>
      </c>
      <c r="T40" s="13">
        <v>0</v>
      </c>
      <c r="U40" s="13">
        <v>0</v>
      </c>
      <c r="V40" s="13">
        <v>0</v>
      </c>
      <c r="W40" s="13"/>
    </row>
    <row r="41" spans="2:23">
      <c r="B41" s="13"/>
      <c r="C41" s="7" t="s">
        <v>214</v>
      </c>
      <c r="D41" s="13">
        <v>0.4</v>
      </c>
      <c r="E41" s="13">
        <v>0.4</v>
      </c>
      <c r="F41" s="13">
        <v>0.3</v>
      </c>
      <c r="G41" s="13">
        <v>0.2</v>
      </c>
      <c r="H41" s="13">
        <v>0.2</v>
      </c>
      <c r="I41" s="13">
        <v>0.2</v>
      </c>
      <c r="J41" s="13">
        <v>0.3</v>
      </c>
      <c r="K41" s="13">
        <v>0.3</v>
      </c>
      <c r="L41" s="13">
        <v>0.3</v>
      </c>
      <c r="M41" s="13">
        <v>0.3</v>
      </c>
      <c r="N41" s="13">
        <v>0.3</v>
      </c>
      <c r="O41" s="13">
        <v>0.3</v>
      </c>
      <c r="P41" s="13">
        <v>0.3</v>
      </c>
      <c r="Q41" s="13">
        <v>0.3</v>
      </c>
      <c r="R41" s="13">
        <v>0.2</v>
      </c>
      <c r="S41" s="13">
        <v>0.3</v>
      </c>
      <c r="T41" s="13">
        <v>0.3</v>
      </c>
      <c r="U41" s="13">
        <v>0.3</v>
      </c>
      <c r="V41" s="13">
        <v>0.3</v>
      </c>
      <c r="W41" s="13"/>
    </row>
    <row r="42" spans="2:23">
      <c r="B42" s="13"/>
      <c r="C42" s="7"/>
      <c r="D42" s="13"/>
      <c r="E42" s="13"/>
      <c r="F42" s="13"/>
      <c r="G42" s="13"/>
      <c r="H42" s="13"/>
      <c r="I42" s="13"/>
      <c r="J42" s="13"/>
      <c r="K42" s="13"/>
      <c r="L42" s="13"/>
      <c r="M42" s="13"/>
      <c r="N42" s="13"/>
      <c r="O42" s="13"/>
      <c r="P42" s="13"/>
      <c r="Q42" s="13"/>
      <c r="R42" s="13"/>
      <c r="S42" s="13"/>
      <c r="T42" s="13"/>
      <c r="U42" s="13"/>
      <c r="V42" s="13"/>
      <c r="W42" s="13"/>
    </row>
    <row r="43" spans="2:23">
      <c r="B43" s="13"/>
      <c r="C43" s="25" t="s">
        <v>91</v>
      </c>
      <c r="D43" s="13"/>
      <c r="E43" s="13"/>
      <c r="F43" s="13"/>
      <c r="G43" s="13"/>
      <c r="H43" s="13"/>
      <c r="I43" s="13"/>
      <c r="J43" s="13"/>
      <c r="K43" s="13"/>
      <c r="L43" s="13"/>
      <c r="M43" s="13"/>
      <c r="N43" s="13"/>
      <c r="O43" s="13"/>
      <c r="P43" s="13"/>
      <c r="Q43" s="13"/>
      <c r="R43" s="13"/>
      <c r="S43" s="13"/>
      <c r="T43" s="13"/>
      <c r="U43" s="13"/>
      <c r="V43" s="13"/>
      <c r="W43" s="13"/>
    </row>
    <row r="44" spans="2:23">
      <c r="B44" s="13"/>
      <c r="C44" s="13" t="s">
        <v>209</v>
      </c>
      <c r="D44" s="13">
        <v>0.1</v>
      </c>
      <c r="E44" s="13">
        <v>0.1</v>
      </c>
      <c r="F44" s="13">
        <v>0.1</v>
      </c>
      <c r="G44" s="13">
        <v>0.1</v>
      </c>
      <c r="H44" s="13">
        <v>0.1</v>
      </c>
      <c r="I44" s="13">
        <v>0.1</v>
      </c>
      <c r="J44" s="13">
        <v>0.1</v>
      </c>
      <c r="K44" s="13">
        <v>0.1</v>
      </c>
      <c r="L44" s="13">
        <v>0.1</v>
      </c>
      <c r="M44" s="13">
        <v>0.1</v>
      </c>
      <c r="N44" s="13">
        <v>0.1</v>
      </c>
      <c r="O44" s="13">
        <v>0.1</v>
      </c>
      <c r="P44" s="13">
        <v>0.1</v>
      </c>
      <c r="Q44" s="13">
        <v>0.1</v>
      </c>
      <c r="R44" s="13">
        <v>0.2</v>
      </c>
      <c r="S44" s="13">
        <v>0.1</v>
      </c>
      <c r="T44" s="13">
        <v>0.1</v>
      </c>
      <c r="U44" s="13">
        <v>0</v>
      </c>
      <c r="V44" s="13">
        <v>0</v>
      </c>
      <c r="W44" s="13"/>
    </row>
    <row r="45" spans="2:23">
      <c r="B45" s="13"/>
      <c r="C45" s="7" t="s">
        <v>210</v>
      </c>
      <c r="D45" s="13">
        <v>98.5</v>
      </c>
      <c r="E45" s="13">
        <v>98.4</v>
      </c>
      <c r="F45" s="13">
        <v>98.6</v>
      </c>
      <c r="G45" s="13">
        <v>98.5</v>
      </c>
      <c r="H45" s="13">
        <v>98.5</v>
      </c>
      <c r="I45" s="13">
        <v>98.1</v>
      </c>
      <c r="J45" s="13">
        <v>97.7</v>
      </c>
      <c r="K45" s="13">
        <v>95.9</v>
      </c>
      <c r="L45" s="13">
        <v>95.6</v>
      </c>
      <c r="M45" s="13">
        <v>95.6</v>
      </c>
      <c r="N45" s="13">
        <v>95</v>
      </c>
      <c r="O45" s="13">
        <v>93.3</v>
      </c>
      <c r="P45" s="13">
        <v>93</v>
      </c>
      <c r="Q45" s="13">
        <v>93.5</v>
      </c>
      <c r="R45" s="13">
        <v>93</v>
      </c>
      <c r="S45" s="13">
        <v>97.5</v>
      </c>
      <c r="T45" s="13">
        <v>97.6</v>
      </c>
      <c r="U45" s="13">
        <v>97.6</v>
      </c>
      <c r="V45" s="13">
        <v>97.6</v>
      </c>
      <c r="W45" s="13"/>
    </row>
    <row r="46" spans="2:23">
      <c r="B46" s="13"/>
      <c r="C46" s="7" t="s">
        <v>211</v>
      </c>
      <c r="D46" s="13">
        <v>0.6</v>
      </c>
      <c r="E46" s="13">
        <v>0.7</v>
      </c>
      <c r="F46" s="13">
        <v>0.7</v>
      </c>
      <c r="G46" s="13">
        <v>0.9</v>
      </c>
      <c r="H46" s="13">
        <v>0.9</v>
      </c>
      <c r="I46" s="13">
        <v>1</v>
      </c>
      <c r="J46" s="13">
        <v>1.1000000000000001</v>
      </c>
      <c r="K46" s="13">
        <v>1.1000000000000001</v>
      </c>
      <c r="L46" s="13">
        <v>1.1000000000000001</v>
      </c>
      <c r="M46" s="13">
        <v>1.1000000000000001</v>
      </c>
      <c r="N46" s="13">
        <v>1.2</v>
      </c>
      <c r="O46" s="13">
        <v>1.4</v>
      </c>
      <c r="P46" s="13">
        <v>1.5</v>
      </c>
      <c r="Q46" s="13">
        <v>1.6</v>
      </c>
      <c r="R46" s="13">
        <v>1.7</v>
      </c>
      <c r="S46" s="13">
        <v>1.7</v>
      </c>
      <c r="T46" s="13">
        <v>1.5</v>
      </c>
      <c r="U46" s="13">
        <v>1.5</v>
      </c>
      <c r="V46" s="13">
        <v>1.5</v>
      </c>
      <c r="W46" s="13"/>
    </row>
    <row r="47" spans="2:23">
      <c r="B47" s="13"/>
      <c r="C47" s="7" t="s">
        <v>212</v>
      </c>
      <c r="D47" s="13">
        <v>0</v>
      </c>
      <c r="E47" s="13">
        <v>0</v>
      </c>
      <c r="F47" s="13">
        <v>0</v>
      </c>
      <c r="G47" s="13">
        <v>0</v>
      </c>
      <c r="H47" s="13">
        <v>0</v>
      </c>
      <c r="I47" s="13">
        <v>0.5</v>
      </c>
      <c r="J47" s="13">
        <v>0.5</v>
      </c>
      <c r="K47" s="13">
        <v>2.2000000000000002</v>
      </c>
      <c r="L47" s="13">
        <v>2.2999999999999998</v>
      </c>
      <c r="M47" s="13">
        <v>2.5</v>
      </c>
      <c r="N47" s="13">
        <v>3</v>
      </c>
      <c r="O47" s="13">
        <v>4.4000000000000004</v>
      </c>
      <c r="P47" s="13">
        <v>4.5</v>
      </c>
      <c r="Q47" s="13">
        <v>4.2</v>
      </c>
      <c r="R47" s="13">
        <v>4.5</v>
      </c>
      <c r="S47" s="13">
        <v>0</v>
      </c>
      <c r="T47" s="13">
        <v>0</v>
      </c>
      <c r="U47" s="13">
        <v>0</v>
      </c>
      <c r="V47" s="13">
        <v>0</v>
      </c>
      <c r="W47" s="13"/>
    </row>
    <row r="48" spans="2:23">
      <c r="B48" s="13"/>
      <c r="C48" s="7" t="s">
        <v>213</v>
      </c>
      <c r="D48" s="13">
        <v>0</v>
      </c>
      <c r="E48" s="13">
        <v>0</v>
      </c>
      <c r="F48" s="13">
        <v>0</v>
      </c>
      <c r="G48" s="13">
        <v>0</v>
      </c>
      <c r="H48" s="13">
        <v>0</v>
      </c>
      <c r="I48" s="13">
        <v>0</v>
      </c>
      <c r="J48" s="13">
        <v>0</v>
      </c>
      <c r="K48" s="13">
        <v>0</v>
      </c>
      <c r="L48" s="13">
        <v>0</v>
      </c>
      <c r="M48" s="13">
        <v>0</v>
      </c>
      <c r="N48" s="13">
        <v>0</v>
      </c>
      <c r="O48" s="13">
        <v>0</v>
      </c>
      <c r="P48" s="13">
        <v>0</v>
      </c>
      <c r="Q48" s="13">
        <v>0</v>
      </c>
      <c r="R48" s="13">
        <v>0</v>
      </c>
      <c r="S48" s="13">
        <v>0</v>
      </c>
      <c r="T48" s="13">
        <v>0</v>
      </c>
      <c r="U48" s="13">
        <v>0</v>
      </c>
      <c r="V48" s="13">
        <v>0</v>
      </c>
      <c r="W48" s="13"/>
    </row>
    <row r="49" spans="2:23">
      <c r="B49" s="13"/>
      <c r="C49" s="7" t="s">
        <v>214</v>
      </c>
      <c r="D49" s="13">
        <v>0.8</v>
      </c>
      <c r="E49" s="13">
        <v>0.8</v>
      </c>
      <c r="F49" s="13">
        <v>0.6</v>
      </c>
      <c r="G49" s="13">
        <v>0.5</v>
      </c>
      <c r="H49" s="13">
        <v>0.5</v>
      </c>
      <c r="I49" s="13">
        <v>0.4</v>
      </c>
      <c r="J49" s="13">
        <v>0.6</v>
      </c>
      <c r="K49" s="13">
        <v>0.7</v>
      </c>
      <c r="L49" s="13">
        <v>0.8</v>
      </c>
      <c r="M49" s="13">
        <v>0.6</v>
      </c>
      <c r="N49" s="13">
        <v>0.7</v>
      </c>
      <c r="O49" s="13">
        <v>0.8</v>
      </c>
      <c r="P49" s="13">
        <v>0.9</v>
      </c>
      <c r="Q49" s="13">
        <v>0.7</v>
      </c>
      <c r="R49" s="13">
        <v>0.7</v>
      </c>
      <c r="S49" s="13">
        <v>0.7</v>
      </c>
      <c r="T49" s="13">
        <v>0.8</v>
      </c>
      <c r="U49" s="13">
        <v>0.8</v>
      </c>
      <c r="V49" s="13">
        <v>0.8</v>
      </c>
      <c r="W49" s="13"/>
    </row>
    <row r="50" spans="2:23">
      <c r="B50" s="13"/>
      <c r="C50" s="13"/>
      <c r="D50" s="13"/>
      <c r="E50" s="13"/>
      <c r="F50" s="13"/>
      <c r="G50" s="13"/>
      <c r="H50" s="13"/>
      <c r="I50" s="13"/>
      <c r="J50" s="13"/>
      <c r="K50" s="13"/>
      <c r="L50" s="13"/>
      <c r="M50" s="13"/>
      <c r="N50" s="13"/>
      <c r="O50" s="13"/>
      <c r="P50" s="13"/>
      <c r="Q50" s="13"/>
      <c r="R50" s="13"/>
      <c r="S50" s="13"/>
      <c r="T50" s="13"/>
      <c r="U50" s="13"/>
      <c r="V50" s="13"/>
      <c r="W50" s="13"/>
    </row>
    <row r="51" spans="2:23">
      <c r="B51" s="17"/>
      <c r="C51" s="26" t="s">
        <v>121</v>
      </c>
      <c r="D51" s="17">
        <v>70.2</v>
      </c>
      <c r="E51" s="17">
        <v>70.2</v>
      </c>
      <c r="F51" s="17">
        <v>70.2</v>
      </c>
      <c r="G51" s="17">
        <v>70.099999999999994</v>
      </c>
      <c r="H51" s="17">
        <v>69.7</v>
      </c>
      <c r="I51" s="17">
        <v>69.400000000000006</v>
      </c>
      <c r="J51" s="17">
        <v>69</v>
      </c>
      <c r="K51" s="17">
        <v>68.599999999999994</v>
      </c>
      <c r="L51" s="17">
        <v>68.3</v>
      </c>
      <c r="M51" s="17">
        <v>68.099999999999994</v>
      </c>
      <c r="N51" s="17">
        <v>67.900000000000006</v>
      </c>
      <c r="O51" s="17">
        <v>67.599999999999994</v>
      </c>
      <c r="P51" s="17">
        <v>67.400000000000006</v>
      </c>
      <c r="Q51" s="17">
        <v>67.3</v>
      </c>
      <c r="R51" s="17">
        <v>67</v>
      </c>
      <c r="S51" s="17">
        <v>67.099999999999994</v>
      </c>
      <c r="T51" s="17">
        <v>67.099999999999994</v>
      </c>
      <c r="U51" s="17">
        <v>67.099999999999994</v>
      </c>
      <c r="V51" s="17">
        <v>67.099999999999994</v>
      </c>
      <c r="W51" s="13"/>
    </row>
    <row r="52" spans="2:23">
      <c r="B52" s="13"/>
      <c r="C52" s="13"/>
      <c r="D52" s="13"/>
      <c r="E52" s="13"/>
      <c r="F52" s="13"/>
      <c r="G52" s="13"/>
      <c r="H52" s="13"/>
      <c r="I52" s="13"/>
      <c r="J52" s="13"/>
      <c r="K52" s="13"/>
      <c r="L52" s="13"/>
      <c r="M52" s="13"/>
      <c r="N52" s="13"/>
      <c r="O52" s="13"/>
      <c r="P52" s="13"/>
      <c r="Q52" s="13"/>
      <c r="R52" s="13"/>
      <c r="S52" s="13"/>
      <c r="T52" s="13"/>
      <c r="U52" s="13"/>
      <c r="V52" s="13"/>
      <c r="W52" s="13"/>
    </row>
    <row r="53" spans="2:23">
      <c r="B53" s="13"/>
      <c r="C53" s="13"/>
      <c r="D53" s="13"/>
      <c r="E53" s="13"/>
      <c r="F53" s="13"/>
      <c r="G53" s="13"/>
      <c r="H53" s="13"/>
      <c r="I53" s="13"/>
      <c r="J53" s="13"/>
      <c r="K53" s="13"/>
      <c r="L53" s="13"/>
      <c r="M53" s="13"/>
      <c r="N53" s="13"/>
      <c r="O53" s="13"/>
      <c r="P53" s="13"/>
      <c r="Q53" s="13"/>
      <c r="R53" s="13"/>
      <c r="S53" s="13"/>
      <c r="T53" s="13"/>
      <c r="U53" s="13"/>
      <c r="V53" s="13"/>
      <c r="W53" s="13"/>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of2ed5e60f3c4f8984f283882cb94320 xmlns="52604411-7aeb-406e-8b34-4ce79a7293cc">
      <Terms xmlns="http://schemas.microsoft.com/office/infopath/2007/PartnerControls"/>
    </of2ed5e60f3c4f8984f283882cb94320>
    <ff7c4ad8664a4671b57370e258acad6a xmlns="52604411-7aeb-406e-8b34-4ce79a7293cc">
      <Terms xmlns="http://schemas.microsoft.com/office/infopath/2007/PartnerControls"/>
    </ff7c4ad8664a4671b57370e258acad6a>
    <l787e5950a9249679d0130235a9a791b xmlns="52604411-7aeb-406e-8b34-4ce79a7293cc">
      <Terms xmlns="http://schemas.microsoft.com/office/infopath/2007/PartnerControls"/>
    </l787e5950a9249679d0130235a9a791b>
    <TaxCatchAll xmlns="52604411-7aeb-406e-8b34-4ce79a7293cc" xsi:nil="true"/>
    <SharedWithUsers xmlns="d580559a-617d-4d7d-8fb9-71ff64b58360">
      <UserInfo>
        <DisplayName/>
        <AccountId xsi:nil="true"/>
        <AccountType/>
      </UserInfo>
    </SharedWithUsers>
    <lcf76f155ced4ddcb4097134ff3c332f xmlns="de340059-046a-4f1a-8b62-ade039df3700">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10EB76B7FE121F489C7B2A4727FCE3E9" ma:contentTypeVersion="20" ma:contentTypeDescription="Create a new document." ma:contentTypeScope="" ma:versionID="fdee17017a9ad5b872047a216f95da93">
  <xsd:schema xmlns:xsd="http://www.w3.org/2001/XMLSchema" xmlns:xs="http://www.w3.org/2001/XMLSchema" xmlns:p="http://schemas.microsoft.com/office/2006/metadata/properties" xmlns:ns2="52604411-7aeb-406e-8b34-4ce79a7293cc" xmlns:ns3="de340059-046a-4f1a-8b62-ade039df3700" xmlns:ns4="d580559a-617d-4d7d-8fb9-71ff64b58360" targetNamespace="http://schemas.microsoft.com/office/2006/metadata/properties" ma:root="true" ma:fieldsID="37825e9edfcb807d863c63152c6d8635" ns2:_="" ns3:_="" ns4:_="">
    <xsd:import namespace="52604411-7aeb-406e-8b34-4ce79a7293cc"/>
    <xsd:import namespace="de340059-046a-4f1a-8b62-ade039df3700"/>
    <xsd:import namespace="d580559a-617d-4d7d-8fb9-71ff64b58360"/>
    <xsd:element name="properties">
      <xsd:complexType>
        <xsd:sequence>
          <xsd:element name="documentManagement">
            <xsd:complexType>
              <xsd:all>
                <xsd:element ref="ns2:l787e5950a9249679d0130235a9a791b" minOccurs="0"/>
                <xsd:element ref="ns2:TaxCatchAll" minOccurs="0"/>
                <xsd:element ref="ns2:ff7c4ad8664a4671b57370e258acad6a" minOccurs="0"/>
                <xsd:element ref="ns2:of2ed5e60f3c4f8984f283882cb94320" minOccurs="0"/>
                <xsd:element ref="ns3:MediaServiceMetadata" minOccurs="0"/>
                <xsd:element ref="ns3:MediaServiceFastMetadata" minOccurs="0"/>
                <xsd:element ref="ns4:SharedWithUsers" minOccurs="0"/>
                <xsd:element ref="ns4:SharedWithDetails" minOccurs="0"/>
                <xsd:element ref="ns3:MediaServiceAutoKeyPoints" minOccurs="0"/>
                <xsd:element ref="ns3:MediaServiceKeyPoints" minOccurs="0"/>
                <xsd:element ref="ns3:MediaServiceAutoTags" minOccurs="0"/>
                <xsd:element ref="ns3:MediaServiceOCR" minOccurs="0"/>
                <xsd:element ref="ns3:MediaServiceGenerationTime" minOccurs="0"/>
                <xsd:element ref="ns3:MediaServiceEventHashCode" minOccurs="0"/>
                <xsd:element ref="ns3:lcf76f155ced4ddcb4097134ff3c332f" minOccurs="0"/>
                <xsd:element ref="ns3: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2604411-7aeb-406e-8b34-4ce79a7293cc" elementFormDefault="qualified">
    <xsd:import namespace="http://schemas.microsoft.com/office/2006/documentManagement/types"/>
    <xsd:import namespace="http://schemas.microsoft.com/office/infopath/2007/PartnerControls"/>
    <xsd:element name="l787e5950a9249679d0130235a9a791b" ma:index="9" nillable="true" ma:taxonomy="true" ma:internalName="l787e5950a9249679d0130235a9a791b" ma:taxonomyFieldName="ProposedRetention" ma:displayName="ProposedRetention" ma:default="" ma:fieldId="{5787e595-0a92-4967-9d01-30235a9a791b}" ma:sspId="a296b89e-8abc-49db-b68e-edd9bb7809e5" ma:termSetId="1899fd67-b032-445b-9d35-9f66b9475fa9" ma:anchorId="00000000-0000-0000-0000-000000000000" ma:open="false" ma:isKeyword="false">
      <xsd:complexType>
        <xsd:sequence>
          <xsd:element ref="pc:Terms" minOccurs="0" maxOccurs="1"/>
        </xsd:sequence>
      </xsd:complexType>
    </xsd:element>
    <xsd:element name="TaxCatchAll" ma:index="10" nillable="true" ma:displayName="Taxonomy Catch All Column" ma:hidden="true" ma:list="{e351e87d-f0a7-48fd-ab84-339d8843ff25}" ma:internalName="TaxCatchAll" ma:showField="CatchAllData" ma:web="d580559a-617d-4d7d-8fb9-71ff64b58360">
      <xsd:complexType>
        <xsd:complexContent>
          <xsd:extension base="dms:MultiChoiceLookup">
            <xsd:sequence>
              <xsd:element name="Value" type="dms:Lookup" maxOccurs="unbounded" minOccurs="0" nillable="true"/>
            </xsd:sequence>
          </xsd:extension>
        </xsd:complexContent>
      </xsd:complexType>
    </xsd:element>
    <xsd:element name="ff7c4ad8664a4671b57370e258acad6a" ma:index="12" nillable="true" ma:taxonomy="true" ma:internalName="ff7c4ad8664a4671b57370e258acad6a" ma:taxonomyFieldName="Region" ma:displayName="Region" ma:default="" ma:fieldId="{ff7c4ad8-664a-4671-b573-70e258acad6a}" ma:sspId="a296b89e-8abc-49db-b68e-edd9bb7809e5" ma:termSetId="d0ef5e64-ccf8-4d0f-8f9e-d1bc0965d8f9" ma:anchorId="00000000-0000-0000-0000-000000000000" ma:open="false" ma:isKeyword="false">
      <xsd:complexType>
        <xsd:sequence>
          <xsd:element ref="pc:Terms" minOccurs="0" maxOccurs="1"/>
        </xsd:sequence>
      </xsd:complexType>
    </xsd:element>
    <xsd:element name="of2ed5e60f3c4f8984f283882cb94320" ma:index="14" nillable="true" ma:taxonomy="true" ma:internalName="of2ed5e60f3c4f8984f283882cb94320" ma:taxonomyFieldName="Topics" ma:displayName="Topics" ma:default="" ma:fieldId="{8f2ed5e6-0f3c-4f89-84f2-83882cb94320}" ma:taxonomyMulti="true" ma:sspId="a296b89e-8abc-49db-b68e-edd9bb7809e5" ma:termSetId="638057b0-b21b-42a9-a985-95f1f9da3292"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de340059-046a-4f1a-8b62-ade039df3700" elementFormDefault="qualified">
    <xsd:import namespace="http://schemas.microsoft.com/office/2006/documentManagement/types"/>
    <xsd:import namespace="http://schemas.microsoft.com/office/infopath/2007/PartnerControls"/>
    <xsd:element name="MediaServiceMetadata" ma:index="15" nillable="true" ma:displayName="MediaServiceMetadata" ma:hidden="true" ma:internalName="MediaServiceMetadata" ma:readOnly="true">
      <xsd:simpleType>
        <xsd:restriction base="dms:Note"/>
      </xsd:simpleType>
    </xsd:element>
    <xsd:element name="MediaServiceFastMetadata" ma:index="16" nillable="true" ma:displayName="MediaServiceFastMetadata" ma:hidden="true" ma:internalName="MediaServiceFastMetadata" ma:readOnly="true">
      <xsd:simpleType>
        <xsd:restriction base="dms:Note"/>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element name="MediaServiceAutoTags" ma:index="21" nillable="true" ma:displayName="Tags" ma:internalName="MediaServiceAutoTags" ma:readOnly="true">
      <xsd:simpleType>
        <xsd:restriction base="dms:Text"/>
      </xsd:simpleType>
    </xsd:element>
    <xsd:element name="MediaServiceOCR" ma:index="22" nillable="true" ma:displayName="Extracted Text" ma:internalName="MediaServiceOCR" ma:readOnly="true">
      <xsd:simpleType>
        <xsd:restriction base="dms:Note">
          <xsd:maxLength value="255"/>
        </xsd:restriction>
      </xsd:simpleType>
    </xsd:element>
    <xsd:element name="MediaServiceGenerationTime" ma:index="23" nillable="true" ma:displayName="MediaServiceGenerationTime" ma:hidden="true" ma:internalName="MediaServiceGenerationTime" ma:readOnly="true">
      <xsd:simpleType>
        <xsd:restriction base="dms:Text"/>
      </xsd:simpleType>
    </xsd:element>
    <xsd:element name="MediaServiceEventHashCode" ma:index="24" nillable="true" ma:displayName="MediaServiceEventHashCode" ma:hidden="true" ma:internalName="MediaServiceEventHashCode" ma:readOnly="true">
      <xsd:simpleType>
        <xsd:restriction base="dms:Text"/>
      </xsd:simpleType>
    </xsd:element>
    <xsd:element name="lcf76f155ced4ddcb4097134ff3c332f" ma:index="26" nillable="true" ma:taxonomy="true" ma:internalName="lcf76f155ced4ddcb4097134ff3c332f" ma:taxonomyFieldName="MediaServiceImageTags" ma:displayName="Image Tags" ma:readOnly="false" ma:fieldId="{5cf76f15-5ced-4ddc-b409-7134ff3c332f}" ma:taxonomyMulti="true" ma:sspId="a296b89e-8abc-49db-b68e-edd9bb7809e5" ma:termSetId="09814cd3-568e-fe90-9814-8d621ff8fb84" ma:anchorId="fba54fb3-c3e1-fe81-a776-ca4b69148c4d" ma:open="true" ma:isKeyword="false">
      <xsd:complexType>
        <xsd:sequence>
          <xsd:element ref="pc:Terms" minOccurs="0" maxOccurs="1"/>
        </xsd:sequence>
      </xsd:complexType>
    </xsd:element>
    <xsd:element name="MediaServiceDateTaken" ma:index="27"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580559a-617d-4d7d-8fb9-71ff64b58360"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58E23EF-3D90-4B93-86C7-1785D5F5FEB1}">
  <ds:schemaRefs>
    <ds:schemaRef ds:uri="http://schemas.microsoft.com/office/2006/metadata/properties"/>
    <ds:schemaRef ds:uri="http://schemas.microsoft.com/office/infopath/2007/PartnerControls"/>
    <ds:schemaRef ds:uri="52604411-7aeb-406e-8b34-4ce79a7293cc"/>
    <ds:schemaRef ds:uri="d580559a-617d-4d7d-8fb9-71ff64b58360"/>
    <ds:schemaRef ds:uri="de340059-046a-4f1a-8b62-ade039df3700"/>
  </ds:schemaRefs>
</ds:datastoreItem>
</file>

<file path=customXml/itemProps2.xml><?xml version="1.0" encoding="utf-8"?>
<ds:datastoreItem xmlns:ds="http://schemas.openxmlformats.org/officeDocument/2006/customXml" ds:itemID="{5B880F57-318B-415D-9293-8F1EFC390ADC}">
  <ds:schemaRefs>
    <ds:schemaRef ds:uri="http://schemas.microsoft.com/sharepoint/v3/contenttype/forms"/>
  </ds:schemaRefs>
</ds:datastoreItem>
</file>

<file path=customXml/itemProps3.xml><?xml version="1.0" encoding="utf-8"?>
<ds:datastoreItem xmlns:ds="http://schemas.openxmlformats.org/officeDocument/2006/customXml" ds:itemID="{9965FDF5-AB8E-4FE1-9C03-E430C1370BA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2604411-7aeb-406e-8b34-4ce79a7293cc"/>
    <ds:schemaRef ds:uri="de340059-046a-4f1a-8b62-ade039df3700"/>
    <ds:schemaRef ds:uri="d580559a-617d-4d7d-8fb9-71ff64b5836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23</vt:i4>
      </vt:variant>
    </vt:vector>
  </HeadingPairs>
  <TitlesOfParts>
    <vt:vector size="23" baseType="lpstr">
      <vt:lpstr>About</vt:lpstr>
      <vt:lpstr>Cars</vt:lpstr>
      <vt:lpstr>Trucks</vt:lpstr>
      <vt:lpstr>Buses</vt:lpstr>
      <vt:lpstr>Motorbikes</vt:lpstr>
      <vt:lpstr>Rail</vt:lpstr>
      <vt:lpstr>Marine</vt:lpstr>
      <vt:lpstr>Bus Energy Consumption</vt:lpstr>
      <vt:lpstr>Car Energy Consumption</vt:lpstr>
      <vt:lpstr>Psngr Truck Energy Consumption</vt:lpstr>
      <vt:lpstr>Light Truck Energy Consumption</vt:lpstr>
      <vt:lpstr>Medium Truck Energy Consumption</vt:lpstr>
      <vt:lpstr>Heavy Truck Energy Consumption</vt:lpstr>
      <vt:lpstr>Freight Truck Energy Cnsumption</vt:lpstr>
      <vt:lpstr>Freight Air Energy Consumption</vt:lpstr>
      <vt:lpstr>AEO 48 (Aircraft Stock)</vt:lpstr>
      <vt:lpstr>Passenger</vt:lpstr>
      <vt:lpstr>Freight</vt:lpstr>
      <vt:lpstr>EPS 3.3.1 data</vt:lpstr>
      <vt:lpstr>Marine Energy Consumption</vt:lpstr>
      <vt:lpstr>marine calcs</vt:lpstr>
      <vt:lpstr>SYVbT-passenger</vt:lpstr>
      <vt:lpstr>SYVbT-freight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Jeffrey Rissman</dc:creator>
  <cp:keywords/>
  <dc:description/>
  <cp:lastModifiedBy>Andre Dixon</cp:lastModifiedBy>
  <cp:revision/>
  <dcterms:created xsi:type="dcterms:W3CDTF">2017-06-22T21:46:10Z</dcterms:created>
  <dcterms:modified xsi:type="dcterms:W3CDTF">2022-10-17T12:56:13Z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0x01010010EB76B7FE121F489C7B2A4727FCE3E9</vt:lpwstr>
  </property>
  <property fmtid="{D5CDD505-2E9C-101B-9397-08002B2CF9AE}" pid="3" name="Region">
    <vt:lpwstr/>
  </property>
  <property fmtid="{D5CDD505-2E9C-101B-9397-08002B2CF9AE}" pid="4" name="Topics">
    <vt:lpwstr/>
  </property>
  <property fmtid="{D5CDD505-2E9C-101B-9397-08002B2CF9AE}" pid="5" name="ProposedRetention">
    <vt:lpwstr/>
  </property>
  <property fmtid="{D5CDD505-2E9C-101B-9397-08002B2CF9AE}" pid="6" name="Order">
    <vt:r8>317000</vt:r8>
  </property>
  <property fmtid="{D5CDD505-2E9C-101B-9397-08002B2CF9AE}" pid="7" name="xd_Signature">
    <vt:bool>false</vt:bool>
  </property>
  <property fmtid="{D5CDD505-2E9C-101B-9397-08002B2CF9AE}" pid="8" name="xd_ProgID">
    <vt:lpwstr/>
  </property>
  <property fmtid="{D5CDD505-2E9C-101B-9397-08002B2CF9AE}" pid="9" name="TriggerFlowInfo">
    <vt:lpwstr/>
  </property>
  <property fmtid="{D5CDD505-2E9C-101B-9397-08002B2CF9AE}" pid="10" name="ComplianceAssetId">
    <vt:lpwstr/>
  </property>
  <property fmtid="{D5CDD505-2E9C-101B-9397-08002B2CF9AE}" pid="11" name="TemplateUrl">
    <vt:lpwstr/>
  </property>
  <property fmtid="{D5CDD505-2E9C-101B-9397-08002B2CF9AE}" pid="12" name="_ExtendedDescription">
    <vt:lpwstr/>
  </property>
  <property fmtid="{D5CDD505-2E9C-101B-9397-08002B2CF9AE}" pid="13" name="MediaServiceImageTags">
    <vt:lpwstr/>
  </property>
</Properties>
</file>