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1534" documentId="10_ncr:20000_{79FD4ACF-EE7B-0C4C-9EF1-19153ABE44DA}" xr6:coauthVersionLast="47" xr6:coauthVersionMax="47" xr10:uidLastSave="{F591A899-19FD-4210-AFAF-548DB7B8F14D}"/>
  <bookViews>
    <workbookView xWindow="-108" yWindow="-108" windowWidth="23256" windowHeight="12576" tabRatio="938" firstSheet="9" activeTab="24"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14989"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2" i="44" l="1"/>
  <c r="F202" i="44"/>
  <c r="G202" i="44"/>
  <c r="H202" i="44"/>
  <c r="I202" i="44"/>
  <c r="J202" i="44"/>
  <c r="K202" i="44"/>
  <c r="L202" i="44"/>
  <c r="M202" i="44"/>
  <c r="N202" i="44"/>
  <c r="O202" i="44"/>
  <c r="P202" i="44"/>
  <c r="Q202" i="44"/>
  <c r="R202" i="44"/>
  <c r="S202" i="44"/>
  <c r="T202" i="44"/>
  <c r="U202" i="44"/>
  <c r="V202" i="44"/>
  <c r="W202" i="44"/>
  <c r="X202" i="44"/>
  <c r="Y202" i="44"/>
  <c r="Z202" i="44"/>
  <c r="AA202" i="44"/>
  <c r="AB202" i="44"/>
  <c r="AC202" i="44"/>
  <c r="AD202" i="44"/>
  <c r="AE202" i="44"/>
  <c r="AF202" i="44"/>
  <c r="AG202" i="44"/>
  <c r="AH202" i="44"/>
  <c r="E203" i="44"/>
  <c r="F203" i="44"/>
  <c r="G203" i="44"/>
  <c r="H203" i="44"/>
  <c r="I203" i="44"/>
  <c r="J203" i="44"/>
  <c r="K203" i="44"/>
  <c r="L203" i="44"/>
  <c r="M203" i="44"/>
  <c r="N203" i="44"/>
  <c r="O203" i="44"/>
  <c r="P203" i="44"/>
  <c r="Q203" i="44"/>
  <c r="R203" i="44"/>
  <c r="S203" i="44"/>
  <c r="T203" i="44"/>
  <c r="U203" i="44"/>
  <c r="V203" i="44"/>
  <c r="W203" i="44"/>
  <c r="X203" i="44"/>
  <c r="Y203" i="44"/>
  <c r="Z203" i="44"/>
  <c r="AA203" i="44"/>
  <c r="AB203" i="44"/>
  <c r="AC203" i="44"/>
  <c r="AD203" i="44"/>
  <c r="AE203" i="44"/>
  <c r="AF203" i="44"/>
  <c r="AG203" i="44"/>
  <c r="AH203" i="44"/>
  <c r="E204" i="44"/>
  <c r="F204" i="44"/>
  <c r="G204" i="44"/>
  <c r="H204" i="44"/>
  <c r="I204" i="44"/>
  <c r="J204" i="44"/>
  <c r="K204" i="44"/>
  <c r="L204" i="44"/>
  <c r="M204" i="44"/>
  <c r="N204" i="44"/>
  <c r="O204" i="44"/>
  <c r="P204" i="44"/>
  <c r="Q204" i="44"/>
  <c r="R204" i="44"/>
  <c r="S204" i="44"/>
  <c r="T204" i="44"/>
  <c r="U204" i="44"/>
  <c r="V204" i="44"/>
  <c r="W204" i="44"/>
  <c r="X204" i="44"/>
  <c r="Y204" i="44"/>
  <c r="Z204" i="44"/>
  <c r="AA204" i="44"/>
  <c r="AB204" i="44"/>
  <c r="AC204" i="44"/>
  <c r="AD204" i="44"/>
  <c r="AE204" i="44"/>
  <c r="AF204" i="44"/>
  <c r="AG204" i="44"/>
  <c r="AH204" i="44"/>
  <c r="E205" i="44"/>
  <c r="F205" i="44"/>
  <c r="G205" i="44"/>
  <c r="H205" i="44"/>
  <c r="I205" i="44"/>
  <c r="J205" i="44"/>
  <c r="K205" i="44"/>
  <c r="L205" i="44"/>
  <c r="M205" i="44"/>
  <c r="N205" i="44"/>
  <c r="O205" i="44"/>
  <c r="P205" i="44"/>
  <c r="Q205" i="44"/>
  <c r="R205" i="44"/>
  <c r="S205" i="44"/>
  <c r="T205" i="44"/>
  <c r="U205" i="44"/>
  <c r="V205" i="44"/>
  <c r="W205" i="44"/>
  <c r="X205" i="44"/>
  <c r="Y205" i="44"/>
  <c r="Z205" i="44"/>
  <c r="AA205" i="44"/>
  <c r="AB205" i="44"/>
  <c r="AC205" i="44"/>
  <c r="AD205" i="44"/>
  <c r="AE205" i="44"/>
  <c r="AF205" i="44"/>
  <c r="AG205" i="44"/>
  <c r="AH205" i="44"/>
  <c r="D203" i="44"/>
  <c r="D204" i="44"/>
  <c r="D205" i="44"/>
  <c r="D202" i="44"/>
  <c r="E189" i="44"/>
  <c r="F189" i="44"/>
  <c r="G189" i="44"/>
  <c r="H189" i="44"/>
  <c r="I189" i="44"/>
  <c r="J189" i="44"/>
  <c r="K189" i="44"/>
  <c r="L189" i="44"/>
  <c r="M189" i="44"/>
  <c r="N189" i="44"/>
  <c r="O189" i="44"/>
  <c r="P189" i="44"/>
  <c r="Q189" i="44"/>
  <c r="R189" i="44"/>
  <c r="S189" i="44"/>
  <c r="T189" i="44"/>
  <c r="U189" i="44"/>
  <c r="V189" i="44"/>
  <c r="W189" i="44"/>
  <c r="X189" i="44"/>
  <c r="Y189" i="44"/>
  <c r="Z189" i="44"/>
  <c r="AA189" i="44"/>
  <c r="AB189" i="44"/>
  <c r="AC189" i="44"/>
  <c r="AD189" i="44"/>
  <c r="AE189" i="44"/>
  <c r="AF189" i="44"/>
  <c r="AG189" i="44"/>
  <c r="AH189" i="44"/>
  <c r="E190" i="44"/>
  <c r="F190" i="44"/>
  <c r="G190" i="44"/>
  <c r="H190" i="44"/>
  <c r="I190" i="44"/>
  <c r="J190" i="44"/>
  <c r="K190" i="44"/>
  <c r="L190" i="44"/>
  <c r="M190" i="44"/>
  <c r="N190" i="44"/>
  <c r="O190" i="44"/>
  <c r="P190" i="44"/>
  <c r="Q190" i="44"/>
  <c r="R190" i="44"/>
  <c r="S190" i="44"/>
  <c r="T190" i="44"/>
  <c r="U190" i="44"/>
  <c r="V190" i="44"/>
  <c r="W190" i="44"/>
  <c r="X190" i="44"/>
  <c r="Y190" i="44"/>
  <c r="Z190" i="44"/>
  <c r="AA190" i="44"/>
  <c r="AB190" i="44"/>
  <c r="AC190" i="44"/>
  <c r="AD190" i="44"/>
  <c r="AE190" i="44"/>
  <c r="AF190" i="44"/>
  <c r="AG190" i="44"/>
  <c r="AH190" i="44"/>
  <c r="E191" i="44"/>
  <c r="F191" i="44"/>
  <c r="G191" i="44"/>
  <c r="H191" i="44"/>
  <c r="I191" i="44"/>
  <c r="J191" i="44"/>
  <c r="K191" i="44"/>
  <c r="L191" i="44"/>
  <c r="M191" i="44"/>
  <c r="N191" i="44"/>
  <c r="O191" i="44"/>
  <c r="P191" i="44"/>
  <c r="Q191" i="44"/>
  <c r="R191" i="44"/>
  <c r="S191" i="44"/>
  <c r="T191" i="44"/>
  <c r="U191" i="44"/>
  <c r="V191" i="44"/>
  <c r="W191" i="44"/>
  <c r="X191" i="44"/>
  <c r="Y191" i="44"/>
  <c r="Z191" i="44"/>
  <c r="AA191" i="44"/>
  <c r="AB191" i="44"/>
  <c r="AC191" i="44"/>
  <c r="AD191" i="44"/>
  <c r="AE191" i="44"/>
  <c r="AF191" i="44"/>
  <c r="AG191" i="44"/>
  <c r="AH191" i="44"/>
  <c r="E192" i="44"/>
  <c r="F192" i="44"/>
  <c r="G192" i="44"/>
  <c r="H192" i="44"/>
  <c r="I192" i="44"/>
  <c r="J192" i="44"/>
  <c r="K192" i="44"/>
  <c r="L192" i="44"/>
  <c r="M192" i="44"/>
  <c r="N192" i="44"/>
  <c r="O192" i="44"/>
  <c r="P192" i="44"/>
  <c r="Q192" i="44"/>
  <c r="R192" i="44"/>
  <c r="S192" i="44"/>
  <c r="T192" i="44"/>
  <c r="U192" i="44"/>
  <c r="V192" i="44"/>
  <c r="W192" i="44"/>
  <c r="X192" i="44"/>
  <c r="Y192" i="44"/>
  <c r="Z192" i="44"/>
  <c r="AA192" i="44"/>
  <c r="AB192" i="44"/>
  <c r="AC192" i="44"/>
  <c r="AD192" i="44"/>
  <c r="AE192" i="44"/>
  <c r="AF192" i="44"/>
  <c r="AG192" i="44"/>
  <c r="AH192" i="44"/>
  <c r="D190" i="44"/>
  <c r="D191" i="44"/>
  <c r="D192" i="44"/>
  <c r="D189" i="44"/>
  <c r="E163" i="44"/>
  <c r="F163" i="44"/>
  <c r="G163" i="44"/>
  <c r="H163" i="44"/>
  <c r="I163" i="44"/>
  <c r="J163" i="44"/>
  <c r="K163" i="44"/>
  <c r="L163" i="44"/>
  <c r="M163" i="44"/>
  <c r="N163" i="44"/>
  <c r="O163" i="44"/>
  <c r="P163" i="44"/>
  <c r="Q163" i="44"/>
  <c r="R163" i="44"/>
  <c r="S163" i="44"/>
  <c r="T163" i="44"/>
  <c r="U163" i="44"/>
  <c r="V163" i="44"/>
  <c r="W163" i="44"/>
  <c r="X163" i="44"/>
  <c r="Y163" i="44"/>
  <c r="Z163" i="44"/>
  <c r="AA163" i="44"/>
  <c r="AB163" i="44"/>
  <c r="AC163" i="44"/>
  <c r="AD163" i="44"/>
  <c r="AE163" i="44"/>
  <c r="AF163" i="44"/>
  <c r="AG163" i="44"/>
  <c r="AH163" i="44"/>
  <c r="E164" i="44"/>
  <c r="F164" i="44"/>
  <c r="G164" i="44"/>
  <c r="H164" i="44"/>
  <c r="I164" i="44"/>
  <c r="J164" i="44"/>
  <c r="K164" i="44"/>
  <c r="L164" i="44"/>
  <c r="M164" i="44"/>
  <c r="N164" i="44"/>
  <c r="O164" i="44"/>
  <c r="P164" i="44"/>
  <c r="Q164" i="44"/>
  <c r="R164" i="44"/>
  <c r="S164" i="44"/>
  <c r="T164" i="44"/>
  <c r="U164" i="44"/>
  <c r="V164" i="44"/>
  <c r="W164" i="44"/>
  <c r="X164" i="44"/>
  <c r="Y164" i="44"/>
  <c r="Z164" i="44"/>
  <c r="AA164" i="44"/>
  <c r="AB164" i="44"/>
  <c r="AC164" i="44"/>
  <c r="AD164" i="44"/>
  <c r="AE164" i="44"/>
  <c r="AF164" i="44"/>
  <c r="AG164" i="44"/>
  <c r="AH164" i="44"/>
  <c r="E165" i="44"/>
  <c r="F165" i="44"/>
  <c r="G165" i="44"/>
  <c r="H165" i="44"/>
  <c r="I165" i="44"/>
  <c r="J165" i="44"/>
  <c r="K165" i="44"/>
  <c r="L165" i="44"/>
  <c r="M165" i="44"/>
  <c r="N165" i="44"/>
  <c r="O165" i="44"/>
  <c r="P165" i="44"/>
  <c r="Q165" i="44"/>
  <c r="R165" i="44"/>
  <c r="S165" i="44"/>
  <c r="T165" i="44"/>
  <c r="U165" i="44"/>
  <c r="V165" i="44"/>
  <c r="W165" i="44"/>
  <c r="X165" i="44"/>
  <c r="Y165" i="44"/>
  <c r="Z165" i="44"/>
  <c r="AA165" i="44"/>
  <c r="AB165" i="44"/>
  <c r="AC165" i="44"/>
  <c r="AD165" i="44"/>
  <c r="AE165" i="44"/>
  <c r="AF165" i="44"/>
  <c r="AG165" i="44"/>
  <c r="AH165" i="44"/>
  <c r="E166" i="44"/>
  <c r="F166" i="44"/>
  <c r="G166" i="44"/>
  <c r="H166" i="44"/>
  <c r="I166" i="44"/>
  <c r="J166" i="44"/>
  <c r="K166" i="44"/>
  <c r="L166" i="44"/>
  <c r="M166" i="44"/>
  <c r="N166" i="44"/>
  <c r="O166" i="44"/>
  <c r="P166" i="44"/>
  <c r="Q166" i="44"/>
  <c r="R166" i="44"/>
  <c r="S166" i="44"/>
  <c r="T166" i="44"/>
  <c r="U166" i="44"/>
  <c r="V166" i="44"/>
  <c r="W166" i="44"/>
  <c r="X166" i="44"/>
  <c r="Y166" i="44"/>
  <c r="Z166" i="44"/>
  <c r="AA166" i="44"/>
  <c r="AB166" i="44"/>
  <c r="AC166" i="44"/>
  <c r="AD166" i="44"/>
  <c r="AE166" i="44"/>
  <c r="AF166" i="44"/>
  <c r="AG166" i="44"/>
  <c r="AH166" i="44"/>
  <c r="D164" i="44"/>
  <c r="D165" i="44"/>
  <c r="D166" i="44"/>
  <c r="D163" i="44"/>
  <c r="E150" i="44"/>
  <c r="F150" i="44"/>
  <c r="G150" i="44"/>
  <c r="H150" i="44"/>
  <c r="I150" i="44"/>
  <c r="J150" i="44"/>
  <c r="K150" i="44"/>
  <c r="L150" i="44"/>
  <c r="M150" i="44"/>
  <c r="N150" i="44"/>
  <c r="O150" i="44"/>
  <c r="P150" i="44"/>
  <c r="Q150" i="44"/>
  <c r="R150" i="44"/>
  <c r="S150" i="44"/>
  <c r="T150" i="44"/>
  <c r="U150" i="44"/>
  <c r="V150" i="44"/>
  <c r="W150" i="44"/>
  <c r="X150" i="44"/>
  <c r="Y150" i="44"/>
  <c r="Z150" i="44"/>
  <c r="AA150" i="44"/>
  <c r="AB150" i="44"/>
  <c r="AC150" i="44"/>
  <c r="AD150" i="44"/>
  <c r="AE150" i="44"/>
  <c r="AF150" i="44"/>
  <c r="AG150" i="44"/>
  <c r="AH150" i="44"/>
  <c r="E151" i="44"/>
  <c r="F151" i="44"/>
  <c r="G151" i="44"/>
  <c r="H151" i="44"/>
  <c r="I151" i="44"/>
  <c r="J151" i="44"/>
  <c r="K151" i="44"/>
  <c r="L151" i="44"/>
  <c r="M151" i="44"/>
  <c r="N151" i="44"/>
  <c r="O151" i="44"/>
  <c r="P151" i="44"/>
  <c r="Q151" i="44"/>
  <c r="R151" i="44"/>
  <c r="S151" i="44"/>
  <c r="T151" i="44"/>
  <c r="U151" i="44"/>
  <c r="V151" i="44"/>
  <c r="W151" i="44"/>
  <c r="X151" i="44"/>
  <c r="Y151" i="44"/>
  <c r="Z151" i="44"/>
  <c r="AA151" i="44"/>
  <c r="AB151" i="44"/>
  <c r="AC151" i="44"/>
  <c r="AD151" i="44"/>
  <c r="AE151" i="44"/>
  <c r="AF151" i="44"/>
  <c r="AG151" i="44"/>
  <c r="AH151" i="44"/>
  <c r="E152" i="44"/>
  <c r="F152" i="44"/>
  <c r="G152" i="44"/>
  <c r="H152" i="44"/>
  <c r="I152" i="44"/>
  <c r="J152" i="44"/>
  <c r="K152" i="44"/>
  <c r="L152" i="44"/>
  <c r="M152" i="44"/>
  <c r="N152" i="44"/>
  <c r="O152" i="44"/>
  <c r="P152" i="44"/>
  <c r="Q152" i="44"/>
  <c r="R152" i="44"/>
  <c r="S152" i="44"/>
  <c r="T152" i="44"/>
  <c r="U152" i="44"/>
  <c r="V152" i="44"/>
  <c r="W152" i="44"/>
  <c r="X152" i="44"/>
  <c r="Y152" i="44"/>
  <c r="Z152" i="44"/>
  <c r="AA152" i="44"/>
  <c r="AB152" i="44"/>
  <c r="AC152" i="44"/>
  <c r="AD152" i="44"/>
  <c r="AE152" i="44"/>
  <c r="AF152" i="44"/>
  <c r="AG152" i="44"/>
  <c r="AH152" i="44"/>
  <c r="E153" i="44"/>
  <c r="F153" i="44"/>
  <c r="G153" i="44"/>
  <c r="H153" i="44"/>
  <c r="I153" i="44"/>
  <c r="J153" i="44"/>
  <c r="K153" i="44"/>
  <c r="L153" i="44"/>
  <c r="M153" i="44"/>
  <c r="N153" i="44"/>
  <c r="O153" i="44"/>
  <c r="P153" i="44"/>
  <c r="Q153" i="44"/>
  <c r="R153" i="44"/>
  <c r="S153" i="44"/>
  <c r="T153" i="44"/>
  <c r="U153" i="44"/>
  <c r="V153" i="44"/>
  <c r="W153" i="44"/>
  <c r="X153" i="44"/>
  <c r="Y153" i="44"/>
  <c r="Z153" i="44"/>
  <c r="AA153" i="44"/>
  <c r="AB153" i="44"/>
  <c r="AC153" i="44"/>
  <c r="AD153" i="44"/>
  <c r="AE153" i="44"/>
  <c r="AF153" i="44"/>
  <c r="AG153" i="44"/>
  <c r="AH153" i="44"/>
  <c r="D151" i="44"/>
  <c r="D152" i="44"/>
  <c r="D153" i="44"/>
  <c r="D150" i="44"/>
  <c r="B203" i="44"/>
  <c r="C203" i="44"/>
  <c r="B204" i="44"/>
  <c r="C204" i="44"/>
  <c r="B205" i="44"/>
  <c r="C205" i="44"/>
  <c r="C202" i="44"/>
  <c r="B202" i="44"/>
  <c r="B200" i="44"/>
  <c r="C200" i="44"/>
  <c r="C199" i="44"/>
  <c r="B199" i="44"/>
  <c r="B190" i="44"/>
  <c r="C190" i="44"/>
  <c r="B191" i="44"/>
  <c r="C191" i="44"/>
  <c r="B192" i="44"/>
  <c r="C192" i="44"/>
  <c r="C189" i="44"/>
  <c r="B189" i="44"/>
  <c r="B187" i="44"/>
  <c r="C187" i="44"/>
  <c r="C186" i="44"/>
  <c r="B186" i="44"/>
  <c r="B164" i="44"/>
  <c r="C164" i="44"/>
  <c r="B165" i="44"/>
  <c r="C165" i="44"/>
  <c r="B166" i="44"/>
  <c r="C166" i="44"/>
  <c r="C163" i="44"/>
  <c r="B163" i="44"/>
  <c r="C160" i="44"/>
  <c r="C161" i="44"/>
  <c r="B161" i="44"/>
  <c r="B160" i="44"/>
  <c r="B151" i="44"/>
  <c r="C151" i="44"/>
  <c r="B152" i="44"/>
  <c r="C152" i="44"/>
  <c r="B153" i="44"/>
  <c r="C153" i="44"/>
  <c r="C150" i="44"/>
  <c r="B150" i="44"/>
  <c r="C147" i="44"/>
  <c r="C148" i="44"/>
  <c r="B148" i="44"/>
  <c r="B147" i="44"/>
  <c r="F220" i="44"/>
  <c r="G220" i="44"/>
  <c r="F221" i="44"/>
  <c r="G221" i="44"/>
  <c r="F222" i="44"/>
  <c r="G222" i="44"/>
  <c r="F223" i="44"/>
  <c r="G223" i="44"/>
  <c r="F224" i="44"/>
  <c r="G224" i="44"/>
  <c r="F225" i="44"/>
  <c r="G225" i="44"/>
  <c r="F226" i="44"/>
  <c r="G226" i="44"/>
  <c r="F229" i="44"/>
  <c r="G229" i="44"/>
  <c r="F230" i="44"/>
  <c r="G230" i="44"/>
  <c r="F231" i="44"/>
  <c r="G231" i="44"/>
  <c r="F232" i="44"/>
  <c r="G232" i="44"/>
  <c r="F233" i="44"/>
  <c r="G233" i="44"/>
  <c r="F234" i="44"/>
  <c r="G234" i="44"/>
  <c r="F235" i="44"/>
  <c r="G235" i="44"/>
  <c r="F238" i="44"/>
  <c r="G238" i="44"/>
  <c r="F239" i="44"/>
  <c r="G239" i="44"/>
  <c r="F240" i="44"/>
  <c r="G240" i="44"/>
  <c r="F241" i="44"/>
  <c r="G241" i="44"/>
  <c r="F242" i="44"/>
  <c r="G242" i="44"/>
  <c r="F243" i="44"/>
  <c r="G243" i="44"/>
  <c r="F244" i="44"/>
  <c r="G244" i="44"/>
  <c r="F212" i="44"/>
  <c r="G212" i="44"/>
  <c r="F213" i="44"/>
  <c r="G213" i="44"/>
  <c r="F214" i="44"/>
  <c r="G214" i="44"/>
  <c r="F215" i="44"/>
  <c r="G215" i="44"/>
  <c r="F216" i="44"/>
  <c r="G216" i="44"/>
  <c r="F217" i="44"/>
  <c r="G217" i="44"/>
  <c r="G211" i="44"/>
  <c r="F211" i="44"/>
  <c r="M131" i="44" l="1"/>
  <c r="N131" i="44"/>
  <c r="O131" i="44"/>
  <c r="P131" i="44"/>
  <c r="Q131" i="44"/>
  <c r="L131" i="44"/>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198" i="44"/>
  <c r="C197" i="44"/>
  <c r="B185" i="44"/>
  <c r="C185" i="44"/>
  <c r="C184" i="44"/>
  <c r="C174" i="44"/>
  <c r="C173" i="44"/>
  <c r="C172" i="44"/>
  <c r="C171" i="44"/>
  <c r="C159" i="44"/>
  <c r="C158"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H7" i="17"/>
  <c r="AG7" i="17"/>
  <c r="AF7" i="17"/>
  <c r="AE7" i="17"/>
  <c r="AD7" i="17"/>
  <c r="AC7" i="17"/>
  <c r="AB7" i="17"/>
  <c r="AA7" i="17"/>
  <c r="Z7" i="17"/>
  <c r="Y7" i="17"/>
  <c r="AB7" i="16"/>
  <c r="AA7" i="16"/>
  <c r="Z7" i="16"/>
  <c r="Y7" i="16"/>
  <c r="X7" i="16"/>
  <c r="W7" i="16"/>
  <c r="V7" i="16"/>
  <c r="U7" i="16"/>
  <c r="T7" i="16"/>
  <c r="S7" i="16"/>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7" i="14"/>
  <c r="AG7" i="14"/>
  <c r="AF7" i="14"/>
  <c r="AE7" i="14"/>
  <c r="AD7" i="14"/>
  <c r="AC7" i="14"/>
  <c r="AB7" i="14"/>
  <c r="AA7" i="14"/>
  <c r="Z7" i="14"/>
  <c r="Y7" i="14"/>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7" i="17"/>
  <c r="W7" i="17"/>
  <c r="V7" i="17"/>
  <c r="U7" i="17"/>
  <c r="R7" i="16"/>
  <c r="Q7" i="16"/>
  <c r="P7" i="16"/>
  <c r="O7" i="16"/>
  <c r="X188" i="44"/>
  <c r="R6" i="16" s="1"/>
  <c r="W188" i="44"/>
  <c r="Q6" i="16" s="1"/>
  <c r="V188" i="44"/>
  <c r="P6" i="16" s="1"/>
  <c r="U188" i="44"/>
  <c r="O6" i="16" s="1"/>
  <c r="R5" i="16"/>
  <c r="Q5" i="16"/>
  <c r="P5" i="16"/>
  <c r="O5" i="16"/>
  <c r="X3" i="15"/>
  <c r="W3" i="15"/>
  <c r="V3" i="15"/>
  <c r="U3" i="15"/>
  <c r="X7" i="14"/>
  <c r="W7" i="14"/>
  <c r="V7" i="14"/>
  <c r="U7" i="14"/>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7" i="21" s="1"/>
  <c r="F74" i="41"/>
  <c r="B65" i="41"/>
  <c r="E51" i="44"/>
  <c r="A79" i="1"/>
  <c r="C137" i="44"/>
  <c r="G137" i="44"/>
  <c r="F138" i="44"/>
  <c r="D137" i="44"/>
  <c r="C138" i="44"/>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F127" i="44"/>
  <c r="F136" i="44" s="1"/>
  <c r="C127" i="44"/>
  <c r="C136" i="44" s="1"/>
  <c r="B4" i="14" s="1"/>
  <c r="B127" i="44"/>
  <c r="D126" i="44"/>
  <c r="C126" i="44"/>
  <c r="D130" i="44"/>
  <c r="D139"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G3" i="17"/>
  <c r="AC3" i="17"/>
  <c r="Y3" i="17"/>
  <c r="U3" i="17"/>
  <c r="AF3" i="17"/>
  <c r="AB3" i="17"/>
  <c r="X3" i="17"/>
  <c r="AH3" i="17"/>
  <c r="Z3" i="17"/>
  <c r="AE3" i="17"/>
  <c r="W3" i="17"/>
  <c r="AD3" i="17"/>
  <c r="V3" i="17"/>
  <c r="AA3" i="17"/>
  <c r="AA4" i="14"/>
  <c r="AC4" i="14"/>
  <c r="AD4" i="14"/>
  <c r="B139" i="44"/>
  <c r="B197" i="44" s="1"/>
  <c r="I130" i="44"/>
  <c r="D135" i="44"/>
  <c r="D131" i="44"/>
  <c r="E135" i="44"/>
  <c r="B146" i="44" s="1"/>
  <c r="B136" i="44"/>
  <c r="B158" i="44" s="1"/>
  <c r="I127" i="44"/>
  <c r="F135" i="44"/>
  <c r="AF4" i="14"/>
  <c r="C135" i="44"/>
  <c r="AC4" i="21" s="1"/>
  <c r="C131" i="44"/>
  <c r="B135" i="44"/>
  <c r="B145" i="44" s="1"/>
  <c r="B131" i="44"/>
  <c r="Z4" i="14"/>
  <c r="AG4" i="14"/>
  <c r="V4" i="14"/>
  <c r="Y4" i="14"/>
  <c r="U4" i="14"/>
  <c r="W4" i="14"/>
  <c r="X4" i="14"/>
  <c r="AB4" i="14"/>
  <c r="AH4" i="14"/>
  <c r="AE4" i="14"/>
  <c r="C37" i="41"/>
  <c r="B3" i="17"/>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B3" i="21"/>
  <c r="AH3" i="21"/>
  <c r="AD3" i="21"/>
  <c r="Z3" i="21"/>
  <c r="V3" i="21"/>
  <c r="AF3" i="21"/>
  <c r="X3" i="21"/>
  <c r="AG3" i="21"/>
  <c r="AC3" i="21"/>
  <c r="Y3" i="21"/>
  <c r="U3" i="21"/>
  <c r="AB3" i="21"/>
  <c r="AE3" i="21"/>
  <c r="AA3" i="21"/>
  <c r="W3"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4" i="21"/>
  <c r="O5" i="21"/>
  <c r="N7" i="21"/>
  <c r="J7" i="21"/>
  <c r="T7" i="21"/>
  <c r="M7" i="21"/>
  <c r="L7" i="21"/>
  <c r="E7" i="21"/>
  <c r="S7" i="21"/>
  <c r="R7" i="21"/>
  <c r="I7" i="21"/>
  <c r="P7" i="21"/>
  <c r="D7" i="21"/>
  <c r="C7" i="21"/>
  <c r="F7" i="21"/>
  <c r="Q7" i="21"/>
  <c r="K7" i="21"/>
  <c r="H7" i="21"/>
  <c r="G7" i="21"/>
  <c r="O7" i="21"/>
  <c r="O5" i="17"/>
  <c r="O7" i="17"/>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I7" i="16"/>
  <c r="G7" i="16"/>
  <c r="J7" i="16"/>
  <c r="F7" i="16"/>
  <c r="M7" i="16"/>
  <c r="D7" i="16"/>
  <c r="B7" i="16"/>
  <c r="N7" i="16"/>
  <c r="C7" i="16"/>
  <c r="K7" i="16"/>
  <c r="H7" i="16"/>
  <c r="L7" i="16"/>
  <c r="E7" i="16"/>
  <c r="O188" i="44"/>
  <c r="I6" i="16" s="1"/>
  <c r="I5" i="16"/>
  <c r="I4" i="16"/>
  <c r="O3" i="15"/>
  <c r="O2" i="15"/>
  <c r="O7" i="14"/>
  <c r="S7" i="14"/>
  <c r="R7" i="14"/>
  <c r="H7" i="14"/>
  <c r="P7" i="14"/>
  <c r="K7" i="14"/>
  <c r="N7" i="14"/>
  <c r="Q7" i="14"/>
  <c r="F7" i="14"/>
  <c r="M7" i="14"/>
  <c r="G7" i="14"/>
  <c r="L7" i="14"/>
  <c r="I7" i="14"/>
  <c r="E7" i="14"/>
  <c r="T7" i="14"/>
  <c r="C7" i="14"/>
  <c r="D7" i="14"/>
  <c r="J7" i="14"/>
  <c r="O162" i="44"/>
  <c r="O6" i="14" s="1"/>
  <c r="O5" i="14"/>
  <c r="O4" i="14"/>
  <c r="O3" i="14"/>
  <c r="G7" i="17"/>
  <c r="I7" i="17"/>
  <c r="M7" i="17"/>
  <c r="R7" i="17"/>
  <c r="N7" i="17"/>
  <c r="D7" i="17"/>
  <c r="L7" i="17"/>
  <c r="F7" i="17"/>
  <c r="H7" i="17"/>
  <c r="S7" i="17"/>
  <c r="K7" i="17"/>
  <c r="J7" i="17"/>
  <c r="P7" i="17"/>
  <c r="E7" i="17"/>
  <c r="Q7" i="17"/>
  <c r="C7" i="17"/>
  <c r="T7" i="17"/>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F3" i="17"/>
  <c r="C3" i="17"/>
  <c r="G3" i="17"/>
  <c r="D3" i="17"/>
  <c r="E3"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C72" i="44"/>
  <c r="D71" i="44"/>
  <c r="F4" i="21"/>
  <c r="G4" i="21"/>
  <c r="E4" i="21"/>
  <c r="D4" i="21"/>
  <c r="H4" i="21"/>
  <c r="C4" i="21"/>
  <c r="E69" i="44"/>
  <c r="X144" i="44"/>
  <c r="K3" i="17"/>
  <c r="J3" i="17"/>
  <c r="Q3" i="17"/>
  <c r="I3" i="17"/>
  <c r="P3" i="17"/>
  <c r="S3" i="17"/>
  <c r="H3" i="17"/>
  <c r="M3" i="17"/>
  <c r="O3" i="17"/>
  <c r="N3" i="17"/>
  <c r="L3" i="17"/>
  <c r="R3" i="17"/>
  <c r="T3" i="17"/>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D142" i="44" s="1"/>
  <c r="E141" i="44" s="1"/>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tc={827EC44F-28E4-4E83-8DCD-BBF79D18B836}</author>
    <author>tc={1E38A416-3886-4084-B82E-9F7A6D8B3F58}</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 ref="B147" authorId="4" shapeId="0" xr:uid="{827EC44F-28E4-4E83-8DCD-BBF79D18B836}">
      <text>
        <t>[Threaded comment]
Your version of Excel allows you to read this threaded comment; however, any edits to it will get removed if the file is opened in a newer version of Excel. Learn more: https://go.microsoft.com/fwlink/?linkid=870924
Comment:
    Previously: 
=C135</t>
      </text>
    </comment>
    <comment ref="D150" authorId="5" shapeId="0" xr:uid="{1E38A416-3886-4084-B82E-9F7A6D8B3F58}">
      <text>
        <t>[Threaded comment]
Your version of Excel allows you to read this threaded comment; however, any edits to it will get removed if the file is opened in a newer version of Excel. Learn more: https://go.microsoft.com/fwlink/?linkid=870924
Comment:
    Previously, biomass through LPG all zeroed in forecast for each of the 5 applications</t>
      </text>
    </comment>
  </commentList>
</comments>
</file>

<file path=xl/sharedStrings.xml><?xml version="1.0" encoding="utf-8"?>
<sst xmlns="http://schemas.openxmlformats.org/spreadsheetml/2006/main" count="4721" uniqueCount="1073">
  <si>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</si>
  <si>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</si>
  <si>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</si>
  <si>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</si>
  <si>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</si>
  <si>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</si>
  <si>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</si>
  <si>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</si>
  <si>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</si>
  <si>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</si>
  <si>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</si>
  <si>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</si>
  <si>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</si>
  <si>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</si>
  <si>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</si>
  <si>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</si>
  <si>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</si>
  <si>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</si>
  <si>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</si>
  <si>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</si>
  <si>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</si>
  <si>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</si>
  <si>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</si>
  <si>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</si>
  <si>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</si>
  <si>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</si>
  <si>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</si>
  <si>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</si>
  <si>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</si>
  <si>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</si>
  <si>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</si>
  <si>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</si>
  <si>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</si>
  <si>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</si>
  <si>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</si>
  <si>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</si>
  <si>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</si>
  <si>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</si>
  <si>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</si>
  <si>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</si>
  <si>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</si>
  <si>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</si>
  <si>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</si>
  <si>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</si>
  <si>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</si>
  <si>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</si>
  <si>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</si>
  <si>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</si>
  <si>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</si>
  <si>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</si>
  <si>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</si>
  <si>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</si>
  <si>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</si>
  <si>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</si>
  <si>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</si>
  <si>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</si>
  <si>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</si>
  <si>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</si>
  <si>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</si>
  <si>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</si>
  <si>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</si>
  <si>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</si>
  <si>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</si>
  <si>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</si>
  <si>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</si>
  <si>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</si>
  <si>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</si>
  <si>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</si>
  <si>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</si>
  <si>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</si>
  <si>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</si>
  <si>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</si>
  <si>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</si>
  <si>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</si>
  <si>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</si>
  <si>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</si>
  <si>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</si>
  <si>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</si>
  <si>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</si>
  <si>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</si>
  <si>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</si>
  <si>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</si>
  <si>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</si>
  <si>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</si>
  <si>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</si>
  <si>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</si>
  <si>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</si>
  <si>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</si>
  <si>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</si>
  <si>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</si>
  <si>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</si>
  <si>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</si>
  <si>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</si>
  <si>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</si>
  <si>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</si>
  <si>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</si>
  <si>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</si>
  <si>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</si>
  <si>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</si>
  <si>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</si>
  <si>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</si>
  <si>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</si>
  <si>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</si>
  <si>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</si>
  <si>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</si>
  <si>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</si>
  <si>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</si>
  <si>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</si>
  <si>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</si>
  <si>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</si>
  <si>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</si>
  <si>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</si>
  <si>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</si>
  <si>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</si>
  <si>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</si>
  <si>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</si>
  <si>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</si>
  <si>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</si>
  <si>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</si>
  <si>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</si>
  <si>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</si>
  <si>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</si>
  <si>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</si>
  <si>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</si>
  <si>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</si>
  <si>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</si>
  <si>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</si>
  <si>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</si>
  <si>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</si>
  <si>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</si>
  <si>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</si>
  <si>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</si>
  <si>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</si>
  <si>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</si>
  <si>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</si>
  <si>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</si>
  <si>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</si>
  <si>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</si>
  <si>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</si>
  <si>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</si>
  <si>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</si>
  <si>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</si>
  <si>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</si>
  <si>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</si>
  <si>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</si>
  <si>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</si>
  <si>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</si>
  <si>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</si>
  <si>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</si>
  <si>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</si>
  <si>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</si>
  <si>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</si>
  <si>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</si>
  <si>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</si>
  <si>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</si>
  <si>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</si>
  <si>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</si>
  <si>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</si>
  <si>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</si>
  <si>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</si>
  <si>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</si>
  <si>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</si>
  <si>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</si>
  <si>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</si>
  <si>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</si>
  <si>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</si>
  <si>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</si>
  <si>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</si>
  <si>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</si>
  <si>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</si>
  <si>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</si>
  <si>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</si>
  <si>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</si>
  <si>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</si>
  <si>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</si>
  <si>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</si>
  <si>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</si>
  <si>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</si>
  <si>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</si>
  <si>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</si>
  <si>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</si>
  <si>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</si>
  <si>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</si>
  <si>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</si>
  <si>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</si>
  <si>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</si>
  <si>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</si>
  <si>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</si>
  <si>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</si>
  <si>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</si>
  <si>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</si>
  <si>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</si>
  <si>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</si>
  <si>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</si>
  <si>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</si>
  <si>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</si>
  <si>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</si>
  <si>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</si>
  <si>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</si>
  <si>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</si>
  <si>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</si>
  <si>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</si>
  <si>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</si>
  <si>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</si>
  <si>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</si>
  <si>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</si>
  <si>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</si>
  <si>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</si>
  <si>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</si>
  <si>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</si>
  <si>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</si>
  <si>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</si>
  <si>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</si>
  <si>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</si>
  <si>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</si>
  <si>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</si>
  <si>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</si>
  <si>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</si>
  <si>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</si>
  <si>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</si>
  <si>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</si>
  <si>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</si>
  <si>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</si>
  <si>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</si>
  <si>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</si>
  <si>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</si>
  <si>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</si>
  <si>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</si>
  <si>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</si>
  <si>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</si>
  <si>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</si>
  <si>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</si>
  <si>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</si>
  <si>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</si>
  <si>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</si>
  <si>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</si>
  <si>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</si>
  <si>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</si>
  <si>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</si>
  <si>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</si>
  <si>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</si>
  <si>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</si>
  <si>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</si>
  <si>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</si>
  <si>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</si>
  <si>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</si>
  <si>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</si>
  <si>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</si>
  <si>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</si>
  <si>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</si>
  <si>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</si>
  <si>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</si>
  <si>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</si>
  <si>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</si>
  <si>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</si>
  <si>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</si>
  <si>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</si>
  <si>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</si>
  <si>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</si>
  <si>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</si>
  <si>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</si>
  <si>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</si>
  <si>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</si>
  <si>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</si>
  <si>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</si>
  <si>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</si>
  <si>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</si>
  <si>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</si>
  <si>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</si>
  <si>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</si>
  <si>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</si>
  <si>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</si>
  <si>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</si>
  <si>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</si>
  <si>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</si>
  <si>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</si>
  <si>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</si>
  <si>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</si>
  <si>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</si>
  <si>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</si>
  <si>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</si>
  <si>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</si>
  <si>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</si>
  <si>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</si>
  <si>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</si>
  <si>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</si>
  <si>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</si>
  <si>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</si>
  <si>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</si>
  <si>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</si>
  <si>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</si>
  <si>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</si>
  <si>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</si>
  <si>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</si>
  <si>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</si>
  <si>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</si>
  <si>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</si>
  <si>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</si>
  <si>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</si>
  <si>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</si>
  <si>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</si>
  <si>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Units: Petajoules</t>
  </si>
  <si>
    <t>NRCan Energy Use Baseline file - Commercial - CHECK</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</si>
  <si>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</si>
  <si>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</si>
  <si>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</si>
  <si>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</si>
  <si>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</si>
  <si>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</si>
  <si>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</si>
  <si>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</si>
  <si>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</si>
  <si>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</si>
  <si>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</si>
  <si>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</si>
  <si>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</si>
  <si>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</si>
  <si>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</si>
  <si>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</si>
  <si>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</si>
  <si>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</si>
  <si>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</si>
  <si>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</si>
  <si>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</si>
  <si>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</si>
  <si>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</si>
  <si>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</si>
  <si>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</si>
  <si>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</si>
  <si>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</si>
  <si>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</si>
  <si>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</si>
  <si>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</si>
  <si>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</si>
  <si>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</si>
  <si>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</si>
  <si>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</si>
  <si>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</si>
  <si>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</si>
  <si>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</si>
  <si>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</si>
  <si>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</si>
  <si>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</si>
  <si>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</si>
  <si>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</si>
  <si>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</si>
  <si>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</si>
  <si>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</si>
  <si>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</si>
  <si>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</si>
  <si>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</si>
  <si>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</si>
  <si>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</si>
  <si>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</si>
  <si>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</si>
  <si>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</si>
  <si>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</si>
  <si>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</si>
  <si>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</si>
  <si>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</si>
  <si>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</si>
  <si>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</si>
  <si>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</si>
  <si>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</si>
  <si>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</si>
  <si>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</si>
  <si>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</si>
  <si>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</si>
  <si>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</si>
  <si>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</si>
  <si>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</si>
  <si>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</si>
  <si>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</si>
  <si>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</si>
  <si>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</si>
  <si>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</si>
  <si>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</si>
  <si>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</si>
  <si>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</si>
  <si>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</si>
  <si>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</si>
  <si>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</si>
  <si>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</si>
  <si>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</si>
  <si>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</si>
  <si>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</si>
  <si>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</si>
  <si>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</si>
  <si>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</si>
  <si>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</si>
  <si>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</si>
  <si>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</si>
  <si>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</si>
  <si>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</si>
  <si>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</si>
  <si>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</si>
  <si>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</si>
  <si>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</si>
  <si>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</si>
  <si>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</si>
  <si>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</si>
  <si>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</si>
  <si>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</si>
  <si>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</si>
  <si>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</si>
  <si>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</si>
  <si>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</si>
  <si>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</si>
  <si>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</si>
  <si>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</si>
  <si>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</si>
  <si>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</si>
  <si>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</si>
  <si>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</si>
  <si>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</si>
  <si>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</si>
  <si>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</si>
  <si>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</si>
  <si>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</si>
  <si>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</si>
  <si>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</si>
  <si>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</si>
  <si>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</si>
  <si>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</si>
  <si>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</si>
  <si>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</si>
  <si>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</si>
  <si>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</si>
  <si>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</si>
  <si>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</si>
  <si>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</si>
  <si>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</si>
  <si>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</si>
  <si>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</si>
  <si>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</si>
  <si>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</si>
  <si>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</si>
  <si>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</si>
  <si>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</si>
  <si>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</si>
  <si>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</si>
  <si>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</si>
  <si>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</si>
  <si>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</si>
  <si>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</si>
  <si>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</si>
  <si>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</si>
  <si>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</si>
  <si>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</si>
  <si>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</si>
  <si>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</si>
  <si>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</si>
  <si>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</si>
  <si>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</si>
  <si>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</si>
  <si>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</si>
  <si>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</si>
  <si>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</si>
  <si>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</si>
  <si>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</si>
  <si>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</si>
  <si>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</si>
  <si>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</si>
  <si>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</si>
  <si>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</si>
  <si>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</si>
  <si>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</si>
  <si>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</si>
  <si>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</si>
  <si>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</si>
  <si>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</si>
  <si>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</si>
  <si>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</si>
  <si>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</si>
  <si>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</si>
  <si>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</si>
  <si>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</si>
  <si>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</si>
  <si>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</si>
  <si>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</si>
  <si>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</si>
  <si>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</si>
  <si>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</si>
  <si>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</si>
  <si>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</si>
  <si>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</si>
  <si>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</si>
  <si>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</si>
  <si>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</si>
  <si>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</si>
  <si>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</si>
  <si>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</si>
  <si>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</si>
  <si>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</si>
  <si>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</si>
  <si>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</si>
  <si>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</si>
  <si>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</si>
  <si>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</si>
  <si>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</si>
  <si>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</si>
  <si>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</si>
  <si>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</si>
  <si>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</si>
  <si>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</si>
  <si>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</si>
  <si>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</si>
  <si>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</si>
  <si>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</si>
  <si>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</si>
  <si>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</si>
  <si>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</si>
  <si>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</si>
  <si>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</si>
  <si>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</si>
  <si>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</si>
  <si>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</si>
  <si>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</si>
  <si>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</si>
  <si>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</si>
  <si>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</si>
  <si>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</si>
  <si>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</si>
  <si>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</si>
  <si>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</si>
  <si>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</si>
  <si>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</si>
  <si>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</si>
  <si>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</si>
  <si>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</si>
  <si>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</si>
  <si>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</si>
  <si>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</si>
  <si>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</si>
  <si>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</si>
  <si>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</si>
  <si>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</si>
  <si>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</si>
  <si>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</si>
  <si>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</si>
  <si>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</si>
  <si>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</si>
  <si>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</si>
  <si>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</si>
  <si>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</si>
  <si>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</si>
  <si>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</si>
  <si>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</si>
  <si>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</si>
  <si>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</si>
  <si>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</si>
  <si>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</si>
  <si>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</si>
  <si>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</si>
  <si>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</si>
  <si>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</si>
  <si>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</si>
  <si>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</si>
  <si>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</si>
  <si>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</si>
  <si>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</si>
  <si>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</si>
  <si>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</si>
  <si>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</si>
  <si>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</si>
  <si>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</si>
  <si>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</si>
  <si>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</si>
  <si>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</si>
  <si>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</si>
  <si>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</si>
  <si>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</si>
  <si>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</si>
  <si>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</si>
  <si>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</si>
  <si>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</si>
  <si>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</si>
  <si>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</si>
  <si>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</si>
  <si>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</si>
  <si>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</si>
  <si>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</si>
  <si>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</si>
  <si>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</si>
  <si>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</si>
  <si>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</si>
  <si>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</si>
  <si>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</si>
  <si>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</si>
  <si>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</si>
  <si>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</si>
  <si>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</si>
  <si>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</si>
  <si>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</si>
  <si>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</si>
  <si>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</si>
  <si>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</si>
  <si>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</si>
  <si>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</si>
  <si>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</si>
  <si>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</si>
  <si>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</si>
  <si>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</si>
  <si>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</si>
  <si>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</si>
  <si>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</si>
  <si>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</si>
  <si>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</si>
  <si>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</si>
  <si>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</si>
  <si>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</si>
  <si>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</si>
  <si>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</si>
  <si>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</si>
  <si>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</si>
  <si>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</si>
  <si>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</si>
  <si>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</si>
  <si>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</si>
  <si>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</si>
  <si>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</si>
  <si>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</si>
  <si>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</si>
  <si>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</si>
  <si>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</si>
  <si>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</si>
  <si>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</si>
  <si>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</si>
  <si>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</si>
  <si>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</si>
  <si>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</si>
  <si>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</si>
  <si>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</si>
  <si>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</si>
  <si>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</si>
  <si>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</si>
  <si>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</si>
  <si>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</si>
  <si>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</si>
  <si>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</si>
  <si>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</si>
  <si>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</si>
  <si>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</si>
  <si>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</si>
  <si>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</si>
  <si>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</si>
  <si>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</si>
  <si>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</si>
  <si>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</si>
  <si>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</si>
  <si>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</si>
  <si>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</si>
  <si>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</si>
  <si>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</si>
  <si>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</si>
  <si>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</si>
  <si>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</si>
  <si>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</si>
  <si>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</si>
  <si>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</si>
  <si>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</si>
  <si>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</si>
  <si>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</si>
  <si>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</si>
  <si>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</si>
  <si>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</si>
  <si>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</si>
  <si>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</si>
  <si>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</si>
  <si>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</si>
  <si>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</si>
  <si>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</si>
  <si>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</si>
  <si>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</si>
  <si>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</si>
  <si>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</si>
  <si>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</si>
  <si>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</si>
  <si>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</si>
  <si>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</si>
  <si>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</si>
  <si>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</si>
  <si>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</si>
  <si>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</si>
  <si>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</si>
  <si>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</si>
  <si>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</si>
  <si>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</si>
  <si>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</si>
  <si>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</si>
  <si>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</si>
  <si>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</si>
  <si>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</si>
  <si>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</si>
  <si>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</si>
  <si>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</si>
  <si>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</si>
  <si>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</si>
  <si>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</si>
  <si>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</si>
  <si>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</si>
  <si>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</si>
  <si>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</si>
  <si>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</si>
  <si>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</si>
  <si>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</si>
  <si>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</si>
  <si>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</si>
  <si>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</si>
  <si>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</si>
  <si>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</si>
  <si>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</si>
  <si>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</si>
  <si>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</si>
  <si>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</si>
  <si>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</si>
  <si>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</si>
  <si>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</si>
  <si>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</si>
  <si>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</si>
  <si>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</si>
  <si>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</si>
  <si>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</si>
  <si>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</si>
  <si>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</si>
  <si>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</si>
  <si>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</si>
  <si>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</si>
  <si>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</si>
  <si>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</si>
  <si>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</si>
  <si>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</si>
  <si>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</si>
  <si>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</si>
  <si>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</si>
  <si>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</si>
  <si>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</si>
  <si>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</si>
  <si>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</si>
  <si>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</si>
  <si>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</si>
  <si>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</si>
  <si>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</si>
  <si>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</si>
  <si>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</si>
  <si>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</si>
  <si>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</si>
  <si>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</si>
  <si>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</si>
  <si>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</si>
  <si>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</si>
  <si>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</si>
  <si>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</si>
  <si>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</si>
  <si>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</si>
  <si>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</si>
  <si>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</si>
  <si>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</si>
  <si>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</si>
  <si>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</si>
  <si>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</si>
  <si>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</si>
  <si>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</si>
  <si>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</si>
  <si>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</si>
  <si>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</si>
  <si>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</si>
  <si>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</si>
  <si>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</si>
  <si>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</si>
  <si>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</si>
  <si>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</si>
  <si>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</si>
  <si>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</si>
  <si>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</si>
  <si>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</si>
  <si>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</si>
  <si>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</si>
  <si>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</si>
  <si>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</si>
  <si>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</si>
  <si>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</si>
  <si>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</si>
  <si>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</si>
  <si>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</si>
  <si>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</si>
  <si>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</si>
  <si>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</si>
  <si>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</si>
  <si>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</si>
  <si>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</si>
  <si>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</si>
  <si>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</si>
  <si>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</si>
  <si>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</si>
  <si>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</si>
  <si>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</si>
  <si>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</si>
  <si>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</si>
  <si>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</si>
  <si>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</si>
  <si>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</si>
  <si>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</si>
  <si>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</si>
  <si>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</si>
  <si>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</si>
  <si>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</si>
  <si>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</si>
  <si>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</si>
  <si>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</si>
  <si>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</si>
  <si>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</si>
  <si>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</si>
  <si>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</si>
  <si>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</si>
  <si>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</si>
  <si>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</si>
  <si>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</si>
  <si>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</si>
  <si>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</si>
  <si>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</si>
  <si>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</si>
  <si>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</si>
  <si>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</si>
  <si>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</si>
  <si>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</si>
  <si>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</si>
  <si>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</si>
  <si>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</si>
  <si>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</si>
  <si>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</si>
  <si>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</si>
  <si>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</si>
  <si>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</si>
  <si>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</si>
  <si>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</si>
  <si>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</si>
  <si>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</si>
  <si>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</si>
  <si>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</si>
  <si>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</si>
  <si>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</si>
  <si>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</si>
  <si>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</si>
  <si>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</si>
  <si>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</si>
  <si>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</si>
  <si>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</si>
  <si>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</si>
  <si>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</si>
  <si>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</si>
  <si>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</si>
  <si>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</si>
  <si>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</si>
  <si>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</si>
  <si>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</si>
  <si>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</si>
  <si>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</si>
  <si>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</si>
  <si>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</si>
  <si>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</si>
  <si>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</si>
  <si>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</si>
  <si>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</si>
  <si>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</si>
  <si>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</si>
  <si>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</si>
  <si>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</si>
  <si>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</si>
  <si>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</si>
  <si>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</si>
  <si>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</si>
  <si>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</si>
  <si>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</si>
  <si>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</si>
  <si>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</si>
  <si>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</si>
  <si>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</si>
  <si>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</si>
  <si>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</si>
  <si>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</si>
  <si>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</si>
  <si>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</si>
  <si>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</si>
  <si>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</si>
  <si>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</si>
  <si>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</si>
  <si>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</si>
  <si>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</si>
  <si>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</si>
  <si>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</si>
  <si>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</si>
  <si>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</si>
  <si>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</si>
  <si>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</si>
  <si>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</si>
  <si>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</si>
  <si>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</si>
  <si>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</si>
  <si>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</si>
  <si>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</si>
  <si>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</si>
  <si>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</si>
  <si>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</si>
  <si>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</si>
  <si>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</si>
  <si>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</si>
  <si>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</si>
  <si>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</si>
  <si>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</si>
  <si>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</si>
  <si>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</si>
  <si>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</si>
  <si>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</si>
  <si>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</si>
  <si>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</si>
  <si>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</si>
  <si>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</si>
  <si>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</si>
  <si>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</si>
  <si>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</si>
  <si>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</si>
  <si>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</si>
  <si>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</si>
  <si>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</si>
  <si>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</si>
  <si>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</si>
  <si>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</si>
  <si>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</si>
  <si>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</si>
  <si>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</si>
  <si>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</si>
  <si>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</si>
  <si>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</si>
  <si>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</si>
  <si>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</si>
  <si>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</si>
  <si>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</si>
  <si>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</si>
  <si>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</si>
  <si>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</si>
  <si>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</si>
  <si>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</si>
  <si>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</si>
  <si>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</si>
  <si>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</si>
  <si>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</si>
  <si>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</si>
  <si>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</si>
  <si>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</si>
  <si>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</si>
  <si>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</si>
  <si>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</si>
  <si>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</si>
  <si>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</si>
  <si>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</si>
  <si>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</si>
  <si>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</si>
  <si>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</si>
  <si>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</si>
  <si>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</si>
  <si>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</si>
  <si>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</si>
  <si>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</si>
  <si>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</si>
  <si>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</si>
  <si>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</si>
  <si>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</si>
  <si>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</si>
  <si>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</si>
  <si>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</si>
  <si>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</si>
  <si>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</si>
  <si>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</si>
  <si>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</si>
  <si>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</si>
  <si>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</si>
  <si>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</si>
  <si>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</si>
  <si>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</si>
  <si>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</si>
  <si>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</si>
  <si>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</si>
  <si>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</si>
  <si>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</si>
  <si>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</si>
  <si>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</si>
  <si>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</si>
  <si>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</si>
  <si>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</si>
  <si>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</si>
  <si>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</si>
  <si>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</si>
  <si>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</si>
  <si>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</si>
  <si>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Commercial Fuel Use by Fuel (PJ)</t>
  </si>
  <si>
    <t>Previous 2018 numbers</t>
  </si>
  <si>
    <t>Commercial Heating Fuel Shares</t>
  </si>
  <si>
    <t>Commercial Cooling Fuel Shares</t>
  </si>
  <si>
    <t>Commercial Other Component Fuel Shares</t>
  </si>
  <si>
    <t>Auxiliary Equipment (Appliances) Fuel Shares</t>
  </si>
  <si>
    <t>Total Energy Use by End Use</t>
  </si>
  <si>
    <t>PJ (estimate)</t>
  </si>
  <si>
    <t>lighting &amp; street lighting</t>
  </si>
  <si>
    <t>auxiliary equipment</t>
  </si>
  <si>
    <t>other component</t>
  </si>
  <si>
    <t>auxiliary motors &amp; water heating</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</si>
  <si>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</si>
  <si>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</si>
  <si>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</si>
  <si>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</si>
  <si>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</si>
  <si>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</si>
  <si>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</si>
  <si>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</si>
  <si>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</si>
  <si>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</si>
  <si>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</si>
  <si>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</si>
  <si>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</si>
  <si>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</si>
  <si>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</si>
  <si>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</si>
  <si>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</si>
  <si>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</si>
  <si>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</si>
  <si>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</si>
  <si>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</si>
  <si>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</si>
  <si>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</si>
  <si>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</si>
  <si>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</si>
  <si>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</si>
  <si>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</si>
  <si>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Commercial Energy Use, 2019 (PJ)</t>
  </si>
  <si>
    <t xml:space="preserve"> biomass</t>
  </si>
  <si>
    <t>Check</t>
  </si>
  <si>
    <t>OK</t>
  </si>
  <si>
    <t>Total:</t>
  </si>
  <si>
    <t>Commercial Energy Use, 2018 (BTU)</t>
  </si>
  <si>
    <t>Commercial Energy Use, 2019 (BTU)</t>
  </si>
  <si>
    <t>Previous 2020 total</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</si>
  <si>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</si>
  <si>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</si>
  <si>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</si>
  <si>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</si>
  <si>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</si>
  <si>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</si>
  <si>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</si>
  <si>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</si>
  <si>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</si>
  <si>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</si>
  <si>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</si>
  <si>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</si>
  <si>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</si>
  <si>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</si>
  <si>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NRCAN ENERGY USE BASELINE FILE</t>
  </si>
  <si>
    <t>Space heating, Water heating</t>
  </si>
  <si>
    <t>2018 (GJ)</t>
  </si>
  <si>
    <t>2019 (GJ)</t>
  </si>
  <si>
    <t>2018 (BTU)</t>
  </si>
  <si>
    <t>2019 (BTU)</t>
  </si>
  <si>
    <t>Diesel, Heating Oil</t>
  </si>
  <si>
    <t>Biomass</t>
  </si>
  <si>
    <t>Gasoline, Aviation Gasoline</t>
  </si>
  <si>
    <t>Propane/LPG</t>
  </si>
  <si>
    <t>Airport ground services</t>
  </si>
  <si>
    <t>Clothing drying</t>
  </si>
  <si>
    <t>other</t>
  </si>
  <si>
    <t>Food services, Intermodal, Marine/port shore services, Materials handling</t>
  </si>
  <si>
    <t>NRCAN ENERGY USE BASELINE FILE: demand forecast by fuel (relative to 2019)</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</si>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</sst>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 numFmtId="170" formatCode="0.0E+00"/>
  </numFmts>
  <fonts count="5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
      <b/>
      <sz val="11"/>
      <color theme="0"/>
      <name val="Calibri"/>
      <family val="2"/>
      <scheme val="minor"/>
    </font>
    <font>
      <sz val="11"/>
      <color theme="0"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bgColor theme="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
      <left/>
      <right/>
      <top style="thin">
        <color theme="4"/>
      </top>
      <bottom/>
      <diagonal/>
    </border>
    <border>
      <left/>
      <right style="thin">
        <color theme="4"/>
      </right>
      <top style="thin">
        <color theme="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80">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0" fontId="3" fillId="0" borderId="0" xfId="0" applyFont="1" applyAlignment="1">
      <alignment horizontal="left"/>
    </xf>
    <xf numFmtId="164" fontId="18" fillId="0" borderId="15" xfId="0" applyNumberFormat="1" applyFont="1" applyBorder="1"/>
    <xf numFmtId="164"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0"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69" fontId="55" fillId="0" borderId="0" xfId="0" applyNumberFormat="1" applyFont="1" applyAlignment="1">
      <alignment horizontal="center"/>
    </xf>
    <xf numFmtId="0" fontId="55" fillId="0" borderId="0" xfId="0" applyFont="1"/>
    <xf numFmtId="166" fontId="55" fillId="0" borderId="0" xfId="0" applyNumberFormat="1" applyFont="1"/>
    <xf numFmtId="10" fontId="55" fillId="0" borderId="0" xfId="15" applyNumberFormat="1" applyFont="1"/>
    <xf numFmtId="0" fontId="56" fillId="9" borderId="20" xfId="0" applyFont="1" applyFill="1" applyBorder="1"/>
    <xf numFmtId="0" fontId="56" fillId="9" borderId="21" xfId="0" applyFont="1" applyFill="1" applyBorder="1"/>
    <xf numFmtId="0" fontId="57" fillId="0" borderId="0" xfId="0" applyFont="1" applyAlignment="1">
      <alignment horizontal="right"/>
    </xf>
    <xf numFmtId="2" fontId="57" fillId="0" borderId="0" xfId="0" applyNumberFormat="1" applyFont="1"/>
    <xf numFmtId="0" fontId="57" fillId="0" borderId="0" xfId="0" applyFont="1"/>
    <xf numFmtId="0" fontId="57" fillId="0" borderId="0" xfId="0" quotePrefix="1" applyFont="1"/>
    <xf numFmtId="0" fontId="0" fillId="2" borderId="0" xfId="0" applyFill="1"/>
    <xf numFmtId="0" fontId="3" fillId="2" borderId="0" xfId="0" applyFont="1" applyFill="1" applyAlignment="1">
      <alignment horizontal="center"/>
    </xf>
    <xf numFmtId="1" fontId="3" fillId="0" borderId="0" xfId="0" applyNumberFormat="1" applyFont="1" applyAlignment="1">
      <alignment horizontal="center"/>
    </xf>
    <xf numFmtId="11" fontId="0" fillId="2" borderId="0" xfId="0" applyNumberFormat="1" applyFill="1"/>
    <xf numFmtId="1" fontId="0" fillId="2" borderId="0" xfId="0" applyNumberFormat="1" applyFill="1"/>
    <xf numFmtId="0" fontId="0" fillId="10" borderId="0" xfId="0" applyFill="1"/>
    <xf numFmtId="11" fontId="0" fillId="10" borderId="0" xfId="0" applyNumberFormat="1" applyFill="1"/>
    <xf numFmtId="1" fontId="0" fillId="10" borderId="0" xfId="0" applyNumberFormat="1" applyFill="1"/>
    <xf numFmtId="11" fontId="42" fillId="2" borderId="0" xfId="0" applyNumberFormat="1" applyFont="1" applyFill="1"/>
    <xf numFmtId="1" fontId="42" fillId="2" borderId="0" xfId="0" applyNumberFormat="1" applyFont="1" applyFill="1"/>
    <xf numFmtId="0" fontId="3" fillId="10" borderId="0" xfId="0" applyFont="1" applyFill="1"/>
    <xf numFmtId="2" fontId="3" fillId="0" borderId="0" xfId="0" applyNumberFormat="1" applyFont="1"/>
    <xf numFmtId="0" fontId="34" fillId="0" borderId="0" xfId="0" applyFont="1" applyAlignment="1"/>
    <xf numFmtId="0" fontId="0" fillId="0" borderId="0" xfId="0" applyAlignment="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149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 ref="B147" dT="2022-11-18T14:15:41.41" personId="{E947B868-5D01-4E07-BC26-C574E7DE3CD9}" id="{827EC44F-28E4-4E83-8DCD-BBF79D18B836}">
    <text>Previously: 
=C135</text>
  </threadedComment>
  <threadedComment ref="D150" dT="2022-11-18T14:22:30.21" personId="{E947B868-5D01-4E07-BC26-C574E7DE3CD9}" id="{1E38A416-3886-4084-B82E-9F7A6D8B3F58}">
    <text>Previously, biomass through LPG all zeroed in forecast for each of the 5 applications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5546875" defaultRowHeight="14.45"/>
  <cols>
    <col min="1" max="1" width="12.42578125" customWidth="1"/>
    <col min="2" max="2" width="61.42578125" customWidth="1"/>
    <col min="3" max="3" width="19.28515625" customWidth="1"/>
  </cols>
  <sheetData>
    <row r="1" spans="1:2">
      <c r="A1" s="1" t="s">
        <v>0</v>
      </c>
    </row>
    <row r="3" spans="1:2">
      <c r="A3" s="1" t="s">
        <v>1</v>
      </c>
      <c r="B3" s="85" t="s">
        <v>2</v>
      </c>
    </row>
    <row r="4" spans="1:2">
      <c r="B4" t="s">
        <v>3</v>
      </c>
    </row>
    <row r="5" spans="1:2">
      <c r="B5" s="144">
        <v>2018</v>
      </c>
    </row>
    <row r="6" spans="1:2" ht="15.6">
      <c r="B6" s="42" t="s">
        <v>4</v>
      </c>
    </row>
    <row r="7" spans="1:2">
      <c r="B7" s="3" t="s">
        <v>5</v>
      </c>
    </row>
    <row r="8" spans="1:2" ht="15.6">
      <c r="B8" s="10" t="s">
        <v>6</v>
      </c>
    </row>
    <row r="9" spans="1:2" ht="15.6">
      <c r="B9" s="10"/>
    </row>
    <row r="11" spans="1:2">
      <c r="B11" s="85" t="s">
        <v>7</v>
      </c>
    </row>
    <row r="12" spans="1:2" ht="15.6">
      <c r="B12" s="10" t="s">
        <v>8</v>
      </c>
    </row>
    <row r="13" spans="1:2" ht="15.6">
      <c r="B13" s="11">
        <v>2019</v>
      </c>
    </row>
    <row r="14" spans="1:2" ht="15.6">
      <c r="B14" s="10" t="s">
        <v>9</v>
      </c>
    </row>
    <row r="15" spans="1:2">
      <c r="B15" s="12" t="s">
        <v>10</v>
      </c>
    </row>
    <row r="16" spans="1:2" ht="15.6">
      <c r="B16" s="10" t="s">
        <v>11</v>
      </c>
    </row>
    <row r="18" spans="2:2">
      <c r="B18" s="85" t="s">
        <v>12</v>
      </c>
    </row>
    <row r="19" spans="2:2">
      <c r="B19" t="s">
        <v>3</v>
      </c>
    </row>
    <row r="20" spans="2:2">
      <c r="B20" s="2">
        <v>2018</v>
      </c>
    </row>
    <row r="21" spans="2:2" ht="15.6">
      <c r="B21" s="42" t="s">
        <v>13</v>
      </c>
    </row>
    <row r="22" spans="2:2">
      <c r="B22" s="3" t="s">
        <v>14</v>
      </c>
    </row>
    <row r="23" spans="2:2">
      <c r="B23" t="s">
        <v>15</v>
      </c>
    </row>
    <row r="25" spans="2:2">
      <c r="B25" s="85" t="s">
        <v>16</v>
      </c>
    </row>
    <row r="26" spans="2:2">
      <c r="B26" t="s">
        <v>8</v>
      </c>
    </row>
    <row r="27" spans="2:2" ht="15.6">
      <c r="B27" s="13" t="s">
        <v>17</v>
      </c>
    </row>
    <row r="28" spans="2:2">
      <c r="B28" t="s">
        <v>18</v>
      </c>
    </row>
    <row r="29" spans="2:2">
      <c r="B29" s="3" t="s">
        <v>19</v>
      </c>
    </row>
    <row r="30" spans="2:2">
      <c r="B30" s="2" t="s">
        <v>20</v>
      </c>
    </row>
    <row r="32" spans="2:2">
      <c r="B32" s="84" t="s">
        <v>21</v>
      </c>
    </row>
    <row r="33" spans="1:2">
      <c r="B33" s="2" t="s">
        <v>22</v>
      </c>
    </row>
    <row r="34" spans="1:2">
      <c r="B34" s="2">
        <v>2021</v>
      </c>
    </row>
    <row r="35" spans="1:2">
      <c r="B35" s="2" t="s">
        <v>23</v>
      </c>
    </row>
    <row r="36" spans="1:2">
      <c r="B36" s="14" t="s">
        <v>24</v>
      </c>
    </row>
    <row r="37" spans="1:2">
      <c r="B37" s="2" t="s">
        <v>25</v>
      </c>
    </row>
    <row r="39" spans="1:2">
      <c r="B39" s="84" t="s">
        <v>26</v>
      </c>
    </row>
    <row r="40" spans="1:2">
      <c r="B40" t="s">
        <v>27</v>
      </c>
    </row>
    <row r="41" spans="1:2">
      <c r="B41" t="s">
        <v>28</v>
      </c>
    </row>
    <row r="42" spans="1:2">
      <c r="B42">
        <v>2019</v>
      </c>
    </row>
    <row r="43" spans="1:2">
      <c r="B43" s="3" t="s">
        <v>29</v>
      </c>
    </row>
    <row r="44" spans="1:2">
      <c r="B44" t="s">
        <v>26</v>
      </c>
    </row>
    <row r="46" spans="1:2">
      <c r="A46" s="1" t="s">
        <v>30</v>
      </c>
    </row>
    <row r="47" spans="1:2">
      <c r="A47">
        <f>947817.12*10^6</f>
        <v>947817120000</v>
      </c>
      <c r="B47" t="s">
        <v>31</v>
      </c>
    </row>
    <row r="49" spans="1:1">
      <c r="A49" s="1" t="s">
        <v>32</v>
      </c>
    </row>
    <row r="50" spans="1:1">
      <c r="A50" s="1"/>
    </row>
    <row r="51" spans="1:1">
      <c r="A51" s="1" t="s">
        <v>33</v>
      </c>
    </row>
    <row r="52" spans="1:1">
      <c r="A52" t="s">
        <v>34</v>
      </c>
    </row>
    <row r="54" spans="1:1">
      <c r="A54" s="1" t="s">
        <v>35</v>
      </c>
    </row>
    <row r="55" spans="1:1">
      <c r="A55" t="s">
        <v>36</v>
      </c>
    </row>
    <row r="56" spans="1:1">
      <c r="A56" t="s">
        <v>37</v>
      </c>
    </row>
    <row r="57" spans="1:1">
      <c r="A57" t="s">
        <v>38</v>
      </c>
    </row>
    <row r="59" spans="1:1">
      <c r="A59" t="s">
        <v>39</v>
      </c>
    </row>
    <row r="60" spans="1:1">
      <c r="A60" t="s">
        <v>40</v>
      </c>
    </row>
    <row r="62" spans="1:1">
      <c r="A62" s="1" t="s">
        <v>41</v>
      </c>
    </row>
    <row r="63" spans="1:1">
      <c r="A63" t="s">
        <v>42</v>
      </c>
    </row>
    <row r="64" spans="1:1">
      <c r="A64" t="s">
        <v>43</v>
      </c>
    </row>
    <row r="66" spans="1:2">
      <c r="A66" s="1" t="s">
        <v>44</v>
      </c>
    </row>
    <row r="67" spans="1:2">
      <c r="A67" t="s">
        <v>45</v>
      </c>
    </row>
    <row r="68" spans="1:2">
      <c r="A68" t="s">
        <v>46</v>
      </c>
    </row>
    <row r="69" spans="1:2">
      <c r="A69" t="s">
        <v>47</v>
      </c>
    </row>
    <row r="70" spans="1:2">
      <c r="A70" t="s">
        <v>48</v>
      </c>
    </row>
    <row r="71" spans="1:2">
      <c r="A71" t="s">
        <v>49</v>
      </c>
    </row>
    <row r="72" spans="1:2">
      <c r="A72" t="s">
        <v>50</v>
      </c>
    </row>
    <row r="74" spans="1:2">
      <c r="A74" s="1" t="s">
        <v>51</v>
      </c>
    </row>
    <row r="75" spans="1:2">
      <c r="A75" s="58" t="s">
        <v>52</v>
      </c>
    </row>
    <row r="77" spans="1:2">
      <c r="A77" s="1" t="s">
        <v>53</v>
      </c>
    </row>
    <row r="78" spans="1:2">
      <c r="A78" s="6">
        <f>'Urban Rural Breakdown'!G23</f>
        <v>0.40434521455104566</v>
      </c>
      <c r="B78" t="s">
        <v>54</v>
      </c>
    </row>
    <row r="79" spans="1:2">
      <c r="A79" s="6">
        <f>'Urban Rural Breakdown'!G24</f>
        <v>0.59565478544895434</v>
      </c>
      <c r="B79" t="s">
        <v>55</v>
      </c>
    </row>
    <row r="81" spans="1:2">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heetViews>
  <sheetFormatPr defaultColWidth="8.85546875" defaultRowHeight="14.45"/>
  <cols>
    <col min="1" max="1" width="24.140625" style="68" customWidth="1"/>
    <col min="2" max="16384" width="8.85546875" style="68"/>
  </cols>
  <sheetData>
    <row r="1" spans="1:47" ht="21">
      <c r="A1" s="67" t="s">
        <v>57</v>
      </c>
    </row>
    <row r="2" spans="1:47" ht="21">
      <c r="A2" s="67" t="s">
        <v>58</v>
      </c>
    </row>
    <row r="3" spans="1:47" ht="21">
      <c r="A3" s="67" t="s">
        <v>59</v>
      </c>
    </row>
    <row r="4" spans="1:47" ht="21">
      <c r="A4" s="67" t="s">
        <v>60</v>
      </c>
    </row>
    <row r="5" spans="1:47" ht="21">
      <c r="A5" s="67" t="s">
        <v>61</v>
      </c>
      <c r="B5" s="67" t="s">
        <v>62</v>
      </c>
    </row>
    <row r="7" spans="1:47" ht="18">
      <c r="A7" s="69" t="s">
        <v>63</v>
      </c>
    </row>
    <row r="8" spans="1:47">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
      <c r="A17" s="69" t="s">
        <v>117</v>
      </c>
    </row>
    <row r="18" spans="1:47">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
      <c r="A27" s="69" t="s">
        <v>118</v>
      </c>
    </row>
    <row r="28" spans="1:47">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
      <c r="A37" s="69" t="s">
        <v>119</v>
      </c>
    </row>
    <row r="38" spans="1:47">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
      <c r="A47" s="69" t="s">
        <v>120</v>
      </c>
    </row>
    <row r="48" spans="1:47">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5546875" defaultRowHeight="14.4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6">
      <c r="A1" s="15" t="s">
        <v>4</v>
      </c>
      <c r="C1" s="17"/>
      <c r="D1" s="17"/>
      <c r="E1" s="17"/>
      <c r="F1" s="17"/>
      <c r="G1" s="17"/>
      <c r="H1" s="17"/>
      <c r="I1" s="17"/>
      <c r="J1" s="18"/>
      <c r="K1" s="18"/>
      <c r="L1" s="18"/>
      <c r="M1" s="18"/>
      <c r="N1" s="18"/>
      <c r="O1" s="18"/>
      <c r="P1" s="18"/>
      <c r="V1"/>
      <c r="W1"/>
      <c r="X1"/>
      <c r="Y1"/>
      <c r="Z1"/>
      <c r="AA1"/>
      <c r="AB1"/>
      <c r="AC1"/>
      <c r="AD1"/>
      <c r="AE1"/>
      <c r="AF1"/>
    </row>
    <row r="2" spans="1:32">
      <c r="C2" s="19"/>
      <c r="D2" s="19"/>
      <c r="E2" s="19"/>
      <c r="F2" s="19"/>
      <c r="G2" s="19"/>
      <c r="H2" s="19"/>
      <c r="I2" s="19"/>
      <c r="J2" s="19"/>
      <c r="K2" s="19"/>
      <c r="L2" s="19"/>
      <c r="M2" s="19"/>
      <c r="N2" s="19"/>
      <c r="O2" s="19"/>
      <c r="P2" s="19"/>
      <c r="V2"/>
      <c r="W2"/>
      <c r="X2"/>
      <c r="Y2"/>
      <c r="Z2"/>
      <c r="AA2"/>
      <c r="AB2"/>
      <c r="AC2"/>
      <c r="AD2"/>
      <c r="AE2"/>
      <c r="AF2"/>
    </row>
    <row r="3" spans="1:32">
      <c r="C3" s="17"/>
      <c r="D3" s="17"/>
      <c r="E3" s="17"/>
      <c r="F3" s="17"/>
      <c r="G3" s="17"/>
      <c r="H3" s="17"/>
      <c r="I3" s="17"/>
      <c r="J3" s="17"/>
      <c r="K3" s="17"/>
      <c r="L3" s="17"/>
      <c r="M3" s="17"/>
      <c r="N3" s="17"/>
      <c r="O3" s="17"/>
      <c r="P3" s="17"/>
      <c r="V3"/>
      <c r="W3"/>
      <c r="X3"/>
      <c r="Y3"/>
      <c r="Z3"/>
      <c r="AA3"/>
      <c r="AB3"/>
      <c r="AC3"/>
      <c r="AD3"/>
      <c r="AE3"/>
      <c r="AF3"/>
    </row>
    <row r="4" spans="1:32" ht="15" thickBot="1">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 thickTop="1">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ht="16.149999999999999">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ht="16.149999999999999">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ht="16.149999999999999">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ht="15.6">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ht="16.149999999999999">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ht="16.149999999999999">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ht="16.149999999999999">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ht="16.149999999999999">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c r="B27" s="21"/>
      <c r="V27"/>
      <c r="W27"/>
      <c r="X27"/>
      <c r="Y27"/>
      <c r="Z27"/>
      <c r="AA27"/>
      <c r="AB27"/>
      <c r="AC27"/>
      <c r="AD27"/>
      <c r="AE27"/>
      <c r="AF27"/>
    </row>
    <row r="28" spans="1:32" ht="16.149999999999999">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ht="16.149999999999999">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c r="B30" s="31"/>
      <c r="V30"/>
      <c r="W30"/>
      <c r="X30"/>
      <c r="Y30"/>
      <c r="Z30"/>
      <c r="AA30"/>
      <c r="AB30"/>
      <c r="AC30"/>
      <c r="AD30"/>
      <c r="AE30"/>
      <c r="AF30"/>
    </row>
    <row r="31" spans="1:32">
      <c r="A31" s="16" t="s">
        <v>148</v>
      </c>
      <c r="J31" s="33"/>
      <c r="K31" s="33"/>
      <c r="L31" s="33"/>
      <c r="M31" s="33"/>
      <c r="N31" s="33"/>
      <c r="O31" s="33"/>
      <c r="P31" s="33"/>
      <c r="V31"/>
      <c r="W31"/>
      <c r="X31"/>
      <c r="Y31"/>
      <c r="Z31"/>
      <c r="AA31"/>
      <c r="AB31"/>
      <c r="AC31"/>
      <c r="AD31"/>
      <c r="AE31"/>
      <c r="AF31"/>
    </row>
    <row r="32" spans="1:32">
      <c r="A32" s="34" t="s">
        <v>149</v>
      </c>
      <c r="J32" s="33"/>
      <c r="K32" s="33"/>
      <c r="L32" s="33"/>
      <c r="M32" s="33"/>
      <c r="N32" s="33"/>
      <c r="O32" s="33"/>
      <c r="P32" s="33"/>
      <c r="V32"/>
      <c r="W32"/>
      <c r="X32"/>
      <c r="Y32"/>
      <c r="Z32"/>
      <c r="AA32"/>
      <c r="AB32"/>
      <c r="AC32"/>
      <c r="AD32"/>
      <c r="AE32"/>
      <c r="AF32"/>
    </row>
    <row r="33" spans="1:32">
      <c r="J33" s="33"/>
      <c r="K33" s="33"/>
      <c r="L33" s="33"/>
      <c r="M33" s="33"/>
      <c r="N33" s="33"/>
      <c r="O33" s="33"/>
      <c r="P33" s="33"/>
      <c r="V33"/>
      <c r="W33"/>
      <c r="X33"/>
      <c r="Y33"/>
      <c r="Z33"/>
      <c r="AA33"/>
      <c r="AB33"/>
      <c r="AC33"/>
      <c r="AD33"/>
      <c r="AE33"/>
      <c r="AF33"/>
    </row>
    <row r="34" spans="1:32">
      <c r="A34" s="35" t="s">
        <v>150</v>
      </c>
      <c r="J34" s="18"/>
      <c r="K34" s="18"/>
      <c r="L34" s="18"/>
      <c r="M34" s="18"/>
      <c r="N34" s="18"/>
      <c r="O34" s="18"/>
      <c r="P34" s="18"/>
      <c r="V34"/>
      <c r="W34"/>
      <c r="X34"/>
      <c r="Y34"/>
      <c r="Z34"/>
      <c r="AA34"/>
      <c r="AB34"/>
      <c r="AC34"/>
      <c r="AD34"/>
      <c r="AE34"/>
      <c r="AF34"/>
    </row>
    <row r="35" spans="1:32">
      <c r="A35" s="34" t="s">
        <v>151</v>
      </c>
      <c r="B35"/>
      <c r="C35"/>
      <c r="D35"/>
      <c r="E35"/>
      <c r="F35"/>
      <c r="G35"/>
      <c r="H35"/>
      <c r="I35"/>
      <c r="J35"/>
      <c r="K35"/>
      <c r="L35"/>
      <c r="M35"/>
      <c r="N35"/>
      <c r="O35"/>
      <c r="P35"/>
      <c r="Q35"/>
      <c r="R35"/>
      <c r="S35"/>
      <c r="T35"/>
      <c r="U35"/>
      <c r="V35"/>
      <c r="W35"/>
      <c r="X35"/>
      <c r="Y35"/>
      <c r="Z35"/>
      <c r="AA35"/>
      <c r="AB35"/>
      <c r="AC35"/>
      <c r="AD35"/>
      <c r="AE35"/>
      <c r="AF35"/>
    </row>
    <row r="36" spans="1:32">
      <c r="A36" s="34" t="s">
        <v>152</v>
      </c>
      <c r="J36" s="18"/>
      <c r="K36" s="18"/>
      <c r="L36" s="18"/>
      <c r="M36" s="18"/>
      <c r="N36" s="18"/>
      <c r="O36" s="18"/>
      <c r="P36" s="18"/>
      <c r="V36"/>
      <c r="W36"/>
      <c r="X36"/>
      <c r="Y36"/>
      <c r="Z36"/>
      <c r="AA36"/>
      <c r="AB36"/>
      <c r="AC36"/>
      <c r="AD36"/>
      <c r="AE36"/>
      <c r="AF36"/>
    </row>
    <row r="37" spans="1:32">
      <c r="A37" s="16" t="s">
        <v>153</v>
      </c>
      <c r="J37" s="18"/>
      <c r="K37" s="18"/>
      <c r="L37" s="18"/>
      <c r="M37" s="18"/>
      <c r="N37" s="18"/>
      <c r="O37" s="18"/>
      <c r="P37" s="18"/>
      <c r="V37"/>
      <c r="W37"/>
      <c r="X37"/>
      <c r="Y37"/>
      <c r="Z37"/>
      <c r="AA37"/>
      <c r="AB37"/>
      <c r="AC37"/>
      <c r="AD37"/>
      <c r="AE37"/>
      <c r="AF37"/>
    </row>
    <row r="38" spans="1:32">
      <c r="A38" s="16" t="s">
        <v>154</v>
      </c>
      <c r="J38" s="18"/>
      <c r="K38" s="18"/>
      <c r="L38" s="18"/>
      <c r="M38" s="18"/>
      <c r="N38" s="18"/>
      <c r="O38" s="18"/>
      <c r="P38" s="18"/>
      <c r="V38"/>
      <c r="W38"/>
      <c r="X38"/>
      <c r="Y38"/>
      <c r="Z38"/>
      <c r="AA38"/>
      <c r="AB38"/>
      <c r="AC38"/>
      <c r="AD38"/>
      <c r="AE38"/>
      <c r="AF38"/>
    </row>
    <row r="39" spans="1:32">
      <c r="A39" s="16" t="s">
        <v>155</v>
      </c>
      <c r="J39" s="18"/>
      <c r="K39" s="18"/>
      <c r="L39" s="18"/>
      <c r="M39" s="18"/>
      <c r="N39" s="18"/>
      <c r="O39" s="18"/>
      <c r="P39" s="18"/>
      <c r="V39"/>
      <c r="W39"/>
      <c r="X39"/>
      <c r="Y39"/>
      <c r="Z39"/>
      <c r="AA39"/>
      <c r="AB39"/>
      <c r="AC39"/>
      <c r="AD39"/>
      <c r="AE39"/>
      <c r="AF39"/>
    </row>
    <row r="41" spans="1:32" ht="15.6">
      <c r="A41" s="15" t="s">
        <v>6</v>
      </c>
      <c r="C41" s="17"/>
      <c r="D41" s="17"/>
      <c r="E41" s="17"/>
      <c r="F41" s="17"/>
      <c r="G41" s="17"/>
      <c r="H41" s="17"/>
      <c r="I41" s="17"/>
      <c r="J41" s="18"/>
      <c r="K41" s="18"/>
      <c r="L41" s="18"/>
      <c r="M41" s="18"/>
      <c r="N41" s="18"/>
      <c r="O41" s="18"/>
      <c r="P41" s="18"/>
      <c r="Q41" s="18"/>
      <c r="R41" s="18"/>
      <c r="S41" s="18"/>
      <c r="T41" s="18"/>
      <c r="U41" s="18"/>
    </row>
    <row r="42" spans="1:32">
      <c r="C42" s="19"/>
      <c r="D42" s="19"/>
      <c r="E42" s="19"/>
      <c r="F42" s="19"/>
      <c r="G42" s="19"/>
      <c r="H42" s="19"/>
      <c r="I42" s="19"/>
      <c r="J42" s="19"/>
      <c r="K42" s="19"/>
      <c r="L42" s="19"/>
      <c r="M42" s="19"/>
      <c r="N42" s="19"/>
      <c r="O42" s="19"/>
      <c r="P42" s="19"/>
      <c r="Q42" s="19"/>
      <c r="R42" s="19"/>
      <c r="S42" s="19"/>
      <c r="T42" s="19"/>
      <c r="U42" s="19"/>
    </row>
    <row r="43" spans="1:32">
      <c r="C43" s="17"/>
      <c r="D43" s="17"/>
      <c r="E43" s="17"/>
      <c r="F43" s="17"/>
      <c r="G43" s="17"/>
      <c r="H43" s="17"/>
      <c r="I43" s="17"/>
      <c r="J43" s="17"/>
      <c r="K43" s="17"/>
      <c r="L43" s="17"/>
      <c r="M43" s="17"/>
      <c r="N43" s="17"/>
      <c r="O43" s="17"/>
      <c r="P43" s="17"/>
      <c r="Q43" s="17"/>
      <c r="R43" s="17"/>
      <c r="S43" s="17"/>
      <c r="T43" s="17"/>
      <c r="U43" s="17"/>
    </row>
    <row r="44" spans="1:32" ht="15" thickBot="1">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 thickTop="1">
      <c r="C45" s="21"/>
      <c r="D45" s="21"/>
      <c r="E45" s="21"/>
      <c r="F45" s="21"/>
      <c r="G45" s="21"/>
      <c r="H45" s="21"/>
      <c r="I45" s="136"/>
      <c r="J45" s="136"/>
      <c r="K45" s="136"/>
      <c r="L45" s="136"/>
      <c r="M45" s="136"/>
      <c r="N45" s="136"/>
      <c r="O45" s="136"/>
      <c r="P45" s="136"/>
      <c r="Q45" s="136"/>
      <c r="R45" s="136"/>
      <c r="S45" s="136"/>
      <c r="T45" s="136"/>
      <c r="U45" s="21"/>
    </row>
    <row r="46" spans="1:32" ht="16.149999999999999">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ht="16.149999999999999">
      <c r="B47" s="23" t="s">
        <v>157</v>
      </c>
      <c r="C47" s="36"/>
      <c r="D47" s="36"/>
      <c r="E47" s="36"/>
      <c r="F47" s="36"/>
      <c r="G47" s="36"/>
      <c r="H47" s="36"/>
      <c r="I47" s="36"/>
      <c r="J47" s="36"/>
      <c r="K47" s="36"/>
      <c r="L47" s="36"/>
      <c r="M47" s="36"/>
      <c r="N47" s="36"/>
      <c r="O47" s="36"/>
      <c r="P47" s="36"/>
      <c r="Q47" s="36"/>
      <c r="R47" s="36"/>
      <c r="S47" s="36"/>
      <c r="T47" s="36"/>
      <c r="U47" s="36"/>
    </row>
    <row r="48" spans="1:32">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ht="16.149999999999999">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ht="16.149999999999999">
      <c r="B53" s="23" t="s">
        <v>158</v>
      </c>
      <c r="C53" s="36"/>
      <c r="D53" s="36"/>
      <c r="E53" s="36"/>
      <c r="F53" s="36"/>
      <c r="G53" s="36"/>
      <c r="H53" s="36"/>
      <c r="I53" s="36"/>
      <c r="J53" s="36"/>
      <c r="K53" s="36"/>
      <c r="L53" s="36"/>
      <c r="M53" s="36"/>
      <c r="N53" s="36"/>
      <c r="O53" s="36"/>
      <c r="P53" s="36"/>
      <c r="Q53" s="36"/>
      <c r="R53" s="36"/>
      <c r="S53" s="36"/>
      <c r="T53" s="36"/>
      <c r="U53" s="36"/>
    </row>
    <row r="54" spans="1:21">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c r="B59" s="37" t="s">
        <v>141</v>
      </c>
    </row>
    <row r="60" spans="1:21" ht="16.149999999999999">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c r="B61" s="138"/>
      <c r="C61" s="24"/>
      <c r="D61" s="24"/>
      <c r="E61" s="24"/>
      <c r="F61" s="24"/>
      <c r="G61" s="24"/>
      <c r="H61" s="24"/>
      <c r="I61" s="24"/>
      <c r="J61" s="24"/>
      <c r="K61" s="24"/>
      <c r="L61" s="24"/>
      <c r="M61" s="24"/>
      <c r="N61" s="24"/>
      <c r="O61" s="24"/>
      <c r="P61" s="24"/>
      <c r="Q61" s="24"/>
      <c r="R61" s="24"/>
      <c r="S61" s="24"/>
      <c r="T61" s="24"/>
      <c r="U61" s="24"/>
    </row>
    <row r="62" spans="1:21" ht="16.149999999999999">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c r="B63" s="37"/>
    </row>
    <row r="64" spans="1:21" ht="16.149999999999999">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c r="B65" s="37"/>
      <c r="C65" s="36"/>
      <c r="D65" s="36"/>
      <c r="E65" s="36"/>
      <c r="F65" s="36"/>
      <c r="G65" s="36"/>
      <c r="H65" s="36"/>
      <c r="I65" s="36"/>
      <c r="J65" s="36"/>
      <c r="K65" s="36"/>
      <c r="L65" s="36"/>
      <c r="M65" s="36"/>
      <c r="N65" s="36"/>
      <c r="O65" s="36"/>
      <c r="P65" s="36"/>
      <c r="Q65" s="36"/>
      <c r="R65" s="36"/>
      <c r="S65" s="36"/>
      <c r="T65" s="36"/>
      <c r="U65" s="36"/>
    </row>
    <row r="66" spans="1:21" ht="16.149999999999999">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c r="B67" s="25"/>
    </row>
    <row r="68" spans="1:21">
      <c r="A68" s="16" t="s">
        <v>148</v>
      </c>
      <c r="J68" s="18"/>
      <c r="K68" s="18"/>
      <c r="L68" s="18"/>
      <c r="M68" s="18"/>
      <c r="N68" s="18"/>
      <c r="O68" s="18"/>
      <c r="P68" s="18"/>
      <c r="Q68" s="18"/>
      <c r="R68" s="18"/>
      <c r="S68" s="18"/>
      <c r="T68" s="18"/>
      <c r="U68" s="18"/>
    </row>
    <row r="69" spans="1:21">
      <c r="J69" s="18"/>
      <c r="K69" s="18"/>
      <c r="L69" s="18"/>
      <c r="M69" s="18"/>
      <c r="N69" s="18"/>
      <c r="O69" s="18"/>
      <c r="P69" s="18"/>
      <c r="Q69" s="18"/>
      <c r="R69" s="18"/>
      <c r="S69" s="18"/>
      <c r="T69" s="18"/>
      <c r="U69" s="18"/>
    </row>
    <row r="70" spans="1:21">
      <c r="A70" s="35" t="s">
        <v>150</v>
      </c>
      <c r="J70" s="18"/>
      <c r="K70" s="18"/>
      <c r="L70" s="18"/>
      <c r="M70" s="18"/>
      <c r="N70" s="18"/>
      <c r="O70" s="18"/>
      <c r="P70" s="18"/>
      <c r="Q70" s="18"/>
      <c r="R70" s="18"/>
      <c r="S70" s="18"/>
      <c r="T70" s="18"/>
      <c r="U70" s="18"/>
    </row>
    <row r="71" spans="1:21">
      <c r="A71" s="34" t="s">
        <v>167</v>
      </c>
      <c r="J71" s="18"/>
      <c r="K71" s="18"/>
      <c r="L71" s="18"/>
      <c r="M71" s="18"/>
      <c r="N71" s="18"/>
      <c r="O71" s="18"/>
      <c r="P71" s="18"/>
      <c r="Q71" s="18"/>
      <c r="R71" s="18"/>
      <c r="S71" s="18"/>
      <c r="T71" s="18"/>
      <c r="U71" s="18"/>
    </row>
    <row r="72" spans="1:21">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5546875" defaultRowHeight="14.45"/>
  <cols>
    <col min="1" max="1" width="18.42578125" customWidth="1"/>
  </cols>
  <sheetData>
    <row r="1" spans="1:9">
      <c r="A1" t="s">
        <v>169</v>
      </c>
    </row>
    <row r="2" spans="1:9">
      <c r="A2" t="s">
        <v>170</v>
      </c>
    </row>
    <row r="3" spans="1:9">
      <c r="A3" t="s">
        <v>171</v>
      </c>
    </row>
    <row r="4" spans="1:9">
      <c r="A4" t="s">
        <v>172</v>
      </c>
    </row>
    <row r="5" spans="1:9">
      <c r="A5" t="s">
        <v>173</v>
      </c>
    </row>
    <row r="9" spans="1:9">
      <c r="B9" t="s">
        <v>174</v>
      </c>
      <c r="C9" t="s">
        <v>111</v>
      </c>
      <c r="D9" t="s">
        <v>175</v>
      </c>
      <c r="E9" t="s">
        <v>176</v>
      </c>
      <c r="F9" t="s">
        <v>177</v>
      </c>
      <c r="G9" t="s">
        <v>178</v>
      </c>
      <c r="H9" t="s">
        <v>179</v>
      </c>
    </row>
    <row r="10" spans="1:9">
      <c r="A10" t="s">
        <v>180</v>
      </c>
      <c r="B10">
        <v>2019</v>
      </c>
      <c r="C10">
        <v>2019</v>
      </c>
      <c r="D10">
        <v>2019</v>
      </c>
      <c r="E10">
        <v>2019</v>
      </c>
      <c r="F10">
        <v>2019</v>
      </c>
      <c r="G10">
        <v>2019</v>
      </c>
      <c r="H10">
        <v>2019</v>
      </c>
    </row>
    <row r="11" spans="1:9">
      <c r="B11" t="s">
        <v>181</v>
      </c>
    </row>
    <row r="12" spans="1:9">
      <c r="A12" t="s">
        <v>182</v>
      </c>
      <c r="B12">
        <v>95</v>
      </c>
      <c r="C12">
        <v>40</v>
      </c>
      <c r="D12">
        <v>46</v>
      </c>
      <c r="E12">
        <v>4</v>
      </c>
      <c r="F12">
        <v>3</v>
      </c>
      <c r="G12">
        <v>2</v>
      </c>
      <c r="H12">
        <v>2</v>
      </c>
      <c r="I12" s="58">
        <f>SUM(C12:H12)</f>
        <v>97</v>
      </c>
    </row>
    <row r="13" spans="1:9">
      <c r="A13" t="s">
        <v>183</v>
      </c>
      <c r="B13">
        <v>91</v>
      </c>
      <c r="C13">
        <v>63</v>
      </c>
      <c r="D13" t="s">
        <v>184</v>
      </c>
      <c r="E13">
        <v>22</v>
      </c>
      <c r="F13" t="s">
        <v>185</v>
      </c>
      <c r="G13" t="s">
        <v>184</v>
      </c>
      <c r="H13" t="s">
        <v>184</v>
      </c>
    </row>
    <row r="14" spans="1:9">
      <c r="A14" t="s">
        <v>186</v>
      </c>
      <c r="B14">
        <v>78</v>
      </c>
      <c r="C14">
        <v>17</v>
      </c>
      <c r="D14" t="s">
        <v>184</v>
      </c>
      <c r="E14">
        <v>49</v>
      </c>
      <c r="F14" t="s">
        <v>187</v>
      </c>
      <c r="G14" t="s">
        <v>184</v>
      </c>
      <c r="H14" t="s">
        <v>184</v>
      </c>
    </row>
    <row r="15" spans="1:9">
      <c r="A15" t="s">
        <v>188</v>
      </c>
      <c r="B15">
        <v>81</v>
      </c>
      <c r="C15">
        <v>32</v>
      </c>
      <c r="D15" t="s">
        <v>189</v>
      </c>
      <c r="E15">
        <v>36</v>
      </c>
      <c r="F15">
        <v>10</v>
      </c>
      <c r="G15" t="s">
        <v>184</v>
      </c>
      <c r="H15" t="s">
        <v>184</v>
      </c>
    </row>
    <row r="16" spans="1:9">
      <c r="A16" t="s">
        <v>190</v>
      </c>
      <c r="B16">
        <v>72</v>
      </c>
      <c r="C16">
        <v>51</v>
      </c>
      <c r="D16" t="s">
        <v>184</v>
      </c>
      <c r="E16">
        <v>7</v>
      </c>
      <c r="F16" t="s">
        <v>185</v>
      </c>
      <c r="G16" t="s">
        <v>184</v>
      </c>
      <c r="H16" t="s">
        <v>184</v>
      </c>
    </row>
    <row r="17" spans="1:8">
      <c r="A17" t="s">
        <v>191</v>
      </c>
      <c r="B17">
        <v>91</v>
      </c>
      <c r="C17">
        <v>78</v>
      </c>
      <c r="D17">
        <v>6</v>
      </c>
      <c r="E17">
        <v>4</v>
      </c>
      <c r="F17">
        <v>5</v>
      </c>
      <c r="G17" t="s">
        <v>192</v>
      </c>
      <c r="H17" t="s">
        <v>184</v>
      </c>
    </row>
    <row r="18" spans="1:8">
      <c r="A18" t="s">
        <v>193</v>
      </c>
      <c r="B18">
        <v>98</v>
      </c>
      <c r="C18">
        <v>22</v>
      </c>
      <c r="D18">
        <v>66</v>
      </c>
      <c r="E18">
        <v>2</v>
      </c>
      <c r="F18">
        <v>1</v>
      </c>
      <c r="G18">
        <v>3</v>
      </c>
      <c r="H18" t="s">
        <v>194</v>
      </c>
    </row>
    <row r="19" spans="1:8">
      <c r="A19" t="s">
        <v>195</v>
      </c>
      <c r="B19">
        <v>99</v>
      </c>
      <c r="C19">
        <v>42</v>
      </c>
      <c r="D19">
        <v>55</v>
      </c>
      <c r="E19" t="s">
        <v>184</v>
      </c>
      <c r="F19" t="s">
        <v>184</v>
      </c>
      <c r="G19" t="s">
        <v>184</v>
      </c>
      <c r="H19" t="s">
        <v>184</v>
      </c>
    </row>
    <row r="20" spans="1:8">
      <c r="A20" t="s">
        <v>196</v>
      </c>
      <c r="B20">
        <v>99</v>
      </c>
      <c r="C20">
        <v>15</v>
      </c>
      <c r="D20">
        <v>81</v>
      </c>
      <c r="E20" t="s">
        <v>184</v>
      </c>
      <c r="F20" t="s">
        <v>184</v>
      </c>
      <c r="G20" t="s">
        <v>184</v>
      </c>
      <c r="H20" t="s">
        <v>184</v>
      </c>
    </row>
    <row r="21" spans="1:8">
      <c r="A21" t="s">
        <v>197</v>
      </c>
      <c r="B21">
        <v>99</v>
      </c>
      <c r="C21">
        <v>16</v>
      </c>
      <c r="D21">
        <v>83</v>
      </c>
      <c r="E21" t="s">
        <v>184</v>
      </c>
      <c r="F21" t="s">
        <v>184</v>
      </c>
      <c r="G21" t="s">
        <v>192</v>
      </c>
      <c r="H21" t="s">
        <v>198</v>
      </c>
    </row>
    <row r="22" spans="1:8">
      <c r="A22" t="s">
        <v>199</v>
      </c>
      <c r="B22">
        <v>95</v>
      </c>
      <c r="C22">
        <v>42</v>
      </c>
      <c r="D22">
        <v>47</v>
      </c>
      <c r="E22" t="s">
        <v>192</v>
      </c>
      <c r="F22">
        <v>3</v>
      </c>
      <c r="G22" t="s">
        <v>192</v>
      </c>
      <c r="H22" t="s">
        <v>198</v>
      </c>
    </row>
    <row r="24" spans="1:8">
      <c r="A24" t="s">
        <v>200</v>
      </c>
    </row>
    <row r="25" spans="1:8">
      <c r="A25" t="s">
        <v>201</v>
      </c>
      <c r="B25" t="s">
        <v>202</v>
      </c>
    </row>
    <row r="26" spans="1:8">
      <c r="A26" t="s">
        <v>184</v>
      </c>
      <c r="B26" t="s">
        <v>203</v>
      </c>
    </row>
    <row r="30" spans="1:8">
      <c r="A30" t="s">
        <v>204</v>
      </c>
    </row>
    <row r="31" spans="1:8">
      <c r="A31">
        <v>1</v>
      </c>
      <c r="B31" t="s">
        <v>205</v>
      </c>
    </row>
    <row r="32" spans="1:8">
      <c r="A32">
        <v>2</v>
      </c>
      <c r="B32" t="s">
        <v>206</v>
      </c>
    </row>
    <row r="36" spans="1:1">
      <c r="A36" t="s">
        <v>207</v>
      </c>
    </row>
    <row r="37" spans="1:1">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5546875" defaultRowHeight="15.6"/>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c r="A1" s="41" t="s">
        <v>209</v>
      </c>
      <c r="B1" s="10"/>
      <c r="C1" s="10"/>
      <c r="D1" s="10"/>
      <c r="E1" s="10"/>
      <c r="F1" s="10"/>
    </row>
    <row r="2" spans="1:11">
      <c r="A2" s="46" t="s">
        <v>18</v>
      </c>
    </row>
    <row r="3" spans="1:11">
      <c r="A3" s="46" t="s">
        <v>210</v>
      </c>
    </row>
    <row r="4" spans="1:11">
      <c r="A4" s="10" t="s">
        <v>19</v>
      </c>
    </row>
    <row r="6" spans="1:11" ht="31.15">
      <c r="A6" s="47" t="s">
        <v>211</v>
      </c>
      <c r="B6"/>
      <c r="C6"/>
      <c r="D6"/>
      <c r="E6"/>
      <c r="F6"/>
      <c r="G6"/>
      <c r="H6"/>
      <c r="I6"/>
      <c r="J6"/>
      <c r="K6"/>
    </row>
    <row r="7" spans="1:11" ht="24.6">
      <c r="A7" s="48" t="s">
        <v>18</v>
      </c>
      <c r="B7"/>
      <c r="C7"/>
      <c r="D7"/>
      <c r="E7"/>
      <c r="F7"/>
      <c r="G7"/>
      <c r="H7"/>
      <c r="I7"/>
      <c r="J7"/>
      <c r="K7"/>
    </row>
    <row r="8" spans="1:11" ht="24.6">
      <c r="A8" s="48" t="s">
        <v>210</v>
      </c>
      <c r="B8"/>
      <c r="C8"/>
      <c r="D8"/>
      <c r="E8"/>
      <c r="F8"/>
      <c r="G8"/>
      <c r="H8"/>
      <c r="I8"/>
      <c r="J8"/>
      <c r="K8"/>
    </row>
    <row r="9" spans="1:11" ht="24.6">
      <c r="A9" s="48"/>
      <c r="B9"/>
      <c r="C9"/>
      <c r="D9"/>
      <c r="E9"/>
      <c r="F9"/>
      <c r="G9"/>
      <c r="H9"/>
      <c r="I9"/>
      <c r="J9"/>
      <c r="K9"/>
    </row>
    <row r="10" spans="1:11" ht="19.149999999999999">
      <c r="A10" s="49" t="s">
        <v>212</v>
      </c>
      <c r="B10"/>
      <c r="C10"/>
      <c r="D10"/>
      <c r="E10"/>
      <c r="F10"/>
      <c r="G10"/>
      <c r="H10"/>
      <c r="I10"/>
      <c r="J10"/>
      <c r="K10"/>
    </row>
    <row r="11" spans="1:11" ht="23.45">
      <c r="A11" s="178" t="s">
        <v>18</v>
      </c>
      <c r="B11" s="179"/>
      <c r="C11" s="179"/>
      <c r="D11" s="179"/>
      <c r="E11" s="179"/>
      <c r="F11" s="179"/>
      <c r="G11" s="179"/>
      <c r="H11" s="179"/>
      <c r="I11"/>
      <c r="J11"/>
      <c r="K11"/>
    </row>
    <row r="12" spans="1:11" ht="23.45">
      <c r="A12" s="178" t="s">
        <v>213</v>
      </c>
      <c r="B12" s="179"/>
      <c r="C12" s="179"/>
      <c r="D12" s="179"/>
      <c r="E12" s="179"/>
      <c r="F12" s="179"/>
      <c r="G12" s="179"/>
      <c r="H12" s="179"/>
      <c r="I12"/>
      <c r="J12"/>
      <c r="K12"/>
    </row>
    <row r="13" spans="1:11" ht="23.45">
      <c r="A13" s="178" t="s">
        <v>214</v>
      </c>
      <c r="B13" s="179"/>
      <c r="C13" s="179"/>
      <c r="D13" s="179"/>
      <c r="E13" s="179"/>
      <c r="F13" s="179"/>
      <c r="G13" s="179"/>
      <c r="H13" s="179"/>
      <c r="I13"/>
      <c r="J13"/>
      <c r="K13"/>
    </row>
    <row r="14" spans="1:11" ht="23.45">
      <c r="A14" s="178" t="s">
        <v>215</v>
      </c>
      <c r="B14" s="179"/>
      <c r="C14" s="179"/>
      <c r="D14" s="179"/>
      <c r="E14" s="179"/>
      <c r="F14" s="179"/>
      <c r="G14" s="179"/>
      <c r="H14" s="179"/>
      <c r="I14"/>
      <c r="J14"/>
      <c r="K14"/>
    </row>
    <row r="15" spans="1:11" ht="21">
      <c r="A15" s="50" t="s">
        <v>216</v>
      </c>
      <c r="B15" s="50" t="s">
        <v>217</v>
      </c>
      <c r="C15" s="50" t="s">
        <v>218</v>
      </c>
      <c r="D15"/>
      <c r="E15"/>
      <c r="F15"/>
      <c r="G15"/>
      <c r="H15"/>
      <c r="I15"/>
      <c r="J15"/>
      <c r="K15"/>
    </row>
    <row r="16" spans="1:11" ht="21">
      <c r="A16"/>
      <c r="B16" s="50">
        <v>2011</v>
      </c>
      <c r="C16" s="50">
        <v>2016</v>
      </c>
      <c r="D16" s="50">
        <v>2011</v>
      </c>
      <c r="E16"/>
      <c r="F16" s="50">
        <v>2016</v>
      </c>
      <c r="G16"/>
      <c r="H16" s="50" t="s">
        <v>219</v>
      </c>
      <c r="I16"/>
      <c r="J16"/>
      <c r="K16"/>
    </row>
    <row r="17" spans="1:11" ht="21">
      <c r="A17" s="51" t="s">
        <v>220</v>
      </c>
      <c r="B17"/>
      <c r="C17"/>
      <c r="D17" s="51" t="s">
        <v>221</v>
      </c>
      <c r="E17" s="51" t="s">
        <v>222</v>
      </c>
      <c r="F17" s="51" t="s">
        <v>221</v>
      </c>
      <c r="G17" s="51" t="s">
        <v>222</v>
      </c>
      <c r="H17"/>
      <c r="I17"/>
      <c r="J17"/>
      <c r="K17"/>
    </row>
    <row r="18" spans="1:11" ht="21">
      <c r="A18" s="51" t="s">
        <v>223</v>
      </c>
      <c r="B18" s="51" t="s">
        <v>224</v>
      </c>
      <c r="C18" s="51" t="s">
        <v>224</v>
      </c>
      <c r="D18" s="52">
        <v>6329414</v>
      </c>
      <c r="E18" s="51">
        <v>18.899999999999999</v>
      </c>
      <c r="F18" s="52">
        <v>6575373</v>
      </c>
      <c r="G18" s="51">
        <v>18.7</v>
      </c>
      <c r="H18" s="52">
        <v>245959</v>
      </c>
      <c r="I18"/>
      <c r="J18"/>
      <c r="K18"/>
    </row>
    <row r="19" spans="1:11" ht="21">
      <c r="A19" s="51" t="s">
        <v>225</v>
      </c>
      <c r="B19" s="51">
        <v>857</v>
      </c>
      <c r="C19" s="51">
        <v>918</v>
      </c>
      <c r="D19" s="52">
        <v>4144723</v>
      </c>
      <c r="E19" s="51">
        <v>12.4</v>
      </c>
      <c r="F19" s="52">
        <v>4458766</v>
      </c>
      <c r="G19" s="51">
        <v>12.7</v>
      </c>
      <c r="H19" s="52">
        <v>314043</v>
      </c>
      <c r="I19"/>
      <c r="J19"/>
      <c r="K19"/>
    </row>
    <row r="20" spans="1:11" ht="21">
      <c r="A20" s="51" t="s">
        <v>226</v>
      </c>
      <c r="B20" s="51">
        <v>54</v>
      </c>
      <c r="C20" s="51">
        <v>57</v>
      </c>
      <c r="D20" s="52">
        <v>2926734</v>
      </c>
      <c r="E20" s="51">
        <v>8.6999999999999993</v>
      </c>
      <c r="F20" s="52">
        <v>3179294</v>
      </c>
      <c r="G20" s="51">
        <v>9</v>
      </c>
      <c r="H20" s="52">
        <v>252560</v>
      </c>
      <c r="I20"/>
      <c r="J20"/>
      <c r="K20"/>
    </row>
    <row r="21" spans="1:11" ht="21">
      <c r="A21" s="51" t="s">
        <v>227</v>
      </c>
      <c r="B21" s="51">
        <v>31</v>
      </c>
      <c r="C21" s="51">
        <v>30</v>
      </c>
      <c r="D21" s="52">
        <v>20075817</v>
      </c>
      <c r="E21" s="51">
        <v>60</v>
      </c>
      <c r="F21" s="52">
        <v>20938295</v>
      </c>
      <c r="G21" s="51">
        <v>59.6</v>
      </c>
      <c r="H21" s="52">
        <v>862478</v>
      </c>
      <c r="I21"/>
      <c r="J21"/>
      <c r="K21"/>
    </row>
    <row r="22" spans="1:11" ht="21">
      <c r="A22" s="50" t="s">
        <v>228</v>
      </c>
      <c r="B22" s="50">
        <v>942</v>
      </c>
      <c r="C22" s="50">
        <v>1005</v>
      </c>
      <c r="D22" s="53">
        <v>33476688</v>
      </c>
      <c r="E22" s="50">
        <v>100</v>
      </c>
      <c r="F22" s="53">
        <v>35151728</v>
      </c>
      <c r="G22" s="50">
        <v>100</v>
      </c>
      <c r="H22" s="53">
        <v>1675040</v>
      </c>
      <c r="I22"/>
      <c r="J22"/>
      <c r="K22"/>
    </row>
    <row r="23" spans="1:11" ht="18">
      <c r="A23" s="54" t="s">
        <v>229</v>
      </c>
      <c r="B23"/>
      <c r="C23"/>
      <c r="D23"/>
      <c r="E23" s="43" t="s">
        <v>230</v>
      </c>
      <c r="F23" s="44">
        <f>SUM(F18:F20)</f>
        <v>14213433</v>
      </c>
      <c r="G23" s="45">
        <f>F23/F22</f>
        <v>0.40434521455104566</v>
      </c>
      <c r="H23"/>
      <c r="I23"/>
      <c r="J23"/>
      <c r="K23"/>
    </row>
    <row r="24" spans="1:11" ht="18">
      <c r="A24" s="55" t="s">
        <v>231</v>
      </c>
      <c r="B24"/>
      <c r="C24"/>
      <c r="D24"/>
      <c r="E24" s="43" t="s">
        <v>232</v>
      </c>
      <c r="F24" s="44"/>
      <c r="G24" s="45">
        <f>1-G23</f>
        <v>0.59565478544895434</v>
      </c>
      <c r="H24"/>
      <c r="I24"/>
      <c r="J24"/>
      <c r="K24"/>
    </row>
    <row r="25" spans="1:11">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heetViews>
  <sheetFormatPr defaultColWidth="8.85546875" defaultRowHeight="14.45"/>
  <cols>
    <col min="1" max="1" width="36.85546875" customWidth="1"/>
    <col min="2" max="3" width="12" customWidth="1"/>
    <col min="4" max="4" width="15.85546875" customWidth="1"/>
    <col min="5" max="5" width="12" customWidth="1"/>
    <col min="6" max="6" width="19.42578125" customWidth="1"/>
    <col min="8" max="8" width="20.140625" bestFit="1" customWidth="1"/>
    <col min="12" max="12" width="8.85546875" customWidth="1"/>
    <col min="28" max="28" width="10.85546875" customWidth="1"/>
  </cols>
  <sheetData>
    <row r="1" spans="1:5" ht="15" thickBot="1">
      <c r="A1" s="16"/>
      <c r="B1" s="20">
        <v>2018</v>
      </c>
    </row>
    <row r="2" spans="1:5" ht="16.899999999999999" thickTop="1">
      <c r="A2" s="21" t="s">
        <v>233</v>
      </c>
      <c r="B2" s="22">
        <f>'NRC NEUD Residential E Use'!U5</f>
        <v>1616.476817</v>
      </c>
    </row>
    <row r="3" spans="1:5" ht="16.149999999999999">
      <c r="A3" s="23" t="s">
        <v>129</v>
      </c>
      <c r="B3" s="24"/>
    </row>
    <row r="4" spans="1:5">
      <c r="A4" s="25" t="s">
        <v>111</v>
      </c>
      <c r="B4" s="24">
        <f>'NRC NEUD Residential E Use'!U7</f>
        <v>621.34900000000005</v>
      </c>
    </row>
    <row r="5" spans="1:5">
      <c r="A5" s="25" t="s">
        <v>112</v>
      </c>
      <c r="B5" s="24">
        <f>'NRC NEUD Residential E Use'!U8</f>
        <v>750.077</v>
      </c>
      <c r="D5" s="70"/>
      <c r="E5" s="56"/>
    </row>
    <row r="6" spans="1:5">
      <c r="A6" s="25" t="s">
        <v>130</v>
      </c>
      <c r="B6" s="24">
        <f>'NRC NEUD Residential E Use'!U9</f>
        <v>59.318817000000003</v>
      </c>
    </row>
    <row r="7" spans="1:5" ht="16.149999999999999">
      <c r="A7" s="25" t="s">
        <v>234</v>
      </c>
      <c r="B7" s="24">
        <f>'NRC NEUD Residential E Use'!U10</f>
        <v>15.731999999999999</v>
      </c>
    </row>
    <row r="8" spans="1:5">
      <c r="A8" s="25" t="s">
        <v>132</v>
      </c>
      <c r="B8" s="24">
        <f>'NRC NEUD Residential E Use'!U11</f>
        <v>170</v>
      </c>
    </row>
    <row r="9" spans="1:5" ht="16.149999999999999">
      <c r="A9" s="23" t="s">
        <v>235</v>
      </c>
      <c r="B9" s="24"/>
      <c r="C9" s="1"/>
    </row>
    <row r="10" spans="1:5">
      <c r="A10" s="25" t="s">
        <v>134</v>
      </c>
      <c r="B10" s="24">
        <f>'NRC NEUD Residential E Use'!U13</f>
        <v>1034.7643270000001</v>
      </c>
      <c r="C10" s="57"/>
    </row>
    <row r="11" spans="1:5">
      <c r="A11" s="25" t="s">
        <v>135</v>
      </c>
      <c r="B11" s="24">
        <f>'NRC NEUD Residential E Use'!U14</f>
        <v>281.342535</v>
      </c>
      <c r="C11" s="57"/>
    </row>
    <row r="12" spans="1:5">
      <c r="A12" s="25" t="s">
        <v>136</v>
      </c>
      <c r="B12" s="24">
        <f>'NRC NEUD Residential E Use'!U15</f>
        <v>209.794749</v>
      </c>
      <c r="C12" s="57"/>
    </row>
    <row r="13" spans="1:5">
      <c r="A13" s="27" t="s">
        <v>137</v>
      </c>
      <c r="B13" s="24"/>
      <c r="C13" s="57"/>
    </row>
    <row r="14" spans="1:5" ht="15.6">
      <c r="A14" s="27" t="s">
        <v>138</v>
      </c>
      <c r="B14" s="24"/>
      <c r="C14" s="57"/>
    </row>
    <row r="15" spans="1:5">
      <c r="A15" s="25" t="s">
        <v>139</v>
      </c>
      <c r="B15" s="24">
        <f>'NRC NEUD Residential E Use'!U18</f>
        <v>52.686542000000003</v>
      </c>
      <c r="C15" s="57"/>
    </row>
    <row r="16" spans="1:5">
      <c r="A16" s="25" t="s">
        <v>140</v>
      </c>
      <c r="B16" s="24">
        <f>'NRC NEUD Residential E Use'!U19</f>
        <v>37.888663999999999</v>
      </c>
      <c r="C16" s="57"/>
    </row>
    <row r="17" spans="1:6">
      <c r="A17" s="25"/>
      <c r="B17" s="24"/>
      <c r="C17" s="57"/>
    </row>
    <row r="18" spans="1:6">
      <c r="A18" s="25"/>
      <c r="B18" s="24"/>
    </row>
    <row r="19" spans="1:6">
      <c r="A19" s="31" t="s">
        <v>236</v>
      </c>
      <c r="B19" s="24"/>
      <c r="C19" s="58" t="s">
        <v>237</v>
      </c>
      <c r="D19" s="58" t="s">
        <v>238</v>
      </c>
    </row>
    <row r="20" spans="1:6">
      <c r="A20" s="34" t="s">
        <v>111</v>
      </c>
      <c r="B20" s="59">
        <f>'CAN Main Res Heating Fuel'!C12/'CAN Main Res Heating Fuel'!B12</f>
        <v>0.42105263157894735</v>
      </c>
      <c r="D20" s="58" t="s">
        <v>239</v>
      </c>
    </row>
    <row r="21" spans="1:6">
      <c r="A21" s="24" t="s">
        <v>175</v>
      </c>
      <c r="B21" s="59">
        <f>'CAN Main Res Heating Fuel'!D12/'CAN Main Res Heating Fuel'!B12</f>
        <v>0.48421052631578948</v>
      </c>
    </row>
    <row r="22" spans="1:6">
      <c r="A22" s="24" t="s">
        <v>178</v>
      </c>
      <c r="B22" s="59">
        <f>'CAN Main Res Heating Fuel'!G12/'CAN Main Res Heating Fuel'!B12</f>
        <v>2.1052631578947368E-2</v>
      </c>
    </row>
    <row r="23" spans="1:6">
      <c r="A23" t="s">
        <v>176</v>
      </c>
      <c r="B23" s="59">
        <f>'CAN Main Res Heating Fuel'!E12/'CAN Main Res Heating Fuel'!B12</f>
        <v>4.2105263157894736E-2</v>
      </c>
    </row>
    <row r="24" spans="1:6">
      <c r="A24" t="s">
        <v>240</v>
      </c>
      <c r="B24" s="59">
        <f>'CAN Main Res Heating Fuel'!F12/'CAN Main Res Heating Fuel'!B12</f>
        <v>3.1578947368421054E-2</v>
      </c>
      <c r="F24" s="60"/>
    </row>
    <row r="25" spans="1:6">
      <c r="B25" s="59"/>
    </row>
    <row r="26" spans="1:6">
      <c r="A26" s="34"/>
      <c r="B26" s="24"/>
    </row>
    <row r="27" spans="1:6">
      <c r="A27" s="34" t="s">
        <v>241</v>
      </c>
      <c r="B27" s="24"/>
    </row>
    <row r="28" spans="1:6">
      <c r="A28" s="61" t="s">
        <v>242</v>
      </c>
      <c r="B28" s="24"/>
    </row>
    <row r="29" spans="1:6">
      <c r="A29" s="61" t="s">
        <v>243</v>
      </c>
      <c r="B29" s="24"/>
    </row>
    <row r="30" spans="1:6">
      <c r="A30" s="61" t="s">
        <v>244</v>
      </c>
      <c r="B30" s="24"/>
    </row>
    <row r="31" spans="1:6">
      <c r="A31" s="61" t="s">
        <v>245</v>
      </c>
      <c r="B31" s="34"/>
    </row>
    <row r="32" spans="1:6">
      <c r="A32" s="61" t="s">
        <v>246</v>
      </c>
      <c r="B32" s="24"/>
    </row>
    <row r="33" spans="1:17">
      <c r="A33" s="61" t="s">
        <v>247</v>
      </c>
      <c r="B33" s="24"/>
      <c r="G33" s="70" t="s">
        <v>248</v>
      </c>
      <c r="H33" s="126">
        <f>B20/SUM(B20:B22)</f>
        <v>0.45454545454545459</v>
      </c>
      <c r="I33" t="s">
        <v>249</v>
      </c>
    </row>
    <row r="34" spans="1:17">
      <c r="A34" s="34"/>
      <c r="B34" s="24"/>
      <c r="G34" s="70" t="s">
        <v>250</v>
      </c>
      <c r="H34" s="126">
        <f>SUM(B21:B22)/(SUM(B20:B22))</f>
        <v>0.54545454545454553</v>
      </c>
    </row>
    <row r="35" spans="1:17">
      <c r="A35" s="1" t="s">
        <v>251</v>
      </c>
    </row>
    <row r="36" spans="1:17">
      <c r="B36" t="s">
        <v>252</v>
      </c>
      <c r="C36" t="s">
        <v>253</v>
      </c>
      <c r="D36" t="s">
        <v>254</v>
      </c>
      <c r="E36" t="s">
        <v>255</v>
      </c>
      <c r="F36" t="s">
        <v>256</v>
      </c>
    </row>
    <row r="37" spans="1:17">
      <c r="A37" t="s">
        <v>257</v>
      </c>
      <c r="B37" s="57">
        <f>B10-C37-D37-E37</f>
        <v>366.11159545454541</v>
      </c>
      <c r="C37" s="57">
        <f>(B10-E37-D37)*H34</f>
        <v>439.33391454545466</v>
      </c>
      <c r="D37" s="62">
        <f>B6</f>
        <v>59.318817000000003</v>
      </c>
      <c r="E37" s="57">
        <f>B8</f>
        <v>170</v>
      </c>
      <c r="F37">
        <v>0</v>
      </c>
      <c r="H37" s="129"/>
      <c r="Q37" s="57"/>
    </row>
    <row r="38" spans="1:17">
      <c r="A38" t="s">
        <v>258</v>
      </c>
      <c r="B38" s="57">
        <f>B16</f>
        <v>37.888663999999999</v>
      </c>
      <c r="C38">
        <v>0</v>
      </c>
      <c r="D38">
        <v>0</v>
      </c>
      <c r="E38">
        <v>0</v>
      </c>
      <c r="F38">
        <v>0</v>
      </c>
    </row>
    <row r="39" spans="1:17">
      <c r="A39" t="s">
        <v>259</v>
      </c>
      <c r="B39" s="57">
        <f>B15</f>
        <v>52.686542000000003</v>
      </c>
      <c r="C39">
        <v>0</v>
      </c>
      <c r="D39">
        <v>0</v>
      </c>
      <c r="E39">
        <v>0</v>
      </c>
      <c r="F39">
        <v>0</v>
      </c>
    </row>
    <row r="40" spans="1:17">
      <c r="A40" t="s">
        <v>260</v>
      </c>
      <c r="B40" s="62">
        <f>B4-B37-B38-B39</f>
        <v>164.66219854545463</v>
      </c>
      <c r="C40" s="62">
        <f>B5+B7-C37</f>
        <v>326.47508545454531</v>
      </c>
      <c r="D40" s="62">
        <f>B6-D37</f>
        <v>0</v>
      </c>
      <c r="E40" s="62">
        <f>B8-E37</f>
        <v>0</v>
      </c>
      <c r="F40">
        <v>0</v>
      </c>
      <c r="H40" s="62"/>
    </row>
    <row r="41" spans="1:17">
      <c r="A41" t="s">
        <v>261</v>
      </c>
      <c r="B41">
        <v>0</v>
      </c>
      <c r="C41">
        <v>0</v>
      </c>
      <c r="D41">
        <v>0</v>
      </c>
      <c r="E41">
        <v>0</v>
      </c>
      <c r="F41">
        <v>0</v>
      </c>
    </row>
    <row r="42" spans="1:17">
      <c r="C42" s="76"/>
      <c r="F42" s="63"/>
      <c r="G42" s="57">
        <f>SUM(B37:F41)</f>
        <v>1616.4768169999998</v>
      </c>
      <c r="H42" t="s">
        <v>262</v>
      </c>
    </row>
    <row r="43" spans="1:17">
      <c r="A43" t="s">
        <v>263</v>
      </c>
    </row>
    <row r="44" spans="1:17">
      <c r="A44" t="s">
        <v>264</v>
      </c>
      <c r="E44" s="57"/>
      <c r="H44" s="56"/>
      <c r="J44" s="56"/>
    </row>
    <row r="45" spans="1:17">
      <c r="A45" t="s">
        <v>265</v>
      </c>
      <c r="E45" s="56"/>
    </row>
    <row r="46" spans="1:17">
      <c r="E46" s="56"/>
    </row>
    <row r="47" spans="1:17" s="58" customFormat="1">
      <c r="A47" s="58" t="s">
        <v>266</v>
      </c>
      <c r="E47" s="142"/>
    </row>
    <row r="48" spans="1:17" s="58" customFormat="1">
      <c r="A48" s="58" t="s">
        <v>267</v>
      </c>
      <c r="E48" s="142"/>
    </row>
    <row r="49" spans="1:24" s="58" customFormat="1">
      <c r="E49" s="142"/>
    </row>
    <row r="50" spans="1:24" s="139" customFormat="1">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c r="C58" s="57"/>
    </row>
    <row r="59" spans="1:24">
      <c r="A59" t="s">
        <v>275</v>
      </c>
    </row>
    <row r="61" spans="1:24">
      <c r="A61" s="1" t="s">
        <v>276</v>
      </c>
    </row>
    <row r="62" spans="1:24">
      <c r="B62" t="s">
        <v>252</v>
      </c>
      <c r="C62" t="s">
        <v>253</v>
      </c>
      <c r="D62" t="s">
        <v>254</v>
      </c>
      <c r="E62" t="s">
        <v>255</v>
      </c>
      <c r="F62" t="s">
        <v>256</v>
      </c>
    </row>
    <row r="63" spans="1:24">
      <c r="A63" t="s">
        <v>257</v>
      </c>
      <c r="B63">
        <f t="shared" ref="B63:F67" si="7">B37*BTU_per_PJ</f>
        <v>347006838002332.31</v>
      </c>
      <c r="C63">
        <f t="shared" si="7"/>
        <v>416408205602798.94</v>
      </c>
      <c r="D63">
        <f t="shared" si="7"/>
        <v>56223390290747.039</v>
      </c>
      <c r="E63">
        <f t="shared" si="7"/>
        <v>161128910400000</v>
      </c>
      <c r="F63" s="57">
        <f t="shared" si="7"/>
        <v>0</v>
      </c>
    </row>
    <row r="64" spans="1:24">
      <c r="A64" t="s">
        <v>258</v>
      </c>
      <c r="B64">
        <f t="shared" si="7"/>
        <v>35911524393127.68</v>
      </c>
      <c r="C64" s="57">
        <f t="shared" si="7"/>
        <v>0</v>
      </c>
      <c r="D64" s="57">
        <f t="shared" si="7"/>
        <v>0</v>
      </c>
      <c r="E64" s="57">
        <f t="shared" si="7"/>
        <v>0</v>
      </c>
      <c r="F64" s="57">
        <f t="shared" si="7"/>
        <v>0</v>
      </c>
    </row>
    <row r="65" spans="1:6">
      <c r="A65" t="s">
        <v>259</v>
      </c>
      <c r="B65">
        <f t="shared" si="7"/>
        <v>49937206501199.039</v>
      </c>
      <c r="C65" s="57">
        <f t="shared" si="7"/>
        <v>0</v>
      </c>
      <c r="D65" s="57">
        <f t="shared" si="7"/>
        <v>0</v>
      </c>
      <c r="E65" s="57">
        <f t="shared" si="7"/>
        <v>0</v>
      </c>
      <c r="F65" s="57">
        <f t="shared" si="7"/>
        <v>0</v>
      </c>
    </row>
    <row r="66" spans="1:6">
      <c r="A66" t="s">
        <v>260</v>
      </c>
      <c r="B66">
        <f t="shared" si="7"/>
        <v>156069650798221</v>
      </c>
      <c r="C66">
        <f t="shared" si="7"/>
        <v>309438675247281</v>
      </c>
      <c r="D66">
        <f t="shared" si="7"/>
        <v>0</v>
      </c>
      <c r="E66">
        <f t="shared" si="7"/>
        <v>0</v>
      </c>
      <c r="F66" s="57">
        <f t="shared" si="7"/>
        <v>0</v>
      </c>
    </row>
    <row r="67" spans="1:6">
      <c r="A67" t="s">
        <v>261</v>
      </c>
      <c r="B67" s="57">
        <f t="shared" si="7"/>
        <v>0</v>
      </c>
      <c r="C67" s="57">
        <f t="shared" si="7"/>
        <v>0</v>
      </c>
      <c r="D67" s="57">
        <f t="shared" si="7"/>
        <v>0</v>
      </c>
      <c r="E67" s="57">
        <f t="shared" si="7"/>
        <v>0</v>
      </c>
      <c r="F67" s="57">
        <f t="shared" si="7"/>
        <v>0</v>
      </c>
    </row>
    <row r="69" spans="1:6">
      <c r="A69" t="s">
        <v>277</v>
      </c>
    </row>
    <row r="71" spans="1:6">
      <c r="A71" s="1" t="s">
        <v>278</v>
      </c>
    </row>
    <row r="72" spans="1:6">
      <c r="B72" t="s">
        <v>252</v>
      </c>
      <c r="C72" t="s">
        <v>253</v>
      </c>
      <c r="D72" t="s">
        <v>254</v>
      </c>
      <c r="E72" t="s">
        <v>255</v>
      </c>
      <c r="F72" t="s">
        <v>256</v>
      </c>
    </row>
    <row r="73" spans="1:6">
      <c r="A73" t="s">
        <v>257</v>
      </c>
      <c r="B73">
        <f t="shared" ref="B73:E77" si="8">B63*urban_share</f>
        <v>140310554362733</v>
      </c>
      <c r="C73">
        <f t="shared" si="8"/>
        <v>168372665235279.66</v>
      </c>
      <c r="D73">
        <f t="shared" si="8"/>
        <v>22733658809899.289</v>
      </c>
      <c r="E73">
        <f t="shared" si="8"/>
        <v>65151703846064.211</v>
      </c>
      <c r="F73">
        <f>F63*urban_share</f>
        <v>0</v>
      </c>
    </row>
    <row r="74" spans="1:6">
      <c r="A74" t="s">
        <v>258</v>
      </c>
      <c r="B74">
        <f t="shared" si="8"/>
        <v>14520653035594.322</v>
      </c>
      <c r="C74">
        <f t="shared" si="8"/>
        <v>0</v>
      </c>
      <c r="D74">
        <f t="shared" si="8"/>
        <v>0</v>
      </c>
      <c r="E74">
        <f t="shared" si="8"/>
        <v>0</v>
      </c>
      <c r="F74">
        <f>F64*urban_share</f>
        <v>0</v>
      </c>
    </row>
    <row r="75" spans="1:6">
      <c r="A75" t="s">
        <v>259</v>
      </c>
      <c r="B75">
        <f t="shared" si="8"/>
        <v>20191870476807.199</v>
      </c>
      <c r="C75">
        <f t="shared" si="8"/>
        <v>0</v>
      </c>
      <c r="D75">
        <f t="shared" si="8"/>
        <v>0</v>
      </c>
      <c r="E75">
        <f t="shared" si="8"/>
        <v>0</v>
      </c>
      <c r="F75">
        <f>F65*urban_share</f>
        <v>0</v>
      </c>
    </row>
    <row r="76" spans="1:6">
      <c r="A76" t="s">
        <v>260</v>
      </c>
      <c r="B76">
        <f t="shared" si="8"/>
        <v>63106016436913.445</v>
      </c>
      <c r="C76">
        <f t="shared" si="8"/>
        <v>125120047533253.17</v>
      </c>
      <c r="D76">
        <f t="shared" si="8"/>
        <v>0</v>
      </c>
      <c r="E76">
        <f t="shared" si="8"/>
        <v>0</v>
      </c>
      <c r="F76">
        <f>F66*urban_share</f>
        <v>0</v>
      </c>
    </row>
    <row r="77" spans="1:6">
      <c r="A77" t="s">
        <v>261</v>
      </c>
      <c r="B77">
        <f t="shared" si="8"/>
        <v>0</v>
      </c>
      <c r="C77">
        <f t="shared" si="8"/>
        <v>0</v>
      </c>
      <c r="D77">
        <f t="shared" si="8"/>
        <v>0</v>
      </c>
      <c r="E77">
        <f t="shared" si="8"/>
        <v>0</v>
      </c>
      <c r="F77">
        <f>F67*urban_share</f>
        <v>0</v>
      </c>
    </row>
    <row r="79" spans="1:6">
      <c r="A79" s="1" t="s">
        <v>279</v>
      </c>
    </row>
    <row r="80" spans="1:6">
      <c r="B80" t="s">
        <v>252</v>
      </c>
      <c r="C80" t="s">
        <v>253</v>
      </c>
      <c r="D80" t="s">
        <v>254</v>
      </c>
      <c r="E80" t="s">
        <v>255</v>
      </c>
      <c r="F80" t="s">
        <v>256</v>
      </c>
    </row>
    <row r="81" spans="1:37">
      <c r="A81" t="s">
        <v>257</v>
      </c>
      <c r="B81">
        <f t="shared" ref="B81:E85" si="9">B63*rural_share</f>
        <v>206696283639599.31</v>
      </c>
      <c r="C81">
        <f t="shared" si="9"/>
        <v>248035540367519.28</v>
      </c>
      <c r="D81">
        <f t="shared" si="9"/>
        <v>33489731480847.75</v>
      </c>
      <c r="E81">
        <f t="shared" si="9"/>
        <v>95977206553935.781</v>
      </c>
      <c r="F81">
        <f>F63*rural_share</f>
        <v>0</v>
      </c>
    </row>
    <row r="82" spans="1:37">
      <c r="A82" t="s">
        <v>258</v>
      </c>
      <c r="B82">
        <f t="shared" si="9"/>
        <v>21390871357533.359</v>
      </c>
      <c r="C82">
        <f t="shared" si="9"/>
        <v>0</v>
      </c>
      <c r="D82">
        <f t="shared" si="9"/>
        <v>0</v>
      </c>
      <c r="E82">
        <f t="shared" si="9"/>
        <v>0</v>
      </c>
      <c r="F82">
        <f>F64*rural_share</f>
        <v>0</v>
      </c>
    </row>
    <row r="83" spans="1:37">
      <c r="A83" t="s">
        <v>259</v>
      </c>
      <c r="B83">
        <f t="shared" si="9"/>
        <v>29745336024391.84</v>
      </c>
      <c r="C83">
        <f t="shared" si="9"/>
        <v>0</v>
      </c>
      <c r="D83">
        <f t="shared" si="9"/>
        <v>0</v>
      </c>
      <c r="E83">
        <f t="shared" si="9"/>
        <v>0</v>
      </c>
      <c r="F83">
        <f>F65*rural_share</f>
        <v>0</v>
      </c>
    </row>
    <row r="84" spans="1:37">
      <c r="A84" t="s">
        <v>260</v>
      </c>
      <c r="B84">
        <f t="shared" si="9"/>
        <v>92963634361307.563</v>
      </c>
      <c r="C84">
        <f t="shared" si="9"/>
        <v>184318627714027.81</v>
      </c>
      <c r="D84">
        <f t="shared" si="9"/>
        <v>0</v>
      </c>
      <c r="E84">
        <f t="shared" si="9"/>
        <v>0</v>
      </c>
      <c r="F84">
        <f>F66*rural_share</f>
        <v>0</v>
      </c>
    </row>
    <row r="85" spans="1:37">
      <c r="A85" t="s">
        <v>261</v>
      </c>
      <c r="B85">
        <f t="shared" si="9"/>
        <v>0</v>
      </c>
      <c r="C85">
        <f t="shared" si="9"/>
        <v>0</v>
      </c>
      <c r="D85">
        <f t="shared" si="9"/>
        <v>0</v>
      </c>
      <c r="E85">
        <f t="shared" si="9"/>
        <v>0</v>
      </c>
      <c r="F85">
        <f>F67*rural_share</f>
        <v>0</v>
      </c>
    </row>
    <row r="87" spans="1:37">
      <c r="A87" t="s">
        <v>280</v>
      </c>
    </row>
    <row r="89" spans="1:37">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c r="A90" s="1" t="s">
        <v>282</v>
      </c>
    </row>
    <row r="91" spans="1:37">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c r="A103" s="1" t="s">
        <v>290</v>
      </c>
    </row>
    <row r="104" spans="1:37">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c r="A116" s="1" t="s">
        <v>291</v>
      </c>
    </row>
    <row r="117" spans="1:37">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c r="A129" s="1" t="s">
        <v>292</v>
      </c>
    </row>
    <row r="130" spans="1:37">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c r="A142" s="1" t="s">
        <v>293</v>
      </c>
    </row>
    <row r="143" spans="1:37">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c r="A156" s="1" t="s">
        <v>295</v>
      </c>
    </row>
    <row r="157" spans="1:37">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c r="A168" s="1"/>
    </row>
    <row r="169" spans="1:37">
      <c r="A169" s="1" t="s">
        <v>296</v>
      </c>
    </row>
    <row r="170" spans="1:37">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c r="A182" s="1" t="s">
        <v>297</v>
      </c>
    </row>
    <row r="183" spans="1:37">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c r="A195" s="1" t="s">
        <v>298</v>
      </c>
    </row>
    <row r="196" spans="1:37">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c r="A208" s="1" t="s">
        <v>299</v>
      </c>
    </row>
    <row r="209" spans="1:37">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69"/>
  <sheetViews>
    <sheetView topLeftCell="A22" workbookViewId="0">
      <pane xSplit="1" topLeftCell="O1" activePane="topRight" state="frozen"/>
      <selection pane="topRight" activeCell="A62" sqref="A62"/>
      <selection activeCell="A7" sqref="A7"/>
    </sheetView>
  </sheetViews>
  <sheetFormatPr defaultColWidth="8.85546875" defaultRowHeight="14.45"/>
  <cols>
    <col min="1" max="1" width="22.140625" style="68" customWidth="1"/>
    <col min="2" max="14" width="0" style="68" hidden="1" customWidth="1"/>
    <col min="15" max="16384" width="8.85546875" style="68"/>
  </cols>
  <sheetData>
    <row r="1" spans="1:47" ht="21">
      <c r="A1" s="67" t="s">
        <v>300</v>
      </c>
    </row>
    <row r="2" spans="1:47" ht="21">
      <c r="A2" s="67" t="s">
        <v>58</v>
      </c>
    </row>
    <row r="3" spans="1:47" ht="21">
      <c r="A3" s="141" t="s">
        <v>59</v>
      </c>
    </row>
    <row r="4" spans="1:47" ht="21">
      <c r="A4" s="67" t="s">
        <v>60</v>
      </c>
    </row>
    <row r="5" spans="1:47" ht="21">
      <c r="A5" s="141" t="s">
        <v>301</v>
      </c>
      <c r="B5" s="141" t="s">
        <v>62</v>
      </c>
    </row>
    <row r="7" spans="1:47" customFormat="1" ht="18">
      <c r="A7" s="140" t="s">
        <v>63</v>
      </c>
    </row>
    <row r="8" spans="1:47" customFormat="1">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
      <c r="A17" s="140" t="s">
        <v>117</v>
      </c>
    </row>
    <row r="18" spans="1:47" customFormat="1">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
      <c r="A27" s="69" t="s">
        <v>118</v>
      </c>
    </row>
    <row r="28" spans="1:47" customFormat="1">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
      <c r="A37" s="69" t="s">
        <v>119</v>
      </c>
    </row>
    <row r="38" spans="1:47" customFormat="1">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
      <c r="A47" s="69" t="s">
        <v>120</v>
      </c>
    </row>
    <row r="48" spans="1:47" customFormat="1">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row r="61" spans="1:47" ht="18">
      <c r="A61" s="69" t="s">
        <v>302</v>
      </c>
    </row>
    <row r="62" spans="1:47">
      <c r="A62" s="160" t="s">
        <v>64</v>
      </c>
      <c r="O62" s="160" t="s">
        <v>78</v>
      </c>
      <c r="P62" s="160" t="s">
        <v>79</v>
      </c>
      <c r="Q62" s="160" t="s">
        <v>80</v>
      </c>
      <c r="R62" s="160" t="s">
        <v>81</v>
      </c>
      <c r="S62" s="160" t="s">
        <v>82</v>
      </c>
      <c r="T62" s="160" t="s">
        <v>83</v>
      </c>
      <c r="U62" s="160" t="s">
        <v>84</v>
      </c>
      <c r="V62" s="160" t="s">
        <v>85</v>
      </c>
      <c r="W62" s="160" t="s">
        <v>86</v>
      </c>
      <c r="X62" s="160" t="s">
        <v>87</v>
      </c>
      <c r="Y62" s="160" t="s">
        <v>88</v>
      </c>
      <c r="Z62" s="160" t="s">
        <v>89</v>
      </c>
      <c r="AA62" s="160" t="s">
        <v>90</v>
      </c>
      <c r="AB62" s="160" t="s">
        <v>91</v>
      </c>
      <c r="AC62" s="160" t="s">
        <v>92</v>
      </c>
      <c r="AD62" s="160" t="s">
        <v>93</v>
      </c>
      <c r="AE62" s="160" t="s">
        <v>94</v>
      </c>
      <c r="AF62" s="160" t="s">
        <v>95</v>
      </c>
      <c r="AG62" s="160" t="s">
        <v>96</v>
      </c>
      <c r="AH62" s="160" t="s">
        <v>97</v>
      </c>
      <c r="AI62" s="160" t="s">
        <v>98</v>
      </c>
      <c r="AJ62" s="160" t="s">
        <v>99</v>
      </c>
      <c r="AK62" s="160" t="s">
        <v>100</v>
      </c>
      <c r="AL62" s="160" t="s">
        <v>101</v>
      </c>
      <c r="AM62" s="160" t="s">
        <v>102</v>
      </c>
      <c r="AN62" s="160" t="s">
        <v>103</v>
      </c>
      <c r="AO62" s="160" t="s">
        <v>104</v>
      </c>
      <c r="AP62" s="160" t="s">
        <v>105</v>
      </c>
      <c r="AQ62" s="160" t="s">
        <v>106</v>
      </c>
      <c r="AR62" s="160" t="s">
        <v>107</v>
      </c>
      <c r="AS62" s="160" t="s">
        <v>108</v>
      </c>
      <c r="AT62" s="160" t="s">
        <v>109</v>
      </c>
      <c r="AU62" s="161" t="s">
        <v>110</v>
      </c>
    </row>
    <row r="63" spans="1:47">
      <c r="A63" t="s">
        <v>63</v>
      </c>
      <c r="P63" s="68">
        <v>996981437119642.38</v>
      </c>
      <c r="Q63" s="68">
        <v>1026509506991567.3</v>
      </c>
      <c r="R63" s="68">
        <v>974537338978735.88</v>
      </c>
      <c r="S63" s="68">
        <v>968016574477328.5</v>
      </c>
      <c r="T63" s="68">
        <v>963740978245426.5</v>
      </c>
      <c r="U63" s="68">
        <v>973500171695270.25</v>
      </c>
      <c r="V63" s="68">
        <v>982878725114071.25</v>
      </c>
      <c r="W63" s="68">
        <v>991986571912741</v>
      </c>
      <c r="X63" s="68">
        <v>1000766251233621</v>
      </c>
      <c r="Y63" s="68">
        <v>1009750660909287.8</v>
      </c>
      <c r="Z63" s="68">
        <v>1018962303509045.4</v>
      </c>
      <c r="AA63" s="68">
        <v>1028083630907128.4</v>
      </c>
      <c r="AB63" s="68">
        <v>1037728004100796.4</v>
      </c>
      <c r="AC63" s="68">
        <v>1047387354556141.3</v>
      </c>
      <c r="AD63" s="68">
        <v>1056885706695612.6</v>
      </c>
      <c r="AE63" s="68">
        <v>1065745488370848</v>
      </c>
      <c r="AF63" s="68">
        <v>1074494569908248.8</v>
      </c>
      <c r="AG63" s="68">
        <v>1082747596133301.1</v>
      </c>
      <c r="AH63" s="68">
        <v>1090545213540414.3</v>
      </c>
      <c r="AI63" s="68">
        <v>1098045702268209.8</v>
      </c>
      <c r="AJ63" s="68">
        <v>1104820281977517.5</v>
      </c>
      <c r="AK63" s="68">
        <v>1111643473377043.4</v>
      </c>
      <c r="AL63" s="68">
        <v>1118872442630613.6</v>
      </c>
      <c r="AM63" s="68">
        <v>1126239159657479.3</v>
      </c>
      <c r="AN63" s="68">
        <v>1133833373063472</v>
      </c>
      <c r="AO63" s="68">
        <v>1141597386165452.5</v>
      </c>
      <c r="AP63" s="68">
        <v>1149990215889470.8</v>
      </c>
      <c r="AQ63" s="68">
        <v>1158212156993415.8</v>
      </c>
      <c r="AR63" s="68">
        <v>1165974765674332.3</v>
      </c>
      <c r="AS63" s="68">
        <v>1174977602169962</v>
      </c>
      <c r="AT63" s="68">
        <v>1184113804025142.5</v>
      </c>
      <c r="AU63" s="68">
        <v>1193263220635206.3</v>
      </c>
    </row>
    <row r="64" spans="1:47">
      <c r="A64" t="s">
        <v>111</v>
      </c>
    </row>
    <row r="65" spans="1:1">
      <c r="A65" t="s">
        <v>112</v>
      </c>
    </row>
    <row r="66" spans="1:1">
      <c r="A66" t="s">
        <v>113</v>
      </c>
    </row>
    <row r="67" spans="1:1">
      <c r="A67" t="s">
        <v>114</v>
      </c>
    </row>
    <row r="68" spans="1:1">
      <c r="A68" t="s">
        <v>115</v>
      </c>
    </row>
    <row r="69" spans="1:1">
      <c r="A69" t="s">
        <v>116</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5546875" defaultRowHeight="14.4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c r="A1" s="71" t="s">
        <v>303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304</v>
      </c>
      <c r="AI1" s="72" t="s">
        <v>304</v>
      </c>
      <c r="AJ1" s="72" t="s">
        <v>305</v>
      </c>
      <c r="AK1" s="72" t="s">
        <v>305</v>
      </c>
      <c r="AL1" s="72" t="s">
        <v>222</v>
      </c>
      <c r="AM1" s="72" t="s">
        <v>222</v>
      </c>
      <c r="AN1" s="72"/>
      <c r="AO1" s="72" t="s">
        <v>306</v>
      </c>
      <c r="AP1" s="72"/>
      <c r="AQ1" s="72"/>
      <c r="AR1" s="72"/>
      <c r="AS1" s="72" t="s">
        <v>304</v>
      </c>
      <c r="AT1" s="72" t="s">
        <v>304</v>
      </c>
      <c r="AU1" s="72" t="s">
        <v>305</v>
      </c>
      <c r="AV1" s="72" t="s">
        <v>305</v>
      </c>
      <c r="AW1" s="72"/>
      <c r="AX1" s="72"/>
      <c r="AY1" s="72"/>
      <c r="AZ1" s="72"/>
      <c r="BA1" s="72"/>
      <c r="BB1" s="72"/>
      <c r="BC1" s="72"/>
      <c r="BD1" s="72"/>
      <c r="BE1" s="72"/>
      <c r="BF1" s="72"/>
      <c r="BG1" s="72"/>
      <c r="BH1" s="72"/>
      <c r="BI1" s="72"/>
      <c r="BJ1" s="72"/>
      <c r="BK1" s="72"/>
      <c r="BL1" s="72"/>
      <c r="BM1" s="72"/>
      <c r="BN1" s="72"/>
      <c r="BO1" s="72" t="s">
        <v>307</v>
      </c>
      <c r="BP1" s="72" t="s">
        <v>307</v>
      </c>
      <c r="BQ1" s="72" t="s">
        <v>307</v>
      </c>
      <c r="BR1" s="72" t="s">
        <v>307</v>
      </c>
      <c r="BS1" s="72" t="s">
        <v>307</v>
      </c>
      <c r="BT1" s="72" t="s">
        <v>307</v>
      </c>
      <c r="BU1" s="72" t="s">
        <v>307</v>
      </c>
      <c r="BV1" s="72" t="s">
        <v>307</v>
      </c>
      <c r="BW1" s="72" t="s">
        <v>307</v>
      </c>
      <c r="BX1" s="72" t="s">
        <v>307</v>
      </c>
      <c r="BY1" s="72" t="s">
        <v>307</v>
      </c>
      <c r="BZ1" s="72" t="s">
        <v>307</v>
      </c>
      <c r="CA1" s="72" t="s">
        <v>307</v>
      </c>
      <c r="CB1" s="72" t="s">
        <v>307</v>
      </c>
      <c r="CC1" s="72" t="s">
        <v>307</v>
      </c>
      <c r="CD1" s="72" t="s">
        <v>307</v>
      </c>
      <c r="CE1" s="72" t="s">
        <v>307</v>
      </c>
      <c r="CF1" s="72" t="s">
        <v>307</v>
      </c>
      <c r="CG1" s="72"/>
      <c r="CH1" s="72" t="s">
        <v>307</v>
      </c>
      <c r="CI1" s="72"/>
      <c r="CJ1" s="72" t="s">
        <v>307</v>
      </c>
      <c r="CK1" s="72"/>
      <c r="CL1" s="72"/>
      <c r="CM1" s="72"/>
      <c r="CN1" s="72"/>
      <c r="CO1" s="72"/>
      <c r="CP1" s="72"/>
      <c r="CQ1" s="72" t="s">
        <v>308</v>
      </c>
      <c r="CR1" s="72" t="s">
        <v>308</v>
      </c>
      <c r="CS1" s="72" t="s">
        <v>308</v>
      </c>
      <c r="CT1" s="72" t="s">
        <v>309</v>
      </c>
      <c r="CU1" s="72" t="s">
        <v>309</v>
      </c>
      <c r="CV1" s="72" t="s">
        <v>309</v>
      </c>
      <c r="CW1" s="72"/>
      <c r="CX1" s="72"/>
      <c r="CY1" s="72"/>
      <c r="CZ1" s="72"/>
      <c r="DA1" s="72"/>
      <c r="DB1" s="72"/>
      <c r="DC1" s="72" t="s">
        <v>304</v>
      </c>
      <c r="DD1" s="72" t="s">
        <v>304</v>
      </c>
      <c r="DE1" s="72" t="s">
        <v>304</v>
      </c>
      <c r="DF1" s="72" t="s">
        <v>305</v>
      </c>
      <c r="DG1" s="72" t="s">
        <v>305</v>
      </c>
      <c r="DH1" s="72" t="s">
        <v>305</v>
      </c>
      <c r="DI1" s="72" t="s">
        <v>310</v>
      </c>
      <c r="DJ1" s="72" t="s">
        <v>310</v>
      </c>
      <c r="DK1" s="72" t="s">
        <v>310</v>
      </c>
      <c r="DL1" s="72" t="s">
        <v>310</v>
      </c>
      <c r="DM1" s="72" t="s">
        <v>310</v>
      </c>
      <c r="DN1" s="72" t="s">
        <v>310</v>
      </c>
      <c r="DO1" s="72" t="s">
        <v>222</v>
      </c>
    </row>
    <row r="2" spans="1:119" s="1" customFormat="1">
      <c r="A2" s="74" t="s">
        <v>311</v>
      </c>
      <c r="B2" s="74" t="s">
        <v>312</v>
      </c>
      <c r="C2" s="74" t="s">
        <v>313</v>
      </c>
      <c r="D2" s="74" t="s">
        <v>314</v>
      </c>
      <c r="E2" s="74" t="s">
        <v>315</v>
      </c>
      <c r="F2" s="74" t="s">
        <v>316</v>
      </c>
      <c r="G2" s="74" t="s">
        <v>317</v>
      </c>
      <c r="H2" s="74" t="s">
        <v>318</v>
      </c>
      <c r="I2" s="74" t="s">
        <v>319</v>
      </c>
      <c r="J2" s="74" t="s">
        <v>320</v>
      </c>
      <c r="K2" s="74" t="s">
        <v>321</v>
      </c>
      <c r="L2" s="74" t="s">
        <v>322</v>
      </c>
      <c r="M2" s="74" t="s">
        <v>323</v>
      </c>
      <c r="N2" s="74" t="s">
        <v>324</v>
      </c>
      <c r="O2" s="74" t="s">
        <v>325</v>
      </c>
      <c r="P2" s="74" t="s">
        <v>326</v>
      </c>
      <c r="Q2" s="74" t="s">
        <v>327</v>
      </c>
      <c r="R2" s="74" t="s">
        <v>328</v>
      </c>
      <c r="S2" s="74" t="s">
        <v>329</v>
      </c>
      <c r="T2" s="74" t="s">
        <v>330</v>
      </c>
      <c r="U2" s="74" t="s">
        <v>331</v>
      </c>
      <c r="V2" s="74" t="s">
        <v>332</v>
      </c>
      <c r="W2" s="74" t="s">
        <v>333</v>
      </c>
      <c r="X2" s="74" t="s">
        <v>334</v>
      </c>
      <c r="Y2" s="74" t="s">
        <v>335</v>
      </c>
      <c r="Z2" s="74" t="s">
        <v>336</v>
      </c>
      <c r="AA2" s="74" t="s">
        <v>337</v>
      </c>
      <c r="AB2" s="74" t="s">
        <v>338</v>
      </c>
      <c r="AC2" s="74" t="s">
        <v>339</v>
      </c>
      <c r="AD2" s="74" t="s">
        <v>340</v>
      </c>
      <c r="AE2" s="74" t="s">
        <v>341</v>
      </c>
      <c r="AF2" s="74" t="s">
        <v>342</v>
      </c>
      <c r="AG2" s="74" t="s">
        <v>343</v>
      </c>
      <c r="AH2" s="74" t="s">
        <v>344</v>
      </c>
      <c r="AI2" s="74" t="s">
        <v>345</v>
      </c>
      <c r="AJ2" s="74" t="s">
        <v>346</v>
      </c>
      <c r="AK2" s="74" t="s">
        <v>347</v>
      </c>
      <c r="AL2" s="74" t="s">
        <v>348</v>
      </c>
      <c r="AM2" s="74" t="s">
        <v>349</v>
      </c>
      <c r="AN2" s="74" t="s">
        <v>350</v>
      </c>
      <c r="AO2" s="74" t="s">
        <v>351</v>
      </c>
      <c r="AP2" s="74" t="s">
        <v>352</v>
      </c>
      <c r="AQ2" s="74" t="s">
        <v>353</v>
      </c>
      <c r="AR2" s="74" t="s">
        <v>354</v>
      </c>
      <c r="AS2" s="74" t="s">
        <v>355</v>
      </c>
      <c r="AT2" s="74" t="s">
        <v>356</v>
      </c>
      <c r="AU2" s="74" t="s">
        <v>357</v>
      </c>
      <c r="AV2" s="74" t="s">
        <v>358</v>
      </c>
      <c r="AW2" s="74" t="s">
        <v>359</v>
      </c>
      <c r="AX2" s="74" t="s">
        <v>360</v>
      </c>
      <c r="AY2" s="74" t="s">
        <v>361</v>
      </c>
      <c r="AZ2" s="74" t="s">
        <v>362</v>
      </c>
      <c r="BA2" s="74" t="s">
        <v>363</v>
      </c>
      <c r="BB2" s="74" t="s">
        <v>364</v>
      </c>
      <c r="BC2" s="74" t="s">
        <v>365</v>
      </c>
      <c r="BD2" s="74" t="s">
        <v>366</v>
      </c>
      <c r="BE2" s="74" t="s">
        <v>367</v>
      </c>
      <c r="BF2" s="74" t="s">
        <v>368</v>
      </c>
      <c r="BG2" s="74" t="s">
        <v>369</v>
      </c>
      <c r="BH2" s="74" t="s">
        <v>370</v>
      </c>
      <c r="BI2" s="74" t="s">
        <v>371</v>
      </c>
      <c r="BJ2" s="74" t="s">
        <v>372</v>
      </c>
      <c r="BK2" s="74" t="s">
        <v>373</v>
      </c>
      <c r="BL2" s="74" t="s">
        <v>374</v>
      </c>
      <c r="BM2" s="74" t="s">
        <v>375</v>
      </c>
      <c r="BN2" s="74" t="s">
        <v>376</v>
      </c>
      <c r="BO2" s="74" t="s">
        <v>377</v>
      </c>
      <c r="BP2" s="74" t="s">
        <v>378</v>
      </c>
      <c r="BQ2" s="74" t="s">
        <v>379</v>
      </c>
      <c r="BR2" s="74" t="s">
        <v>380</v>
      </c>
      <c r="BS2" s="74" t="s">
        <v>381</v>
      </c>
      <c r="BT2" s="74" t="s">
        <v>382</v>
      </c>
      <c r="BU2" s="74" t="s">
        <v>383</v>
      </c>
      <c r="BV2" s="74" t="s">
        <v>384</v>
      </c>
      <c r="BW2" s="74" t="s">
        <v>385</v>
      </c>
      <c r="BX2" s="74" t="s">
        <v>386</v>
      </c>
      <c r="BY2" s="74" t="s">
        <v>387</v>
      </c>
      <c r="BZ2" s="74" t="s">
        <v>388</v>
      </c>
      <c r="CA2" s="74" t="s">
        <v>389</v>
      </c>
      <c r="CB2" s="74" t="s">
        <v>390</v>
      </c>
      <c r="CC2" s="74" t="s">
        <v>391</v>
      </c>
      <c r="CD2" s="74" t="s">
        <v>392</v>
      </c>
      <c r="CE2" s="74" t="s">
        <v>393</v>
      </c>
      <c r="CF2" s="74" t="s">
        <v>394</v>
      </c>
      <c r="CG2" s="74" t="s">
        <v>395</v>
      </c>
      <c r="CH2" s="74" t="s">
        <v>396</v>
      </c>
      <c r="CI2" s="74" t="s">
        <v>397</v>
      </c>
      <c r="CJ2" s="74" t="s">
        <v>398</v>
      </c>
      <c r="CK2" s="74" t="s">
        <v>399</v>
      </c>
      <c r="CL2" s="74" t="s">
        <v>400</v>
      </c>
      <c r="CM2" s="74" t="s">
        <v>401</v>
      </c>
      <c r="CN2" s="74" t="s">
        <v>402</v>
      </c>
      <c r="CO2" s="74" t="s">
        <v>403</v>
      </c>
      <c r="CP2" s="74" t="s">
        <v>404</v>
      </c>
      <c r="CQ2" s="74" t="s">
        <v>405</v>
      </c>
      <c r="CR2" s="74" t="s">
        <v>406</v>
      </c>
      <c r="CS2" s="74" t="s">
        <v>407</v>
      </c>
      <c r="CT2" s="74" t="s">
        <v>408</v>
      </c>
      <c r="CU2" s="74" t="s">
        <v>409</v>
      </c>
      <c r="CV2" s="74" t="s">
        <v>410</v>
      </c>
      <c r="CW2" s="74" t="s">
        <v>411</v>
      </c>
      <c r="CX2" s="74" t="s">
        <v>412</v>
      </c>
      <c r="CY2" s="74" t="s">
        <v>413</v>
      </c>
      <c r="CZ2" s="74" t="s">
        <v>414</v>
      </c>
      <c r="DA2" s="74" t="s">
        <v>415</v>
      </c>
      <c r="DB2" s="74" t="s">
        <v>416</v>
      </c>
      <c r="DC2" s="74" t="s">
        <v>417</v>
      </c>
      <c r="DD2" s="74" t="s">
        <v>418</v>
      </c>
      <c r="DE2" s="74" t="s">
        <v>419</v>
      </c>
      <c r="DF2" s="74" t="s">
        <v>420</v>
      </c>
      <c r="DG2" s="74" t="s">
        <v>421</v>
      </c>
      <c r="DH2" s="74" t="s">
        <v>422</v>
      </c>
      <c r="DI2" s="74" t="s">
        <v>423</v>
      </c>
      <c r="DJ2" s="74" t="s">
        <v>424</v>
      </c>
      <c r="DK2" s="74" t="s">
        <v>425</v>
      </c>
      <c r="DL2" s="74" t="s">
        <v>426</v>
      </c>
      <c r="DM2" s="74" t="s">
        <v>427</v>
      </c>
      <c r="DN2" s="74" t="s">
        <v>428</v>
      </c>
      <c r="DO2" s="74" t="s">
        <v>429</v>
      </c>
    </row>
    <row r="3" spans="1:119" s="9" customFormat="1">
      <c r="A3" s="83">
        <v>100016</v>
      </c>
      <c r="B3" s="75" t="s">
        <v>430</v>
      </c>
      <c r="C3" s="75" t="b">
        <v>1</v>
      </c>
      <c r="D3" s="75" t="b">
        <v>1</v>
      </c>
      <c r="E3" s="75" t="b">
        <v>0</v>
      </c>
      <c r="F3" s="75" t="b">
        <v>0</v>
      </c>
      <c r="G3" s="75" t="s">
        <v>431</v>
      </c>
      <c r="H3" s="75"/>
      <c r="I3" s="75" t="s">
        <v>432</v>
      </c>
      <c r="J3" s="75" t="s">
        <v>433</v>
      </c>
      <c r="K3" s="75">
        <v>51.05</v>
      </c>
      <c r="L3" s="75">
        <v>-114.07</v>
      </c>
      <c r="M3" s="75" t="s">
        <v>434</v>
      </c>
      <c r="N3" s="75">
        <v>2010</v>
      </c>
      <c r="O3" s="75"/>
      <c r="P3" s="75">
        <v>2014</v>
      </c>
      <c r="Q3" s="75">
        <v>221</v>
      </c>
      <c r="R3" s="75"/>
      <c r="S3" s="75"/>
      <c r="T3" s="75" t="s">
        <v>435</v>
      </c>
      <c r="U3" s="75"/>
      <c r="V3" s="75" t="s">
        <v>436</v>
      </c>
      <c r="W3" s="75"/>
      <c r="X3" s="75" t="s">
        <v>436</v>
      </c>
      <c r="Y3" s="75"/>
      <c r="Z3" s="75" t="s">
        <v>436</v>
      </c>
      <c r="AA3" s="75" t="s">
        <v>436</v>
      </c>
      <c r="AB3" s="75" t="s">
        <v>436</v>
      </c>
      <c r="AC3" s="75"/>
      <c r="AD3" s="75"/>
      <c r="AE3" s="75"/>
      <c r="AF3" s="75" t="s">
        <v>437</v>
      </c>
      <c r="AG3" s="75"/>
      <c r="AH3" s="75">
        <v>60</v>
      </c>
      <c r="AI3" s="75">
        <v>55</v>
      </c>
      <c r="AJ3" s="75"/>
      <c r="AK3" s="75">
        <v>12600</v>
      </c>
      <c r="AL3" s="75"/>
      <c r="AM3" s="75"/>
      <c r="AN3" s="75" t="s">
        <v>436</v>
      </c>
      <c r="AO3" s="75"/>
      <c r="AP3" s="75">
        <v>1</v>
      </c>
      <c r="AQ3" s="75" t="s">
        <v>438</v>
      </c>
      <c r="AR3" s="75">
        <v>2000</v>
      </c>
      <c r="AS3" s="75">
        <v>60</v>
      </c>
      <c r="AT3" s="75">
        <v>55</v>
      </c>
      <c r="AU3" s="75"/>
      <c r="AV3" s="75">
        <v>12600</v>
      </c>
      <c r="AW3" s="75" t="s">
        <v>436</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439</v>
      </c>
      <c r="CL3" s="75" t="s">
        <v>436</v>
      </c>
      <c r="CM3" s="75" t="s">
        <v>439</v>
      </c>
      <c r="CN3" s="75"/>
      <c r="CO3" s="75">
        <v>12</v>
      </c>
      <c r="CP3" s="75"/>
      <c r="CQ3" s="75"/>
      <c r="CR3" s="75">
        <v>650558</v>
      </c>
      <c r="CS3" s="75"/>
      <c r="CT3" s="75"/>
      <c r="CU3" s="75">
        <v>3400</v>
      </c>
      <c r="CV3" s="75"/>
      <c r="CW3" s="75"/>
      <c r="CX3" s="75" t="s">
        <v>436</v>
      </c>
      <c r="CY3" s="75"/>
      <c r="CZ3" s="75"/>
      <c r="DA3" s="75"/>
      <c r="DB3" s="75"/>
      <c r="DC3" s="75"/>
      <c r="DD3" s="75">
        <v>55</v>
      </c>
      <c r="DE3" s="75"/>
      <c r="DF3" s="75"/>
      <c r="DG3" s="75">
        <v>12600</v>
      </c>
      <c r="DH3" s="75"/>
      <c r="DI3" s="75"/>
      <c r="DJ3" s="75"/>
      <c r="DK3" s="75"/>
      <c r="DL3" s="75"/>
      <c r="DM3" s="75"/>
      <c r="DN3" s="75"/>
      <c r="DO3" s="75"/>
    </row>
    <row r="4" spans="1:119" s="9" customFormat="1">
      <c r="A4" s="83">
        <v>100017</v>
      </c>
      <c r="B4" s="75" t="s">
        <v>440</v>
      </c>
      <c r="C4" s="75" t="b">
        <v>1</v>
      </c>
      <c r="D4" s="75" t="b">
        <v>1</v>
      </c>
      <c r="E4" s="75" t="b">
        <v>0</v>
      </c>
      <c r="F4" s="75" t="b">
        <v>0</v>
      </c>
      <c r="G4" s="75" t="s">
        <v>441</v>
      </c>
      <c r="H4" s="75"/>
      <c r="I4" s="75" t="s">
        <v>432</v>
      </c>
      <c r="J4" s="75" t="s">
        <v>433</v>
      </c>
      <c r="K4" s="75">
        <v>51.051000000000002</v>
      </c>
      <c r="L4" s="75">
        <v>-114.069</v>
      </c>
      <c r="M4" s="75" t="s">
        <v>434</v>
      </c>
      <c r="N4" s="75">
        <v>1970</v>
      </c>
      <c r="O4" s="75"/>
      <c r="P4" s="75">
        <v>2017</v>
      </c>
      <c r="Q4" s="75">
        <v>221</v>
      </c>
      <c r="R4" s="75">
        <v>15739</v>
      </c>
      <c r="S4" s="75"/>
      <c r="T4" s="75" t="s">
        <v>435</v>
      </c>
      <c r="U4" s="75"/>
      <c r="V4" s="75"/>
      <c r="W4" s="75"/>
      <c r="X4" s="75"/>
      <c r="Y4" s="75"/>
      <c r="Z4" s="75"/>
      <c r="AA4" s="75"/>
      <c r="AB4" s="75"/>
      <c r="AC4" s="75"/>
      <c r="AD4" s="75"/>
      <c r="AE4" s="75"/>
      <c r="AF4" s="75" t="s">
        <v>437</v>
      </c>
      <c r="AG4" s="75"/>
      <c r="AH4" s="75"/>
      <c r="AI4" s="75"/>
      <c r="AJ4" s="75"/>
      <c r="AK4" s="75"/>
      <c r="AL4" s="75"/>
      <c r="AM4" s="75"/>
      <c r="AN4" s="75"/>
      <c r="AO4" s="75"/>
      <c r="AP4" s="75"/>
      <c r="AQ4" s="75"/>
      <c r="AR4" s="75"/>
      <c r="AS4" s="75"/>
      <c r="AT4" s="75"/>
      <c r="AU4" s="75"/>
      <c r="AV4" s="75"/>
      <c r="AW4" s="75" t="s">
        <v>436</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c r="A5" s="83">
        <v>100022</v>
      </c>
      <c r="B5" s="75" t="s">
        <v>442</v>
      </c>
      <c r="C5" s="75" t="b">
        <v>1</v>
      </c>
      <c r="D5" s="75" t="b">
        <v>1</v>
      </c>
      <c r="E5" s="75" t="b">
        <v>0</v>
      </c>
      <c r="F5" s="75" t="b">
        <v>0</v>
      </c>
      <c r="G5" s="75" t="s">
        <v>443</v>
      </c>
      <c r="H5" s="75"/>
      <c r="I5" s="75" t="s">
        <v>432</v>
      </c>
      <c r="J5" s="75" t="s">
        <v>433</v>
      </c>
      <c r="K5" s="75">
        <v>51.055999999999997</v>
      </c>
      <c r="L5" s="75">
        <v>-114.06399999999999</v>
      </c>
      <c r="M5" s="75" t="s">
        <v>434</v>
      </c>
      <c r="N5" s="75">
        <v>2000</v>
      </c>
      <c r="O5" s="75"/>
      <c r="P5" s="75">
        <v>2015</v>
      </c>
      <c r="Q5" s="75">
        <v>221</v>
      </c>
      <c r="R5" s="75"/>
      <c r="S5" s="75"/>
      <c r="T5" s="75" t="s">
        <v>435</v>
      </c>
      <c r="U5" s="75"/>
      <c r="V5" s="75"/>
      <c r="W5" s="75"/>
      <c r="X5" s="75"/>
      <c r="Y5" s="75"/>
      <c r="Z5" s="75"/>
      <c r="AA5" s="75"/>
      <c r="AB5" s="75"/>
      <c r="AC5" s="75"/>
      <c r="AD5" s="75"/>
      <c r="AE5" s="75"/>
      <c r="AF5" s="75" t="s">
        <v>437</v>
      </c>
      <c r="AG5" s="75"/>
      <c r="AH5" s="75">
        <v>35</v>
      </c>
      <c r="AI5" s="75"/>
      <c r="AJ5" s="75">
        <v>27000</v>
      </c>
      <c r="AK5" s="75">
        <v>73835</v>
      </c>
      <c r="AL5" s="75"/>
      <c r="AM5" s="75"/>
      <c r="AN5" s="75" t="s">
        <v>436</v>
      </c>
      <c r="AO5" s="75"/>
      <c r="AP5" s="75">
        <v>3</v>
      </c>
      <c r="AQ5" s="75" t="s">
        <v>444</v>
      </c>
      <c r="AR5" s="75"/>
      <c r="AS5" s="75">
        <v>35</v>
      </c>
      <c r="AT5" s="75"/>
      <c r="AU5" s="75">
        <v>27000</v>
      </c>
      <c r="AV5" s="75">
        <v>73835</v>
      </c>
      <c r="AW5" s="75" t="s">
        <v>436</v>
      </c>
      <c r="AX5" s="75"/>
      <c r="AY5" s="75"/>
      <c r="AZ5" s="75"/>
      <c r="BA5" s="75"/>
      <c r="BB5" s="75"/>
      <c r="BC5" s="75"/>
      <c r="BD5" s="75"/>
      <c r="BE5" s="75"/>
      <c r="BF5" s="75"/>
      <c r="BG5" s="75"/>
      <c r="BH5" s="75"/>
      <c r="BI5" s="75"/>
      <c r="BJ5" s="75" t="s">
        <v>436</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c r="A6" s="83">
        <v>100024</v>
      </c>
      <c r="B6" s="75" t="s">
        <v>445</v>
      </c>
      <c r="C6" s="75" t="b">
        <v>1</v>
      </c>
      <c r="D6" s="75" t="b">
        <v>1</v>
      </c>
      <c r="E6" s="75" t="b">
        <v>0</v>
      </c>
      <c r="F6" s="75" t="b">
        <v>0</v>
      </c>
      <c r="G6" s="75" t="s">
        <v>445</v>
      </c>
      <c r="H6" s="75"/>
      <c r="I6" s="75" t="s">
        <v>432</v>
      </c>
      <c r="J6" s="75" t="s">
        <v>433</v>
      </c>
      <c r="K6" s="75">
        <v>51.058</v>
      </c>
      <c r="L6" s="75">
        <v>-114.062</v>
      </c>
      <c r="M6" s="75" t="s">
        <v>434</v>
      </c>
      <c r="N6" s="75">
        <v>1970</v>
      </c>
      <c r="O6" s="75"/>
      <c r="P6" s="75">
        <v>2017</v>
      </c>
      <c r="Q6" s="75">
        <v>221</v>
      </c>
      <c r="R6" s="75">
        <v>23257</v>
      </c>
      <c r="S6" s="75"/>
      <c r="T6" s="75" t="s">
        <v>435</v>
      </c>
      <c r="U6" s="75"/>
      <c r="V6" s="75"/>
      <c r="W6" s="75"/>
      <c r="X6" s="75"/>
      <c r="Y6" s="75"/>
      <c r="Z6" s="75"/>
      <c r="AA6" s="75" t="s">
        <v>436</v>
      </c>
      <c r="AB6" s="75"/>
      <c r="AC6" s="75"/>
      <c r="AD6" s="75"/>
      <c r="AE6" s="75"/>
      <c r="AF6" s="75" t="s">
        <v>437</v>
      </c>
      <c r="AG6" s="75"/>
      <c r="AH6" s="75"/>
      <c r="AI6" s="75"/>
      <c r="AJ6" s="75"/>
      <c r="AK6" s="75"/>
      <c r="AL6" s="75"/>
      <c r="AM6" s="75"/>
      <c r="AN6" s="75"/>
      <c r="AO6" s="75"/>
      <c r="AP6" s="75"/>
      <c r="AQ6" s="75"/>
      <c r="AR6" s="75"/>
      <c r="AS6" s="75"/>
      <c r="AT6" s="75"/>
      <c r="AU6" s="75"/>
      <c r="AV6" s="75"/>
      <c r="AW6" s="75" t="s">
        <v>436</v>
      </c>
      <c r="AX6" s="75"/>
      <c r="AY6" s="75"/>
      <c r="AZ6" s="75"/>
      <c r="BA6" s="75"/>
      <c r="BB6" s="75"/>
      <c r="BC6" s="75"/>
      <c r="BD6" s="75"/>
      <c r="BE6" s="75"/>
      <c r="BF6" s="75"/>
      <c r="BG6" s="75"/>
      <c r="BH6" s="75"/>
      <c r="BI6" s="75"/>
      <c r="BJ6" s="75"/>
      <c r="BK6" s="75"/>
      <c r="BL6" s="75"/>
      <c r="BM6" s="75"/>
      <c r="BN6" s="75" t="s">
        <v>436</v>
      </c>
      <c r="BO6" s="75"/>
      <c r="BP6" s="75"/>
      <c r="BQ6" s="75"/>
      <c r="BR6" s="75"/>
      <c r="BS6" s="75"/>
      <c r="BT6" s="75"/>
      <c r="BU6" s="75"/>
      <c r="BV6" s="75"/>
      <c r="BW6" s="75"/>
      <c r="BX6" s="75"/>
      <c r="BY6" s="75"/>
      <c r="BZ6" s="75"/>
      <c r="CA6" s="75"/>
      <c r="CB6" s="75"/>
      <c r="CC6" s="75"/>
      <c r="CD6" s="75"/>
      <c r="CE6" s="75"/>
      <c r="CF6" s="75"/>
      <c r="CG6" s="75"/>
      <c r="CH6" s="75"/>
      <c r="CI6" s="75"/>
      <c r="CJ6" s="75"/>
      <c r="CK6" s="75" t="s">
        <v>439</v>
      </c>
      <c r="CL6" s="75" t="s">
        <v>436</v>
      </c>
      <c r="CM6" s="75" t="s">
        <v>436</v>
      </c>
      <c r="CN6" s="75"/>
      <c r="CO6" s="75">
        <v>100</v>
      </c>
      <c r="CP6" s="75">
        <v>100</v>
      </c>
      <c r="CQ6" s="75"/>
      <c r="CR6" s="75">
        <v>7532000</v>
      </c>
      <c r="CS6" s="75">
        <v>7532000</v>
      </c>
      <c r="CT6" s="75"/>
      <c r="CU6" s="75">
        <v>26240</v>
      </c>
      <c r="CV6" s="75">
        <v>26240</v>
      </c>
      <c r="CW6" s="75"/>
      <c r="CX6" s="75" t="s">
        <v>436</v>
      </c>
      <c r="CY6" s="75" t="s">
        <v>436</v>
      </c>
      <c r="CZ6" s="75"/>
      <c r="DA6" s="75"/>
      <c r="DB6" s="75"/>
      <c r="DC6" s="75"/>
      <c r="DD6" s="75">
        <v>153.864</v>
      </c>
      <c r="DE6" s="75">
        <v>35.168500000000002</v>
      </c>
      <c r="DF6" s="75"/>
      <c r="DG6" s="75">
        <v>250000</v>
      </c>
      <c r="DH6" s="75">
        <v>46891.9</v>
      </c>
      <c r="DI6" s="75"/>
      <c r="DJ6" s="75"/>
      <c r="DK6" s="75"/>
      <c r="DL6" s="75"/>
      <c r="DM6" s="75"/>
      <c r="DN6" s="75"/>
      <c r="DO6" s="75"/>
    </row>
    <row r="7" spans="1:119" s="9" customFormat="1">
      <c r="A7" s="83">
        <v>100035</v>
      </c>
      <c r="B7" s="75" t="s">
        <v>446</v>
      </c>
      <c r="C7" s="75" t="b">
        <v>0</v>
      </c>
      <c r="D7" s="75" t="b">
        <v>1</v>
      </c>
      <c r="E7" s="75" t="b">
        <v>0</v>
      </c>
      <c r="F7" s="75" t="b">
        <v>0</v>
      </c>
      <c r="G7" s="75" t="s">
        <v>447</v>
      </c>
      <c r="H7" s="75"/>
      <c r="I7" s="75" t="s">
        <v>448</v>
      </c>
      <c r="J7" s="75" t="s">
        <v>433</v>
      </c>
      <c r="K7" s="75">
        <v>54.463999999999999</v>
      </c>
      <c r="L7" s="75">
        <v>-110.173</v>
      </c>
      <c r="M7" s="75" t="s">
        <v>434</v>
      </c>
      <c r="N7" s="75">
        <v>1954</v>
      </c>
      <c r="O7" s="75"/>
      <c r="P7" s="75">
        <v>2017</v>
      </c>
      <c r="Q7" s="75">
        <v>9111</v>
      </c>
      <c r="R7" s="75"/>
      <c r="S7" s="75"/>
      <c r="T7" s="75" t="s">
        <v>449</v>
      </c>
      <c r="U7" s="75"/>
      <c r="V7" s="75"/>
      <c r="W7" s="75"/>
      <c r="X7" s="75"/>
      <c r="Y7" s="75"/>
      <c r="Z7" s="75"/>
      <c r="AA7" s="75"/>
      <c r="AB7" s="75"/>
      <c r="AC7" s="75"/>
      <c r="AD7" s="75"/>
      <c r="AE7" s="75" t="s">
        <v>436</v>
      </c>
      <c r="AF7" s="75" t="s">
        <v>450</v>
      </c>
      <c r="AG7" s="75"/>
      <c r="AH7" s="75"/>
      <c r="AI7" s="75"/>
      <c r="AJ7" s="75"/>
      <c r="AK7" s="75"/>
      <c r="AL7" s="75"/>
      <c r="AM7" s="75"/>
      <c r="AN7" s="75"/>
      <c r="AO7" s="75"/>
      <c r="AP7" s="75"/>
      <c r="AQ7" s="75"/>
      <c r="AR7" s="75"/>
      <c r="AS7" s="75"/>
      <c r="AT7" s="75"/>
      <c r="AU7" s="75"/>
      <c r="AV7" s="75"/>
      <c r="AW7" s="75" t="s">
        <v>436</v>
      </c>
      <c r="AX7" s="75"/>
      <c r="AY7" s="75" t="s">
        <v>436</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436</v>
      </c>
      <c r="CL7" s="75" t="s">
        <v>439</v>
      </c>
      <c r="CM7" s="75" t="s">
        <v>439</v>
      </c>
      <c r="CN7" s="75"/>
      <c r="CO7" s="75"/>
      <c r="CP7" s="75"/>
      <c r="CQ7" s="75">
        <v>1531779.37</v>
      </c>
      <c r="CR7" s="75"/>
      <c r="CS7" s="75"/>
      <c r="CT7" s="75"/>
      <c r="CU7" s="75"/>
      <c r="CV7" s="75"/>
      <c r="CW7" s="75"/>
      <c r="CX7" s="75"/>
      <c r="CY7" s="75"/>
      <c r="CZ7" s="75" t="s">
        <v>439</v>
      </c>
      <c r="DA7" s="75"/>
      <c r="DB7" s="75"/>
      <c r="DC7" s="75">
        <v>43.96</v>
      </c>
      <c r="DD7" s="75"/>
      <c r="DE7" s="75"/>
      <c r="DF7" s="75"/>
      <c r="DG7" s="75"/>
      <c r="DH7" s="75"/>
      <c r="DI7" s="75"/>
      <c r="DJ7" s="75"/>
      <c r="DK7" s="75"/>
      <c r="DL7" s="75"/>
      <c r="DM7" s="75"/>
      <c r="DN7" s="75"/>
      <c r="DO7" s="75"/>
    </row>
    <row r="8" spans="1:119" s="9" customFormat="1">
      <c r="A8" s="83">
        <v>100045</v>
      </c>
      <c r="B8" s="75" t="s">
        <v>451</v>
      </c>
      <c r="C8" s="75" t="b">
        <v>0</v>
      </c>
      <c r="D8" s="75" t="b">
        <v>1</v>
      </c>
      <c r="E8" s="75" t="b">
        <v>0</v>
      </c>
      <c r="F8" s="75" t="b">
        <v>0</v>
      </c>
      <c r="G8" s="75"/>
      <c r="H8" s="75"/>
      <c r="I8" s="75" t="s">
        <v>452</v>
      </c>
      <c r="J8" s="75" t="s">
        <v>433</v>
      </c>
      <c r="K8" s="75">
        <v>53.544999999999995</v>
      </c>
      <c r="L8" s="75">
        <v>-113.49</v>
      </c>
      <c r="M8" s="75" t="s">
        <v>434</v>
      </c>
      <c r="N8" s="75">
        <v>2013</v>
      </c>
      <c r="O8" s="75"/>
      <c r="P8" s="75">
        <v>2017</v>
      </c>
      <c r="Q8" s="75"/>
      <c r="R8" s="75"/>
      <c r="S8" s="75"/>
      <c r="T8" s="75" t="s">
        <v>435</v>
      </c>
      <c r="U8" s="75"/>
      <c r="V8" s="75"/>
      <c r="W8" s="75"/>
      <c r="X8" s="75"/>
      <c r="Y8" s="75"/>
      <c r="Z8" s="75"/>
      <c r="AA8" s="75"/>
      <c r="AB8" s="75"/>
      <c r="AC8" s="75"/>
      <c r="AD8" s="75"/>
      <c r="AE8" s="75"/>
      <c r="AF8" s="75" t="s">
        <v>453</v>
      </c>
      <c r="AG8" s="75" t="s">
        <v>454</v>
      </c>
      <c r="AH8" s="75"/>
      <c r="AI8" s="75">
        <v>0.38</v>
      </c>
      <c r="AJ8" s="75"/>
      <c r="AK8" s="75"/>
      <c r="AL8" s="75"/>
      <c r="AM8" s="75"/>
      <c r="AN8" s="75"/>
      <c r="AO8" s="75"/>
      <c r="AP8" s="75"/>
      <c r="AQ8" s="75"/>
      <c r="AR8" s="75"/>
      <c r="AS8" s="75"/>
      <c r="AT8" s="75"/>
      <c r="AU8" s="75"/>
      <c r="AV8" s="75"/>
      <c r="AW8" s="75" t="s">
        <v>436</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c r="A9" s="83">
        <v>100047</v>
      </c>
      <c r="B9" s="75" t="s">
        <v>455</v>
      </c>
      <c r="C9" s="75" t="b">
        <v>0</v>
      </c>
      <c r="D9" s="75" t="b">
        <v>1</v>
      </c>
      <c r="E9" s="75" t="b">
        <v>0</v>
      </c>
      <c r="F9" s="75" t="b">
        <v>0</v>
      </c>
      <c r="G9" s="75"/>
      <c r="H9" s="75"/>
      <c r="I9" s="75" t="s">
        <v>452</v>
      </c>
      <c r="J9" s="75" t="s">
        <v>433</v>
      </c>
      <c r="K9" s="75">
        <v>53.546999999999997</v>
      </c>
      <c r="L9" s="75">
        <v>-113.488</v>
      </c>
      <c r="M9" s="75" t="s">
        <v>434</v>
      </c>
      <c r="N9" s="75"/>
      <c r="O9" s="75"/>
      <c r="P9" s="75"/>
      <c r="Q9" s="75"/>
      <c r="R9" s="75"/>
      <c r="S9" s="75"/>
      <c r="T9" s="75" t="s">
        <v>456</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c r="A10" s="83">
        <v>100050</v>
      </c>
      <c r="B10" s="75" t="s">
        <v>457</v>
      </c>
      <c r="C10" s="75" t="b">
        <v>1</v>
      </c>
      <c r="D10" s="75" t="b">
        <v>1</v>
      </c>
      <c r="E10" s="75" t="b">
        <v>0</v>
      </c>
      <c r="F10" s="75" t="b">
        <v>0</v>
      </c>
      <c r="G10" s="75" t="s">
        <v>458</v>
      </c>
      <c r="H10" s="75"/>
      <c r="I10" s="75" t="s">
        <v>452</v>
      </c>
      <c r="J10" s="75" t="s">
        <v>433</v>
      </c>
      <c r="K10" s="75">
        <v>53.55</v>
      </c>
      <c r="L10" s="75">
        <v>-113.485</v>
      </c>
      <c r="M10" s="75" t="s">
        <v>434</v>
      </c>
      <c r="N10" s="75">
        <v>1950</v>
      </c>
      <c r="O10" s="75"/>
      <c r="P10" s="75">
        <v>2017</v>
      </c>
      <c r="Q10" s="75">
        <v>221</v>
      </c>
      <c r="R10" s="75">
        <v>6678</v>
      </c>
      <c r="S10" s="75">
        <v>11461</v>
      </c>
      <c r="T10" s="75" t="s">
        <v>435</v>
      </c>
      <c r="U10" s="75"/>
      <c r="V10" s="75" t="s">
        <v>436</v>
      </c>
      <c r="W10" s="75" t="s">
        <v>436</v>
      </c>
      <c r="X10" s="75"/>
      <c r="Y10" s="75"/>
      <c r="Z10" s="75" t="s">
        <v>436</v>
      </c>
      <c r="AA10" s="75" t="s">
        <v>436</v>
      </c>
      <c r="AB10" s="75" t="s">
        <v>436</v>
      </c>
      <c r="AC10" s="75"/>
      <c r="AD10" s="75"/>
      <c r="AE10" s="75"/>
      <c r="AF10" s="75" t="s">
        <v>437</v>
      </c>
      <c r="AG10" s="75"/>
      <c r="AH10" s="75"/>
      <c r="AI10" s="75"/>
      <c r="AJ10" s="75"/>
      <c r="AK10" s="75"/>
      <c r="AL10" s="75"/>
      <c r="AM10" s="75"/>
      <c r="AN10" s="75"/>
      <c r="AO10" s="75"/>
      <c r="AP10" s="75"/>
      <c r="AQ10" s="75"/>
      <c r="AR10" s="75"/>
      <c r="AS10" s="75"/>
      <c r="AT10" s="75"/>
      <c r="AU10" s="75"/>
      <c r="AV10" s="75"/>
      <c r="AW10" s="75" t="s">
        <v>436</v>
      </c>
      <c r="AX10" s="75"/>
      <c r="AY10" s="75" t="s">
        <v>436</v>
      </c>
      <c r="AZ10" s="75"/>
      <c r="BA10" s="75"/>
      <c r="BB10" s="75"/>
      <c r="BC10" s="75"/>
      <c r="BD10" s="75"/>
      <c r="BE10" s="75"/>
      <c r="BF10" s="75"/>
      <c r="BG10" s="75"/>
      <c r="BH10" s="75"/>
      <c r="BI10" s="75"/>
      <c r="BJ10" s="75"/>
      <c r="BK10" s="75" t="s">
        <v>436</v>
      </c>
      <c r="BL10" s="75"/>
      <c r="BM10" s="75"/>
      <c r="BN10" s="75" t="s">
        <v>436</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436</v>
      </c>
      <c r="CL10" s="75" t="s">
        <v>439</v>
      </c>
      <c r="CM10" s="75" t="s">
        <v>436</v>
      </c>
      <c r="CN10" s="75">
        <v>80</v>
      </c>
      <c r="CO10" s="75"/>
      <c r="CP10" s="75">
        <v>85</v>
      </c>
      <c r="CQ10" s="75">
        <v>21500000</v>
      </c>
      <c r="CR10" s="75"/>
      <c r="CS10" s="75">
        <v>21500000</v>
      </c>
      <c r="CT10" s="75">
        <v>32800</v>
      </c>
      <c r="CU10" s="75"/>
      <c r="CV10" s="75">
        <v>32800</v>
      </c>
      <c r="CW10" s="75" t="s">
        <v>436</v>
      </c>
      <c r="CX10" s="75"/>
      <c r="CY10" s="75" t="s">
        <v>436</v>
      </c>
      <c r="CZ10" s="75" t="s">
        <v>439</v>
      </c>
      <c r="DA10" s="75"/>
      <c r="DB10" s="75" t="s">
        <v>436</v>
      </c>
      <c r="DC10" s="75">
        <v>590</v>
      </c>
      <c r="DD10" s="75"/>
      <c r="DE10" s="75">
        <v>145</v>
      </c>
      <c r="DF10" s="75">
        <v>622000</v>
      </c>
      <c r="DG10" s="75"/>
      <c r="DH10" s="75">
        <v>209266</v>
      </c>
      <c r="DI10" s="75">
        <v>205</v>
      </c>
      <c r="DJ10" s="75"/>
      <c r="DK10" s="75">
        <v>5</v>
      </c>
      <c r="DL10" s="75">
        <v>25</v>
      </c>
      <c r="DM10" s="75"/>
      <c r="DN10" s="75">
        <v>13</v>
      </c>
      <c r="DO10" s="75">
        <v>0.8</v>
      </c>
    </row>
    <row r="11" spans="1:119" s="9" customFormat="1">
      <c r="A11" s="83">
        <v>100081</v>
      </c>
      <c r="B11" s="75" t="s">
        <v>459</v>
      </c>
      <c r="C11" s="75" t="b">
        <v>0</v>
      </c>
      <c r="D11" s="75" t="b">
        <v>1</v>
      </c>
      <c r="E11" s="75" t="b">
        <v>0</v>
      </c>
      <c r="F11" s="75" t="b">
        <v>0</v>
      </c>
      <c r="G11" s="75" t="s">
        <v>459</v>
      </c>
      <c r="H11" s="75"/>
      <c r="I11" s="75" t="s">
        <v>460</v>
      </c>
      <c r="J11" s="75" t="s">
        <v>433</v>
      </c>
      <c r="K11" s="75">
        <v>49.693999999999996</v>
      </c>
      <c r="L11" s="75">
        <v>-112.84099999999999</v>
      </c>
      <c r="M11" s="75" t="s">
        <v>434</v>
      </c>
      <c r="N11" s="75">
        <v>1970</v>
      </c>
      <c r="O11" s="75"/>
      <c r="P11" s="75">
        <v>2017</v>
      </c>
      <c r="Q11" s="75">
        <v>611</v>
      </c>
      <c r="R11" s="75"/>
      <c r="S11" s="75"/>
      <c r="T11" s="75" t="s">
        <v>461</v>
      </c>
      <c r="U11" s="75"/>
      <c r="V11" s="75"/>
      <c r="W11" s="75"/>
      <c r="X11" s="75"/>
      <c r="Y11" s="75"/>
      <c r="Z11" s="75"/>
      <c r="AA11" s="75" t="s">
        <v>436</v>
      </c>
      <c r="AB11" s="75"/>
      <c r="AC11" s="75"/>
      <c r="AD11" s="75"/>
      <c r="AE11" s="75"/>
      <c r="AF11" s="75" t="s">
        <v>450</v>
      </c>
      <c r="AG11" s="75"/>
      <c r="AH11" s="75"/>
      <c r="AI11" s="75">
        <v>20.02413</v>
      </c>
      <c r="AJ11" s="75"/>
      <c r="AK11" s="75"/>
      <c r="AL11" s="75">
        <v>0.04</v>
      </c>
      <c r="AM11" s="75"/>
      <c r="AN11" s="75" t="s">
        <v>436</v>
      </c>
      <c r="AO11" s="75"/>
      <c r="AP11" s="75"/>
      <c r="AQ11" s="75"/>
      <c r="AR11" s="75"/>
      <c r="AS11" s="75"/>
      <c r="AT11" s="75"/>
      <c r="AU11" s="75"/>
      <c r="AV11" s="75"/>
      <c r="AW11" s="75" t="s">
        <v>436</v>
      </c>
      <c r="AX11" s="75"/>
      <c r="AY11" s="75"/>
      <c r="AZ11" s="75"/>
      <c r="BA11" s="75"/>
      <c r="BB11" s="75"/>
      <c r="BC11" s="75"/>
      <c r="BD11" s="75"/>
      <c r="BE11" s="75"/>
      <c r="BF11" s="75"/>
      <c r="BG11" s="75"/>
      <c r="BH11" s="75"/>
      <c r="BI11" s="75"/>
      <c r="BJ11" s="75"/>
      <c r="BK11" s="75"/>
      <c r="BL11" s="75"/>
      <c r="BM11" s="75"/>
      <c r="BN11" s="75" t="s">
        <v>436</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439</v>
      </c>
      <c r="CL11" s="75" t="s">
        <v>436</v>
      </c>
      <c r="CM11" s="75" t="s">
        <v>436</v>
      </c>
      <c r="CN11" s="75"/>
      <c r="CO11" s="75">
        <v>30</v>
      </c>
      <c r="CP11" s="75">
        <v>30</v>
      </c>
      <c r="CQ11" s="75"/>
      <c r="CR11" s="75">
        <v>185000</v>
      </c>
      <c r="CS11" s="75">
        <v>1990600</v>
      </c>
      <c r="CT11" s="75"/>
      <c r="CU11" s="75">
        <v>4000</v>
      </c>
      <c r="CV11" s="75">
        <v>13120</v>
      </c>
      <c r="CW11" s="75"/>
      <c r="CX11" s="75" t="s">
        <v>439</v>
      </c>
      <c r="CY11" s="75" t="s">
        <v>439</v>
      </c>
      <c r="CZ11" s="75"/>
      <c r="DA11" s="75"/>
      <c r="DB11" s="75"/>
      <c r="DC11" s="75"/>
      <c r="DD11" s="75">
        <v>11.231999999999999</v>
      </c>
      <c r="DE11" s="75">
        <v>8.7921300000000002</v>
      </c>
      <c r="DF11" s="75"/>
      <c r="DG11" s="75"/>
      <c r="DH11" s="75"/>
      <c r="DI11" s="75"/>
      <c r="DJ11" s="75"/>
      <c r="DK11" s="75"/>
      <c r="DL11" s="75"/>
      <c r="DM11" s="75"/>
      <c r="DN11" s="75"/>
      <c r="DO11" s="75"/>
    </row>
    <row r="12" spans="1:119" s="9" customFormat="1">
      <c r="A12" s="83">
        <v>100092</v>
      </c>
      <c r="B12" s="75" t="s">
        <v>462</v>
      </c>
      <c r="C12" s="75" t="b">
        <v>0</v>
      </c>
      <c r="D12" s="75" t="b">
        <v>1</v>
      </c>
      <c r="E12" s="75" t="b">
        <v>0</v>
      </c>
      <c r="F12" s="75" t="b">
        <v>0</v>
      </c>
      <c r="G12" s="75" t="s">
        <v>463</v>
      </c>
      <c r="H12" s="75" t="s">
        <v>464</v>
      </c>
      <c r="I12" s="75" t="s">
        <v>463</v>
      </c>
      <c r="J12" s="75" t="s">
        <v>433</v>
      </c>
      <c r="K12" s="75">
        <v>50.725000000000001</v>
      </c>
      <c r="L12" s="75">
        <v>-113.97499999999999</v>
      </c>
      <c r="M12" s="75" t="s">
        <v>434</v>
      </c>
      <c r="N12" s="75">
        <v>2007</v>
      </c>
      <c r="O12" s="75"/>
      <c r="P12" s="75">
        <v>2017</v>
      </c>
      <c r="Q12" s="75"/>
      <c r="R12" s="75"/>
      <c r="S12" s="75"/>
      <c r="T12" s="75" t="s">
        <v>465</v>
      </c>
      <c r="U12" s="75"/>
      <c r="V12" s="75"/>
      <c r="W12" s="75"/>
      <c r="X12" s="75"/>
      <c r="Y12" s="75"/>
      <c r="Z12" s="75"/>
      <c r="AA12" s="75"/>
      <c r="AB12" s="75" t="s">
        <v>436</v>
      </c>
      <c r="AC12" s="75"/>
      <c r="AD12" s="75"/>
      <c r="AE12" s="75"/>
      <c r="AF12" s="75" t="s">
        <v>466</v>
      </c>
      <c r="AG12" s="75" t="s">
        <v>467</v>
      </c>
      <c r="AH12" s="75"/>
      <c r="AI12" s="75">
        <v>1.5</v>
      </c>
      <c r="AJ12" s="75"/>
      <c r="AK12" s="75"/>
      <c r="AL12" s="75"/>
      <c r="AM12" s="75"/>
      <c r="AN12" s="75"/>
      <c r="AO12" s="75"/>
      <c r="AP12" s="75"/>
      <c r="AQ12" s="75"/>
      <c r="AR12" s="75"/>
      <c r="AS12" s="75"/>
      <c r="AT12" s="75"/>
      <c r="AU12" s="75"/>
      <c r="AV12" s="75"/>
      <c r="AW12" s="75" t="s">
        <v>436</v>
      </c>
      <c r="AX12" s="75"/>
      <c r="AY12" s="75"/>
      <c r="AZ12" s="75"/>
      <c r="BA12" s="75"/>
      <c r="BB12" s="75"/>
      <c r="BC12" s="75"/>
      <c r="BD12" s="75"/>
      <c r="BE12" s="75"/>
      <c r="BF12" s="75"/>
      <c r="BG12" s="75"/>
      <c r="BH12" s="75" t="s">
        <v>436</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436</v>
      </c>
      <c r="CL12" s="75" t="s">
        <v>439</v>
      </c>
      <c r="CM12" s="75" t="s">
        <v>439</v>
      </c>
      <c r="CN12" s="75">
        <v>52</v>
      </c>
      <c r="CO12" s="75"/>
      <c r="CP12" s="75"/>
      <c r="CQ12" s="75">
        <v>100000</v>
      </c>
      <c r="CR12" s="75"/>
      <c r="CS12" s="75"/>
      <c r="CT12" s="75">
        <v>4920</v>
      </c>
      <c r="CU12" s="75"/>
      <c r="CV12" s="75"/>
      <c r="CW12" s="75" t="s">
        <v>436</v>
      </c>
      <c r="CX12" s="75"/>
      <c r="CY12" s="75"/>
      <c r="CZ12" s="75"/>
      <c r="DA12" s="75"/>
      <c r="DB12" s="75"/>
      <c r="DC12" s="75"/>
      <c r="DD12" s="75"/>
      <c r="DE12" s="75"/>
      <c r="DF12" s="75"/>
      <c r="DG12" s="75"/>
      <c r="DH12" s="75"/>
      <c r="DI12" s="75"/>
      <c r="DJ12" s="75"/>
      <c r="DK12" s="75"/>
      <c r="DL12" s="75"/>
      <c r="DM12" s="75"/>
      <c r="DN12" s="75"/>
      <c r="DO12" s="75"/>
    </row>
    <row r="13" spans="1:119" s="9" customFormat="1">
      <c r="A13" s="83">
        <v>100125</v>
      </c>
      <c r="B13" s="75" t="s">
        <v>468</v>
      </c>
      <c r="C13" s="75" t="b">
        <v>0</v>
      </c>
      <c r="D13" s="75" t="b">
        <v>1</v>
      </c>
      <c r="E13" s="75" t="b">
        <v>0</v>
      </c>
      <c r="F13" s="75" t="b">
        <v>0</v>
      </c>
      <c r="G13" s="75" t="s">
        <v>469</v>
      </c>
      <c r="H13" s="75"/>
      <c r="I13" s="75" t="s">
        <v>470</v>
      </c>
      <c r="J13" s="75" t="s">
        <v>433</v>
      </c>
      <c r="K13" s="75">
        <v>53.540999999999997</v>
      </c>
      <c r="L13" s="75">
        <v>-113.29600000000001</v>
      </c>
      <c r="M13" s="75" t="s">
        <v>434</v>
      </c>
      <c r="N13" s="75">
        <v>2007</v>
      </c>
      <c r="O13" s="75"/>
      <c r="P13" s="75">
        <v>2015</v>
      </c>
      <c r="Q13" s="75"/>
      <c r="R13" s="75"/>
      <c r="S13" s="75"/>
      <c r="T13" s="75" t="s">
        <v>461</v>
      </c>
      <c r="U13" s="75" t="s">
        <v>436</v>
      </c>
      <c r="V13" s="75" t="s">
        <v>436</v>
      </c>
      <c r="W13" s="75"/>
      <c r="X13" s="75"/>
      <c r="Y13" s="75"/>
      <c r="Z13" s="75" t="s">
        <v>436</v>
      </c>
      <c r="AA13" s="75"/>
      <c r="AB13" s="75" t="s">
        <v>436</v>
      </c>
      <c r="AC13" s="75"/>
      <c r="AD13" s="75"/>
      <c r="AE13" s="75"/>
      <c r="AF13" s="75" t="s">
        <v>471</v>
      </c>
      <c r="AG13" s="75"/>
      <c r="AH13" s="75"/>
      <c r="AI13" s="75">
        <v>9</v>
      </c>
      <c r="AJ13" s="75"/>
      <c r="AK13" s="75">
        <v>9784</v>
      </c>
      <c r="AL13" s="75"/>
      <c r="AM13" s="75"/>
      <c r="AN13" s="75"/>
      <c r="AO13" s="75"/>
      <c r="AP13" s="75"/>
      <c r="AQ13" s="75"/>
      <c r="AR13" s="75"/>
      <c r="AS13" s="75"/>
      <c r="AT13" s="75"/>
      <c r="AU13" s="75"/>
      <c r="AV13" s="75"/>
      <c r="AW13" s="75" t="s">
        <v>436</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439</v>
      </c>
      <c r="CL13" s="75" t="s">
        <v>436</v>
      </c>
      <c r="CM13" s="75" t="s">
        <v>439</v>
      </c>
      <c r="CN13" s="75"/>
      <c r="CO13" s="75">
        <v>9</v>
      </c>
      <c r="CP13" s="75"/>
      <c r="CQ13" s="75"/>
      <c r="CR13" s="75">
        <v>822710</v>
      </c>
      <c r="CS13" s="75"/>
      <c r="CT13" s="75"/>
      <c r="CU13" s="75">
        <v>5248</v>
      </c>
      <c r="CV13" s="75"/>
      <c r="CW13" s="75"/>
      <c r="CX13" s="75" t="s">
        <v>436</v>
      </c>
      <c r="CY13" s="75"/>
      <c r="CZ13" s="75"/>
      <c r="DA13" s="75"/>
      <c r="DB13" s="75"/>
      <c r="DC13" s="75"/>
      <c r="DD13" s="75">
        <v>9</v>
      </c>
      <c r="DE13" s="75"/>
      <c r="DF13" s="75"/>
      <c r="DG13" s="75">
        <v>9784</v>
      </c>
      <c r="DH13" s="75"/>
      <c r="DI13" s="75"/>
      <c r="DJ13" s="75"/>
      <c r="DK13" s="75"/>
      <c r="DL13" s="75"/>
      <c r="DM13" s="75"/>
      <c r="DN13" s="75"/>
      <c r="DO13" s="75"/>
    </row>
    <row r="14" spans="1:119" s="9" customFormat="1">
      <c r="A14" s="83">
        <v>100163</v>
      </c>
      <c r="B14" s="75" t="s">
        <v>472</v>
      </c>
      <c r="C14" s="75" t="b">
        <v>0</v>
      </c>
      <c r="D14" s="75" t="b">
        <v>1</v>
      </c>
      <c r="E14" s="75" t="b">
        <v>0</v>
      </c>
      <c r="F14" s="75" t="b">
        <v>0</v>
      </c>
      <c r="G14" s="75" t="s">
        <v>473</v>
      </c>
      <c r="H14" s="75"/>
      <c r="I14" s="75" t="s">
        <v>474</v>
      </c>
      <c r="J14" s="75" t="s">
        <v>475</v>
      </c>
      <c r="K14" s="75">
        <v>49.25</v>
      </c>
      <c r="L14" s="75">
        <v>-122.97999999999999</v>
      </c>
      <c r="M14" s="75" t="s">
        <v>434</v>
      </c>
      <c r="N14" s="75">
        <v>1963</v>
      </c>
      <c r="O14" s="75"/>
      <c r="P14" s="75">
        <v>2017</v>
      </c>
      <c r="Q14" s="75">
        <v>611</v>
      </c>
      <c r="R14" s="75"/>
      <c r="S14" s="75"/>
      <c r="T14" s="75" t="s">
        <v>456</v>
      </c>
      <c r="U14" s="75"/>
      <c r="V14" s="75"/>
      <c r="W14" s="75"/>
      <c r="X14" s="75"/>
      <c r="Y14" s="75"/>
      <c r="Z14" s="75"/>
      <c r="AA14" s="75" t="s">
        <v>436</v>
      </c>
      <c r="AB14" s="75"/>
      <c r="AC14" s="75"/>
      <c r="AD14" s="75"/>
      <c r="AE14" s="75"/>
      <c r="AF14" s="75" t="s">
        <v>450</v>
      </c>
      <c r="AG14" s="75" t="s">
        <v>476</v>
      </c>
      <c r="AH14" s="75"/>
      <c r="AI14" s="75">
        <v>12</v>
      </c>
      <c r="AJ14" s="75"/>
      <c r="AK14" s="75"/>
      <c r="AL14" s="75"/>
      <c r="AM14" s="75"/>
      <c r="AN14" s="75"/>
      <c r="AO14" s="75"/>
      <c r="AP14" s="75"/>
      <c r="AQ14" s="75"/>
      <c r="AR14" s="75"/>
      <c r="AS14" s="75"/>
      <c r="AT14" s="75"/>
      <c r="AU14" s="75"/>
      <c r="AV14" s="75"/>
      <c r="AW14" s="75" t="s">
        <v>436</v>
      </c>
      <c r="AX14" s="75"/>
      <c r="AY14" s="75" t="s">
        <v>436</v>
      </c>
      <c r="AZ14" s="75"/>
      <c r="BA14" s="75"/>
      <c r="BB14" s="75"/>
      <c r="BC14" s="75"/>
      <c r="BD14" s="75" t="s">
        <v>436</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436</v>
      </c>
      <c r="CH14" s="75">
        <v>7200</v>
      </c>
      <c r="CI14" s="75"/>
      <c r="CJ14" s="75"/>
      <c r="CK14" s="75" t="s">
        <v>439</v>
      </c>
      <c r="CL14" s="75" t="s">
        <v>436</v>
      </c>
      <c r="CM14" s="75" t="s">
        <v>439</v>
      </c>
      <c r="CN14" s="75"/>
      <c r="CO14" s="75">
        <v>8</v>
      </c>
      <c r="CP14" s="75"/>
      <c r="CQ14" s="75"/>
      <c r="CR14" s="75">
        <v>804331.52000000002</v>
      </c>
      <c r="CS14" s="75"/>
      <c r="CT14" s="75"/>
      <c r="CU14" s="75"/>
      <c r="CV14" s="75"/>
      <c r="CW14" s="75"/>
      <c r="CX14" s="75" t="s">
        <v>436</v>
      </c>
      <c r="CY14" s="75"/>
      <c r="CZ14" s="75"/>
      <c r="DA14" s="75" t="s">
        <v>439</v>
      </c>
      <c r="DB14" s="75"/>
      <c r="DC14" s="75"/>
      <c r="DD14" s="75"/>
      <c r="DE14" s="75"/>
      <c r="DF14" s="75"/>
      <c r="DG14" s="75">
        <v>8800</v>
      </c>
      <c r="DH14" s="75"/>
      <c r="DI14" s="75"/>
      <c r="DJ14" s="75">
        <v>82</v>
      </c>
      <c r="DK14" s="75"/>
      <c r="DL14" s="75"/>
      <c r="DM14" s="75">
        <v>66</v>
      </c>
      <c r="DN14" s="75"/>
      <c r="DO14" s="75"/>
    </row>
    <row r="15" spans="1:119" s="9" customFormat="1">
      <c r="A15" s="83">
        <v>100166</v>
      </c>
      <c r="B15" s="75" t="s">
        <v>477</v>
      </c>
      <c r="C15" s="75" t="b">
        <v>0</v>
      </c>
      <c r="D15" s="75" t="b">
        <v>1</v>
      </c>
      <c r="E15" s="75" t="b">
        <v>0</v>
      </c>
      <c r="F15" s="75" t="b">
        <v>0</v>
      </c>
      <c r="G15" s="75" t="s">
        <v>478</v>
      </c>
      <c r="H15" s="75"/>
      <c r="I15" s="75" t="s">
        <v>474</v>
      </c>
      <c r="J15" s="75" t="s">
        <v>475</v>
      </c>
      <c r="K15" s="75">
        <v>49.253</v>
      </c>
      <c r="L15" s="75">
        <v>-122.97699999999999</v>
      </c>
      <c r="M15" s="75" t="s">
        <v>434</v>
      </c>
      <c r="N15" s="75">
        <v>2011</v>
      </c>
      <c r="O15" s="75"/>
      <c r="P15" s="75">
        <v>2015</v>
      </c>
      <c r="Q15" s="75"/>
      <c r="R15" s="75"/>
      <c r="S15" s="75"/>
      <c r="T15" s="75" t="s">
        <v>435</v>
      </c>
      <c r="U15" s="75"/>
      <c r="V15" s="75"/>
      <c r="W15" s="75"/>
      <c r="X15" s="75" t="s">
        <v>436</v>
      </c>
      <c r="Y15" s="75"/>
      <c r="Z15" s="75"/>
      <c r="AA15" s="75"/>
      <c r="AB15" s="75" t="s">
        <v>436</v>
      </c>
      <c r="AC15" s="75"/>
      <c r="AD15" s="75"/>
      <c r="AE15" s="75"/>
      <c r="AF15" s="75" t="s">
        <v>471</v>
      </c>
      <c r="AG15" s="75"/>
      <c r="AH15" s="75"/>
      <c r="AI15" s="75">
        <v>2.2999999999999998</v>
      </c>
      <c r="AJ15" s="75"/>
      <c r="AK15" s="75">
        <v>4182</v>
      </c>
      <c r="AL15" s="75"/>
      <c r="AM15" s="75"/>
      <c r="AN15" s="75"/>
      <c r="AO15" s="75"/>
      <c r="AP15" s="75"/>
      <c r="AQ15" s="75"/>
      <c r="AR15" s="75"/>
      <c r="AS15" s="75"/>
      <c r="AT15" s="75"/>
      <c r="AU15" s="75"/>
      <c r="AV15" s="75"/>
      <c r="AW15" s="75" t="s">
        <v>436</v>
      </c>
      <c r="AX15" s="75"/>
      <c r="AY15" s="75"/>
      <c r="AZ15" s="75"/>
      <c r="BA15" s="75"/>
      <c r="BB15" s="75" t="s">
        <v>436</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c r="A16" s="83">
        <v>100168</v>
      </c>
      <c r="B16" s="75" t="s">
        <v>479</v>
      </c>
      <c r="C16" s="75" t="b">
        <v>0</v>
      </c>
      <c r="D16" s="75" t="b">
        <v>1</v>
      </c>
      <c r="E16" s="75" t="b">
        <v>0</v>
      </c>
      <c r="F16" s="75" t="b">
        <v>0</v>
      </c>
      <c r="G16" s="75"/>
      <c r="H16" s="75"/>
      <c r="I16" s="75" t="s">
        <v>480</v>
      </c>
      <c r="J16" s="75" t="s">
        <v>475</v>
      </c>
      <c r="K16" s="75">
        <v>54.232999999999997</v>
      </c>
      <c r="L16" s="75">
        <v>-125.764</v>
      </c>
      <c r="M16" s="75" t="s">
        <v>434</v>
      </c>
      <c r="N16" s="75"/>
      <c r="O16" s="75"/>
      <c r="P16" s="75"/>
      <c r="Q16" s="75"/>
      <c r="R16" s="75"/>
      <c r="S16" s="75"/>
      <c r="T16" s="75" t="s">
        <v>449</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c r="A17" s="83">
        <v>100187</v>
      </c>
      <c r="B17" s="75" t="s">
        <v>481</v>
      </c>
      <c r="C17" s="75" t="b">
        <v>0</v>
      </c>
      <c r="D17" s="75" t="b">
        <v>1</v>
      </c>
      <c r="E17" s="75" t="b">
        <v>0</v>
      </c>
      <c r="F17" s="75" t="b">
        <v>0</v>
      </c>
      <c r="G17" s="75" t="s">
        <v>447</v>
      </c>
      <c r="H17" s="75"/>
      <c r="I17" s="75" t="s">
        <v>482</v>
      </c>
      <c r="J17" s="75" t="s">
        <v>475</v>
      </c>
      <c r="K17" s="75">
        <v>49.673999999999999</v>
      </c>
      <c r="L17" s="75">
        <v>-124.928</v>
      </c>
      <c r="M17" s="75" t="s">
        <v>434</v>
      </c>
      <c r="N17" s="75">
        <v>1995</v>
      </c>
      <c r="O17" s="75"/>
      <c r="P17" s="75">
        <v>2017</v>
      </c>
      <c r="Q17" s="75">
        <v>9111</v>
      </c>
      <c r="R17" s="75"/>
      <c r="S17" s="75"/>
      <c r="T17" s="75" t="s">
        <v>465</v>
      </c>
      <c r="U17" s="75"/>
      <c r="V17" s="75"/>
      <c r="W17" s="75"/>
      <c r="X17" s="75"/>
      <c r="Y17" s="75"/>
      <c r="Z17" s="75"/>
      <c r="AA17" s="75"/>
      <c r="AB17" s="75"/>
      <c r="AC17" s="75"/>
      <c r="AD17" s="75"/>
      <c r="AE17" s="75" t="s">
        <v>436</v>
      </c>
      <c r="AF17" s="75" t="s">
        <v>450</v>
      </c>
      <c r="AG17" s="75"/>
      <c r="AH17" s="75"/>
      <c r="AI17" s="75"/>
      <c r="AJ17" s="75"/>
      <c r="AK17" s="75"/>
      <c r="AL17" s="75"/>
      <c r="AM17" s="75"/>
      <c r="AN17" s="75"/>
      <c r="AO17" s="75"/>
      <c r="AP17" s="75"/>
      <c r="AQ17" s="75"/>
      <c r="AR17" s="75"/>
      <c r="AS17" s="75"/>
      <c r="AT17" s="75"/>
      <c r="AU17" s="75"/>
      <c r="AV17" s="75"/>
      <c r="AW17" s="75" t="s">
        <v>436</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436</v>
      </c>
      <c r="CL17" s="75" t="s">
        <v>439</v>
      </c>
      <c r="CM17" s="75" t="s">
        <v>439</v>
      </c>
      <c r="CN17" s="75">
        <v>30</v>
      </c>
      <c r="CO17" s="75"/>
      <c r="CP17" s="75"/>
      <c r="CQ17" s="75">
        <v>946719.07</v>
      </c>
      <c r="CR17" s="75"/>
      <c r="CS17" s="75"/>
      <c r="CT17" s="75">
        <v>25000</v>
      </c>
      <c r="CU17" s="75"/>
      <c r="CV17" s="75"/>
      <c r="CW17" s="75" t="s">
        <v>439</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c r="A18" s="83">
        <v>100192</v>
      </c>
      <c r="B18" s="75" t="s">
        <v>483</v>
      </c>
      <c r="C18" s="75" t="b">
        <v>0</v>
      </c>
      <c r="D18" s="75" t="b">
        <v>1</v>
      </c>
      <c r="E18" s="75" t="b">
        <v>0</v>
      </c>
      <c r="F18" s="75" t="b">
        <v>0</v>
      </c>
      <c r="G18" s="75"/>
      <c r="H18" s="75"/>
      <c r="I18" s="75" t="s">
        <v>484</v>
      </c>
      <c r="J18" s="75" t="s">
        <v>475</v>
      </c>
      <c r="K18" s="75">
        <v>49.512999999999998</v>
      </c>
      <c r="L18" s="75">
        <v>-115.76900000000001</v>
      </c>
      <c r="M18" s="75" t="s">
        <v>434</v>
      </c>
      <c r="N18" s="75">
        <v>2016</v>
      </c>
      <c r="O18" s="75"/>
      <c r="P18" s="75">
        <v>2017</v>
      </c>
      <c r="Q18" s="75"/>
      <c r="R18" s="75"/>
      <c r="S18" s="75"/>
      <c r="T18" s="75" t="s">
        <v>449</v>
      </c>
      <c r="U18" s="75"/>
      <c r="V18" s="75"/>
      <c r="W18" s="75"/>
      <c r="X18" s="75"/>
      <c r="Y18" s="75"/>
      <c r="Z18" s="75"/>
      <c r="AA18" s="75"/>
      <c r="AB18" s="75"/>
      <c r="AC18" s="75"/>
      <c r="AD18" s="75"/>
      <c r="AE18" s="75"/>
      <c r="AF18" s="75" t="s">
        <v>485</v>
      </c>
      <c r="AG18" s="75" t="s">
        <v>486</v>
      </c>
      <c r="AH18" s="75"/>
      <c r="AI18" s="75"/>
      <c r="AJ18" s="75"/>
      <c r="AK18" s="75"/>
      <c r="AL18" s="75"/>
      <c r="AM18" s="75"/>
      <c r="AN18" s="75"/>
      <c r="AO18" s="75"/>
      <c r="AP18" s="75"/>
      <c r="AQ18" s="75"/>
      <c r="AR18" s="75"/>
      <c r="AS18" s="75"/>
      <c r="AT18" s="75"/>
      <c r="AU18" s="75"/>
      <c r="AV18" s="75"/>
      <c r="AW18" s="75"/>
      <c r="AX18" s="75"/>
      <c r="AY18" s="75"/>
      <c r="AZ18" s="75"/>
      <c r="BA18" s="75"/>
      <c r="BB18" s="75" t="s">
        <v>436</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c r="A19" s="83">
        <v>100198</v>
      </c>
      <c r="B19" s="75" t="s">
        <v>487</v>
      </c>
      <c r="C19" s="75" t="b">
        <v>0</v>
      </c>
      <c r="D19" s="75" t="b">
        <v>1</v>
      </c>
      <c r="E19" s="75" t="b">
        <v>0</v>
      </c>
      <c r="F19" s="75" t="b">
        <v>0</v>
      </c>
      <c r="G19" s="75" t="s">
        <v>488</v>
      </c>
      <c r="H19" s="75"/>
      <c r="I19" s="75" t="s">
        <v>489</v>
      </c>
      <c r="J19" s="75" t="s">
        <v>475</v>
      </c>
      <c r="K19" s="75">
        <v>50.551000000000002</v>
      </c>
      <c r="L19" s="75">
        <v>-119.14</v>
      </c>
      <c r="M19" s="75" t="s">
        <v>434</v>
      </c>
      <c r="N19" s="75">
        <v>2011</v>
      </c>
      <c r="O19" s="75"/>
      <c r="P19" s="75">
        <v>2015</v>
      </c>
      <c r="Q19" s="75"/>
      <c r="R19" s="75"/>
      <c r="S19" s="75"/>
      <c r="T19" s="75" t="s">
        <v>465</v>
      </c>
      <c r="U19" s="75" t="s">
        <v>436</v>
      </c>
      <c r="V19" s="75" t="s">
        <v>436</v>
      </c>
      <c r="W19" s="75"/>
      <c r="X19" s="75" t="s">
        <v>436</v>
      </c>
      <c r="Y19" s="75" t="s">
        <v>436</v>
      </c>
      <c r="Z19" s="75"/>
      <c r="AA19" s="75"/>
      <c r="AB19" s="75" t="s">
        <v>436</v>
      </c>
      <c r="AC19" s="75"/>
      <c r="AD19" s="75"/>
      <c r="AE19" s="75"/>
      <c r="AF19" s="75" t="s">
        <v>471</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436</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439</v>
      </c>
      <c r="CL19" s="75" t="s">
        <v>436</v>
      </c>
      <c r="CM19" s="75" t="s">
        <v>439</v>
      </c>
      <c r="CN19" s="75"/>
      <c r="CO19" s="75">
        <v>10</v>
      </c>
      <c r="CP19" s="75"/>
      <c r="CQ19" s="75"/>
      <c r="CR19" s="75">
        <v>73469</v>
      </c>
      <c r="CS19" s="75"/>
      <c r="CT19" s="75"/>
      <c r="CU19" s="75">
        <v>4920</v>
      </c>
      <c r="CV19" s="75"/>
      <c r="CW19" s="75"/>
      <c r="CX19" s="75" t="s">
        <v>436</v>
      </c>
      <c r="CY19" s="75"/>
      <c r="CZ19" s="75"/>
      <c r="DA19" s="75"/>
      <c r="DB19" s="75"/>
      <c r="DC19" s="75"/>
      <c r="DD19" s="75">
        <v>0.54</v>
      </c>
      <c r="DE19" s="75"/>
      <c r="DF19" s="75"/>
      <c r="DG19" s="75">
        <v>1418</v>
      </c>
      <c r="DH19" s="75"/>
      <c r="DI19" s="75"/>
      <c r="DJ19" s="75"/>
      <c r="DK19" s="75"/>
      <c r="DL19" s="75"/>
      <c r="DM19" s="75"/>
      <c r="DN19" s="75"/>
      <c r="DO19" s="75"/>
    </row>
    <row r="20" spans="1:119" s="9" customFormat="1">
      <c r="A20" s="83">
        <v>100199</v>
      </c>
      <c r="B20" s="75" t="s">
        <v>490</v>
      </c>
      <c r="C20" s="75" t="b">
        <v>0</v>
      </c>
      <c r="D20" s="75" t="b">
        <v>1</v>
      </c>
      <c r="E20" s="75" t="b">
        <v>0</v>
      </c>
      <c r="F20" s="75" t="b">
        <v>0</v>
      </c>
      <c r="G20" s="75" t="s">
        <v>447</v>
      </c>
      <c r="H20" s="75"/>
      <c r="I20" s="75" t="s">
        <v>491</v>
      </c>
      <c r="J20" s="75" t="s">
        <v>475</v>
      </c>
      <c r="K20" s="75">
        <v>48.436</v>
      </c>
      <c r="L20" s="75">
        <v>-123.411</v>
      </c>
      <c r="M20" s="75" t="s">
        <v>434</v>
      </c>
      <c r="N20" s="75">
        <v>1960</v>
      </c>
      <c r="O20" s="75"/>
      <c r="P20" s="75">
        <v>2017</v>
      </c>
      <c r="Q20" s="75">
        <v>9111</v>
      </c>
      <c r="R20" s="75"/>
      <c r="S20" s="75"/>
      <c r="T20" s="75" t="s">
        <v>449</v>
      </c>
      <c r="U20" s="75"/>
      <c r="V20" s="75"/>
      <c r="W20" s="75"/>
      <c r="X20" s="75"/>
      <c r="Y20" s="75"/>
      <c r="Z20" s="75"/>
      <c r="AA20" s="75"/>
      <c r="AB20" s="75"/>
      <c r="AC20" s="75"/>
      <c r="AD20" s="75"/>
      <c r="AE20" s="75" t="s">
        <v>436</v>
      </c>
      <c r="AF20" s="75" t="s">
        <v>450</v>
      </c>
      <c r="AG20" s="75"/>
      <c r="AH20" s="75"/>
      <c r="AI20" s="75"/>
      <c r="AJ20" s="75"/>
      <c r="AK20" s="75"/>
      <c r="AL20" s="75"/>
      <c r="AM20" s="75"/>
      <c r="AN20" s="75"/>
      <c r="AO20" s="75"/>
      <c r="AP20" s="75"/>
      <c r="AQ20" s="75"/>
      <c r="AR20" s="75"/>
      <c r="AS20" s="75"/>
      <c r="AT20" s="75"/>
      <c r="AU20" s="75"/>
      <c r="AV20" s="75"/>
      <c r="AW20" s="75" t="s">
        <v>436</v>
      </c>
      <c r="AX20" s="75"/>
      <c r="AY20" s="75" t="s">
        <v>436</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436</v>
      </c>
      <c r="CL20" s="75" t="s">
        <v>439</v>
      </c>
      <c r="CM20" s="75" t="s">
        <v>439</v>
      </c>
      <c r="CN20" s="75"/>
      <c r="CO20" s="75"/>
      <c r="CP20" s="75"/>
      <c r="CQ20" s="75">
        <v>1090628.3600000001</v>
      </c>
      <c r="CR20" s="75"/>
      <c r="CS20" s="75"/>
      <c r="CT20" s="75"/>
      <c r="CU20" s="75"/>
      <c r="CV20" s="75"/>
      <c r="CW20" s="75"/>
      <c r="CX20" s="75"/>
      <c r="CY20" s="75"/>
      <c r="CZ20" s="75" t="s">
        <v>439</v>
      </c>
      <c r="DA20" s="75"/>
      <c r="DB20" s="75"/>
      <c r="DC20" s="75">
        <v>41.38</v>
      </c>
      <c r="DD20" s="75"/>
      <c r="DE20" s="75"/>
      <c r="DF20" s="75"/>
      <c r="DG20" s="75"/>
      <c r="DH20" s="75"/>
      <c r="DI20" s="75"/>
      <c r="DJ20" s="75"/>
      <c r="DK20" s="75"/>
      <c r="DL20" s="75"/>
      <c r="DM20" s="75"/>
      <c r="DN20" s="75"/>
      <c r="DO20" s="75"/>
    </row>
    <row r="21" spans="1:119" s="9" customFormat="1">
      <c r="A21" s="83">
        <v>100202</v>
      </c>
      <c r="B21" s="75" t="s">
        <v>492</v>
      </c>
      <c r="C21" s="75" t="b">
        <v>0</v>
      </c>
      <c r="D21" s="75" t="b">
        <v>1</v>
      </c>
      <c r="E21" s="75" t="b">
        <v>0</v>
      </c>
      <c r="F21" s="75" t="b">
        <v>0</v>
      </c>
      <c r="G21" s="75" t="s">
        <v>493</v>
      </c>
      <c r="H21" s="75"/>
      <c r="I21" s="75" t="s">
        <v>493</v>
      </c>
      <c r="J21" s="75" t="s">
        <v>475</v>
      </c>
      <c r="K21" s="75">
        <v>49.396999999999998</v>
      </c>
      <c r="L21" s="75">
        <v>-123.515</v>
      </c>
      <c r="M21" s="75" t="s">
        <v>434</v>
      </c>
      <c r="N21" s="75">
        <v>2009</v>
      </c>
      <c r="O21" s="75"/>
      <c r="P21" s="75">
        <v>2014</v>
      </c>
      <c r="Q21" s="75">
        <v>221</v>
      </c>
      <c r="R21" s="75"/>
      <c r="S21" s="75"/>
      <c r="T21" s="75" t="s">
        <v>461</v>
      </c>
      <c r="U21" s="75"/>
      <c r="V21" s="75" t="s">
        <v>436</v>
      </c>
      <c r="W21" s="75"/>
      <c r="X21" s="75"/>
      <c r="Y21" s="75"/>
      <c r="Z21" s="75"/>
      <c r="AA21" s="75"/>
      <c r="AB21" s="75" t="s">
        <v>436</v>
      </c>
      <c r="AC21" s="75"/>
      <c r="AD21" s="75"/>
      <c r="AE21" s="75"/>
      <c r="AF21" s="75" t="s">
        <v>466</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436</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436</v>
      </c>
      <c r="CL21" s="75" t="s">
        <v>439</v>
      </c>
      <c r="CM21" s="75" t="s">
        <v>439</v>
      </c>
      <c r="CN21" s="75">
        <v>30</v>
      </c>
      <c r="CO21" s="75"/>
      <c r="CP21" s="75"/>
      <c r="CQ21" s="75">
        <v>48420</v>
      </c>
      <c r="CR21" s="75"/>
      <c r="CS21" s="75"/>
      <c r="CT21" s="75">
        <v>2624</v>
      </c>
      <c r="CU21" s="75"/>
      <c r="CV21" s="75"/>
      <c r="CW21" s="75" t="s">
        <v>439</v>
      </c>
      <c r="CX21" s="75"/>
      <c r="CY21" s="75" t="s">
        <v>439</v>
      </c>
      <c r="CZ21" s="75"/>
      <c r="DA21" s="75"/>
      <c r="DB21" s="75"/>
      <c r="DC21" s="75"/>
      <c r="DD21" s="75"/>
      <c r="DE21" s="75"/>
      <c r="DF21" s="75"/>
      <c r="DG21" s="75"/>
      <c r="DH21" s="75"/>
      <c r="DI21" s="75"/>
      <c r="DJ21" s="75"/>
      <c r="DK21" s="75"/>
      <c r="DL21" s="75"/>
      <c r="DM21" s="75"/>
      <c r="DN21" s="75"/>
      <c r="DO21" s="75"/>
    </row>
    <row r="22" spans="1:119" s="9" customFormat="1">
      <c r="A22" s="83">
        <v>100217</v>
      </c>
      <c r="B22" s="75" t="s">
        <v>494</v>
      </c>
      <c r="C22" s="75" t="b">
        <v>0</v>
      </c>
      <c r="D22" s="75" t="b">
        <v>1</v>
      </c>
      <c r="E22" s="75" t="b">
        <v>0</v>
      </c>
      <c r="F22" s="75" t="b">
        <v>0</v>
      </c>
      <c r="G22" s="75" t="s">
        <v>478</v>
      </c>
      <c r="H22" s="75"/>
      <c r="I22" s="75" t="s">
        <v>495</v>
      </c>
      <c r="J22" s="75" t="s">
        <v>475</v>
      </c>
      <c r="K22" s="75">
        <v>50.674999999999997</v>
      </c>
      <c r="L22" s="75">
        <v>-120.327</v>
      </c>
      <c r="M22" s="75" t="s">
        <v>434</v>
      </c>
      <c r="N22" s="75">
        <v>2013</v>
      </c>
      <c r="O22" s="75"/>
      <c r="P22" s="75">
        <v>2017</v>
      </c>
      <c r="Q22" s="75">
        <v>721</v>
      </c>
      <c r="R22" s="75"/>
      <c r="S22" s="75"/>
      <c r="T22" s="75" t="s">
        <v>461</v>
      </c>
      <c r="U22" s="75"/>
      <c r="V22" s="75"/>
      <c r="W22" s="75"/>
      <c r="X22" s="75"/>
      <c r="Y22" s="75"/>
      <c r="Z22" s="75"/>
      <c r="AA22" s="75"/>
      <c r="AB22" s="75" t="s">
        <v>436</v>
      </c>
      <c r="AC22" s="75"/>
      <c r="AD22" s="75"/>
      <c r="AE22" s="75"/>
      <c r="AF22" s="75" t="s">
        <v>471</v>
      </c>
      <c r="AG22" s="75" t="s">
        <v>496</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436</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436</v>
      </c>
      <c r="CL22" s="75" t="s">
        <v>436</v>
      </c>
      <c r="CM22" s="75" t="s">
        <v>436</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c r="A23" s="83">
        <v>100222</v>
      </c>
      <c r="B23" s="75" t="s">
        <v>497</v>
      </c>
      <c r="C23" s="75" t="b">
        <v>0</v>
      </c>
      <c r="D23" s="75" t="b">
        <v>1</v>
      </c>
      <c r="E23" s="75" t="b">
        <v>0</v>
      </c>
      <c r="F23" s="75" t="b">
        <v>0</v>
      </c>
      <c r="G23" s="75" t="s">
        <v>478</v>
      </c>
      <c r="H23" s="75"/>
      <c r="I23" s="75" t="s">
        <v>495</v>
      </c>
      <c r="J23" s="75" t="s">
        <v>475</v>
      </c>
      <c r="K23" s="75">
        <v>50.68</v>
      </c>
      <c r="L23" s="75">
        <v>-120.322</v>
      </c>
      <c r="M23" s="75" t="s">
        <v>434</v>
      </c>
      <c r="N23" s="75">
        <v>2012</v>
      </c>
      <c r="O23" s="75"/>
      <c r="P23" s="75">
        <v>2017</v>
      </c>
      <c r="Q23" s="75">
        <v>721</v>
      </c>
      <c r="R23" s="75"/>
      <c r="S23" s="75"/>
      <c r="T23" s="75" t="s">
        <v>461</v>
      </c>
      <c r="U23" s="75"/>
      <c r="V23" s="75"/>
      <c r="W23" s="75"/>
      <c r="X23" s="75" t="s">
        <v>436</v>
      </c>
      <c r="Y23" s="75"/>
      <c r="Z23" s="75"/>
      <c r="AA23" s="75"/>
      <c r="AB23" s="75" t="s">
        <v>436</v>
      </c>
      <c r="AC23" s="75"/>
      <c r="AD23" s="75"/>
      <c r="AE23" s="75"/>
      <c r="AF23" s="75" t="s">
        <v>471</v>
      </c>
      <c r="AG23" s="75" t="s">
        <v>496</v>
      </c>
      <c r="AH23" s="75"/>
      <c r="AI23" s="75">
        <v>0.63</v>
      </c>
      <c r="AJ23" s="75"/>
      <c r="AK23" s="75"/>
      <c r="AL23" s="75"/>
      <c r="AM23" s="75"/>
      <c r="AN23" s="75"/>
      <c r="AO23" s="75"/>
      <c r="AP23" s="75"/>
      <c r="AQ23" s="75"/>
      <c r="AR23" s="75"/>
      <c r="AS23" s="75"/>
      <c r="AT23" s="75"/>
      <c r="AU23" s="75"/>
      <c r="AV23" s="75"/>
      <c r="AW23" s="75" t="s">
        <v>436</v>
      </c>
      <c r="AX23" s="75"/>
      <c r="AY23" s="75"/>
      <c r="AZ23" s="75"/>
      <c r="BA23" s="75"/>
      <c r="BB23" s="75"/>
      <c r="BC23" s="75"/>
      <c r="BD23" s="75" t="s">
        <v>436</v>
      </c>
      <c r="BE23" s="75"/>
      <c r="BF23" s="75"/>
      <c r="BG23" s="75"/>
      <c r="BH23" s="75"/>
      <c r="BI23" s="75"/>
      <c r="BJ23" s="75"/>
      <c r="BK23" s="75"/>
      <c r="BL23" s="75"/>
      <c r="BM23" s="75"/>
      <c r="BN23" s="75" t="s">
        <v>436</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439</v>
      </c>
      <c r="CL23" s="75" t="s">
        <v>436</v>
      </c>
      <c r="CM23" s="75" t="s">
        <v>436</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c r="A24" s="83">
        <v>100230</v>
      </c>
      <c r="B24" s="75" t="s">
        <v>498</v>
      </c>
      <c r="C24" s="75" t="b">
        <v>1</v>
      </c>
      <c r="D24" s="75" t="b">
        <v>1</v>
      </c>
      <c r="E24" s="75" t="b">
        <v>0</v>
      </c>
      <c r="F24" s="75" t="b">
        <v>0</v>
      </c>
      <c r="G24" s="75" t="s">
        <v>498</v>
      </c>
      <c r="H24" s="75"/>
      <c r="I24" s="75" t="s">
        <v>499</v>
      </c>
      <c r="J24" s="75" t="s">
        <v>475</v>
      </c>
      <c r="K24" s="75">
        <v>49.893999999999998</v>
      </c>
      <c r="L24" s="75">
        <v>-119.49</v>
      </c>
      <c r="M24" s="75" t="s">
        <v>434</v>
      </c>
      <c r="N24" s="75">
        <v>1970</v>
      </c>
      <c r="O24" s="75"/>
      <c r="P24" s="75">
        <v>2014</v>
      </c>
      <c r="Q24" s="75">
        <v>221</v>
      </c>
      <c r="R24" s="75"/>
      <c r="S24" s="75"/>
      <c r="T24" s="75" t="s">
        <v>435</v>
      </c>
      <c r="U24" s="75"/>
      <c r="V24" s="75"/>
      <c r="W24" s="75"/>
      <c r="X24" s="75"/>
      <c r="Y24" s="75"/>
      <c r="Z24" s="75"/>
      <c r="AA24" s="75" t="s">
        <v>436</v>
      </c>
      <c r="AB24" s="75"/>
      <c r="AC24" s="75"/>
      <c r="AD24" s="75"/>
      <c r="AE24" s="75"/>
      <c r="AF24" s="75" t="s">
        <v>437</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436</v>
      </c>
      <c r="BH24" s="75"/>
      <c r="BI24" s="75"/>
      <c r="BJ24" s="75"/>
      <c r="BK24" s="75" t="s">
        <v>436</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439</v>
      </c>
      <c r="CL24" s="75" t="s">
        <v>436</v>
      </c>
      <c r="CM24" s="75" t="s">
        <v>439</v>
      </c>
      <c r="CN24" s="75"/>
      <c r="CO24" s="75">
        <v>10</v>
      </c>
      <c r="CP24" s="75"/>
      <c r="CQ24" s="75"/>
      <c r="CR24" s="75">
        <v>645600</v>
      </c>
      <c r="CS24" s="75"/>
      <c r="CT24" s="75"/>
      <c r="CU24" s="75">
        <v>3280</v>
      </c>
      <c r="CV24" s="75"/>
      <c r="CW24" s="75"/>
      <c r="CX24" s="75" t="s">
        <v>439</v>
      </c>
      <c r="CY24" s="75"/>
      <c r="CZ24" s="75"/>
      <c r="DA24" s="75"/>
      <c r="DB24" s="75"/>
      <c r="DC24" s="75"/>
      <c r="DD24" s="75">
        <v>2.9</v>
      </c>
      <c r="DE24" s="75"/>
      <c r="DF24" s="75"/>
      <c r="DG24" s="75">
        <v>1790.28</v>
      </c>
      <c r="DH24" s="75"/>
      <c r="DI24" s="75"/>
      <c r="DJ24" s="75"/>
      <c r="DK24" s="75"/>
      <c r="DL24" s="75"/>
      <c r="DM24" s="75"/>
      <c r="DN24" s="75"/>
      <c r="DO24" s="75"/>
    </row>
    <row r="25" spans="1:119" s="9" customFormat="1">
      <c r="A25" s="83">
        <v>100236</v>
      </c>
      <c r="B25" s="75" t="s">
        <v>500</v>
      </c>
      <c r="C25" s="75" t="b">
        <v>0</v>
      </c>
      <c r="D25" s="75" t="b">
        <v>1</v>
      </c>
      <c r="E25" s="75" t="b">
        <v>0</v>
      </c>
      <c r="F25" s="75" t="b">
        <v>0</v>
      </c>
      <c r="G25" s="75" t="s">
        <v>501</v>
      </c>
      <c r="H25" s="75"/>
      <c r="I25" s="75" t="s">
        <v>499</v>
      </c>
      <c r="J25" s="75" t="s">
        <v>475</v>
      </c>
      <c r="K25" s="75">
        <v>49.9</v>
      </c>
      <c r="L25" s="75">
        <v>-119.48399999999999</v>
      </c>
      <c r="M25" s="75" t="s">
        <v>434</v>
      </c>
      <c r="N25" s="75">
        <v>2011</v>
      </c>
      <c r="O25" s="75"/>
      <c r="P25" s="75">
        <v>2018</v>
      </c>
      <c r="Q25" s="75">
        <v>611</v>
      </c>
      <c r="R25" s="75"/>
      <c r="S25" s="75"/>
      <c r="T25" s="75" t="s">
        <v>435</v>
      </c>
      <c r="U25" s="75"/>
      <c r="V25" s="75"/>
      <c r="W25" s="75"/>
      <c r="X25" s="75"/>
      <c r="Y25" s="75"/>
      <c r="Z25" s="75"/>
      <c r="AA25" s="75" t="s">
        <v>436</v>
      </c>
      <c r="AB25" s="75"/>
      <c r="AC25" s="75"/>
      <c r="AD25" s="75"/>
      <c r="AE25" s="75"/>
      <c r="AF25" s="75" t="s">
        <v>450</v>
      </c>
      <c r="AG25" s="75"/>
      <c r="AH25" s="75"/>
      <c r="AI25" s="75">
        <v>14</v>
      </c>
      <c r="AJ25" s="75"/>
      <c r="AK25" s="75">
        <v>5749</v>
      </c>
      <c r="AL25" s="75"/>
      <c r="AM25" s="75"/>
      <c r="AN25" s="75"/>
      <c r="AO25" s="75"/>
      <c r="AP25" s="75"/>
      <c r="AQ25" s="75"/>
      <c r="AR25" s="75"/>
      <c r="AS25" s="75"/>
      <c r="AT25" s="75"/>
      <c r="AU25" s="75"/>
      <c r="AV25" s="75"/>
      <c r="AW25" s="75" t="s">
        <v>436</v>
      </c>
      <c r="AX25" s="75"/>
      <c r="AY25" s="75"/>
      <c r="AZ25" s="75"/>
      <c r="BA25" s="75"/>
      <c r="BB25" s="75"/>
      <c r="BC25" s="75"/>
      <c r="BD25" s="75" t="s">
        <v>436</v>
      </c>
      <c r="BE25" s="75"/>
      <c r="BF25" s="75"/>
      <c r="BG25" s="75"/>
      <c r="BH25" s="75"/>
      <c r="BI25" s="75"/>
      <c r="BJ25" s="75"/>
      <c r="BK25" s="75"/>
      <c r="BL25" s="75"/>
      <c r="BM25" s="75"/>
      <c r="BN25" s="75" t="s">
        <v>436</v>
      </c>
      <c r="BO25" s="75">
        <v>9876</v>
      </c>
      <c r="BP25" s="75"/>
      <c r="BQ25" s="75"/>
      <c r="BR25" s="75"/>
      <c r="BS25" s="75"/>
      <c r="BT25" s="75"/>
      <c r="BU25" s="75"/>
      <c r="BV25" s="75"/>
      <c r="BW25" s="75"/>
      <c r="BX25" s="75"/>
      <c r="BY25" s="75"/>
      <c r="BZ25" s="75"/>
      <c r="CA25" s="75"/>
      <c r="CB25" s="75"/>
      <c r="CC25" s="75"/>
      <c r="CD25" s="75"/>
      <c r="CE25" s="75"/>
      <c r="CF25" s="75">
        <v>27198</v>
      </c>
      <c r="CG25" s="75" t="s">
        <v>436</v>
      </c>
      <c r="CH25" s="75">
        <v>439.2</v>
      </c>
      <c r="CI25" s="75"/>
      <c r="CJ25" s="75"/>
      <c r="CK25" s="75" t="s">
        <v>439</v>
      </c>
      <c r="CL25" s="75" t="s">
        <v>436</v>
      </c>
      <c r="CM25" s="75" t="s">
        <v>436</v>
      </c>
      <c r="CN25" s="75"/>
      <c r="CO25" s="75">
        <v>11</v>
      </c>
      <c r="CP25" s="75">
        <v>7</v>
      </c>
      <c r="CQ25" s="75"/>
      <c r="CR25" s="75">
        <v>855695</v>
      </c>
      <c r="CS25" s="75">
        <v>537554</v>
      </c>
      <c r="CT25" s="75"/>
      <c r="CU25" s="75">
        <v>16404</v>
      </c>
      <c r="CV25" s="75">
        <v>16404</v>
      </c>
      <c r="CW25" s="75"/>
      <c r="CX25" s="75" t="s">
        <v>436</v>
      </c>
      <c r="CY25" s="75" t="s">
        <v>436</v>
      </c>
      <c r="CZ25" s="75"/>
      <c r="DA25" s="75" t="s">
        <v>439</v>
      </c>
      <c r="DB25" s="75" t="s">
        <v>439</v>
      </c>
      <c r="DC25" s="75"/>
      <c r="DD25" s="75">
        <v>3</v>
      </c>
      <c r="DE25" s="75">
        <v>5</v>
      </c>
      <c r="DF25" s="75"/>
      <c r="DG25" s="75">
        <v>3650</v>
      </c>
      <c r="DH25" s="75">
        <v>3570</v>
      </c>
      <c r="DI25" s="75"/>
      <c r="DJ25" s="75">
        <v>8</v>
      </c>
      <c r="DK25" s="75">
        <v>26</v>
      </c>
      <c r="DL25" s="75"/>
      <c r="DM25" s="75">
        <v>4</v>
      </c>
      <c r="DN25" s="75">
        <v>33</v>
      </c>
      <c r="DO25" s="75"/>
    </row>
    <row r="26" spans="1:119" s="9" customFormat="1">
      <c r="A26" s="83">
        <v>100283</v>
      </c>
      <c r="B26" s="75" t="s">
        <v>502</v>
      </c>
      <c r="C26" s="75" t="b">
        <v>0</v>
      </c>
      <c r="D26" s="75" t="b">
        <v>1</v>
      </c>
      <c r="E26" s="75" t="b">
        <v>0</v>
      </c>
      <c r="F26" s="75" t="b">
        <v>0</v>
      </c>
      <c r="G26" s="75"/>
      <c r="H26" s="75"/>
      <c r="I26" s="75" t="s">
        <v>503</v>
      </c>
      <c r="J26" s="75" t="s">
        <v>475</v>
      </c>
      <c r="K26" s="75">
        <v>49.207000000000001</v>
      </c>
      <c r="L26" s="75">
        <v>-122.91</v>
      </c>
      <c r="M26" s="75" t="s">
        <v>434</v>
      </c>
      <c r="N26" s="75">
        <v>2019</v>
      </c>
      <c r="O26" s="75"/>
      <c r="P26" s="75">
        <v>2017</v>
      </c>
      <c r="Q26" s="75"/>
      <c r="R26" s="75"/>
      <c r="S26" s="75"/>
      <c r="T26" s="75" t="s">
        <v>461</v>
      </c>
      <c r="U26" s="75"/>
      <c r="V26" s="75"/>
      <c r="W26" s="75"/>
      <c r="X26" s="75"/>
      <c r="Y26" s="75"/>
      <c r="Z26" s="75"/>
      <c r="AA26" s="75"/>
      <c r="AB26" s="75"/>
      <c r="AC26" s="75"/>
      <c r="AD26" s="75"/>
      <c r="AE26" s="75"/>
      <c r="AF26" s="75" t="s">
        <v>504</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c r="A27" s="83">
        <v>100285</v>
      </c>
      <c r="B27" s="75" t="s">
        <v>505</v>
      </c>
      <c r="C27" s="75" t="b">
        <v>0</v>
      </c>
      <c r="D27" s="75" t="b">
        <v>1</v>
      </c>
      <c r="E27" s="75" t="b">
        <v>0</v>
      </c>
      <c r="F27" s="75" t="b">
        <v>0</v>
      </c>
      <c r="G27" s="75" t="s">
        <v>506</v>
      </c>
      <c r="H27" s="75"/>
      <c r="I27" s="75" t="s">
        <v>507</v>
      </c>
      <c r="J27" s="75" t="s">
        <v>475</v>
      </c>
      <c r="K27" s="75">
        <v>49.320999999999998</v>
      </c>
      <c r="L27" s="75">
        <v>-123.071</v>
      </c>
      <c r="M27" s="75" t="s">
        <v>434</v>
      </c>
      <c r="N27" s="75">
        <v>1961</v>
      </c>
      <c r="O27" s="75"/>
      <c r="P27" s="75">
        <v>2017</v>
      </c>
      <c r="Q27" s="75">
        <v>622</v>
      </c>
      <c r="R27" s="75"/>
      <c r="S27" s="75"/>
      <c r="T27" s="75" t="s">
        <v>461</v>
      </c>
      <c r="U27" s="75"/>
      <c r="V27" s="75" t="s">
        <v>436</v>
      </c>
      <c r="W27" s="75" t="s">
        <v>436</v>
      </c>
      <c r="X27" s="75" t="s">
        <v>436</v>
      </c>
      <c r="Y27" s="75"/>
      <c r="Z27" s="75"/>
      <c r="AA27" s="75"/>
      <c r="AB27" s="75"/>
      <c r="AC27" s="75"/>
      <c r="AD27" s="75"/>
      <c r="AE27" s="75"/>
      <c r="AF27" s="75" t="s">
        <v>450</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c r="A28" s="83">
        <v>100286</v>
      </c>
      <c r="B28" s="75" t="s">
        <v>508</v>
      </c>
      <c r="C28" s="75" t="b">
        <v>0</v>
      </c>
      <c r="D28" s="75" t="b">
        <v>1</v>
      </c>
      <c r="E28" s="75" t="b">
        <v>0</v>
      </c>
      <c r="F28" s="75" t="b">
        <v>0</v>
      </c>
      <c r="G28" s="75" t="s">
        <v>509</v>
      </c>
      <c r="H28" s="75"/>
      <c r="I28" s="75" t="s">
        <v>507</v>
      </c>
      <c r="J28" s="75" t="s">
        <v>475</v>
      </c>
      <c r="K28" s="75">
        <v>49.322000000000003</v>
      </c>
      <c r="L28" s="75">
        <v>-123.07000000000001</v>
      </c>
      <c r="M28" s="75" t="s">
        <v>434</v>
      </c>
      <c r="N28" s="75">
        <v>2004</v>
      </c>
      <c r="O28" s="75"/>
      <c r="P28" s="75">
        <v>2018</v>
      </c>
      <c r="Q28" s="75">
        <v>221</v>
      </c>
      <c r="R28" s="75"/>
      <c r="S28" s="75"/>
      <c r="T28" s="75" t="s">
        <v>461</v>
      </c>
      <c r="U28" s="75" t="s">
        <v>436</v>
      </c>
      <c r="V28" s="75" t="s">
        <v>436</v>
      </c>
      <c r="W28" s="75" t="s">
        <v>436</v>
      </c>
      <c r="X28" s="75" t="s">
        <v>436</v>
      </c>
      <c r="Y28" s="75"/>
      <c r="Z28" s="75" t="s">
        <v>436</v>
      </c>
      <c r="AA28" s="75" t="s">
        <v>436</v>
      </c>
      <c r="AB28" s="75" t="s">
        <v>436</v>
      </c>
      <c r="AC28" s="75"/>
      <c r="AD28" s="75"/>
      <c r="AE28" s="75"/>
      <c r="AF28" s="75" t="s">
        <v>450</v>
      </c>
      <c r="AG28" s="75" t="s">
        <v>510</v>
      </c>
      <c r="AH28" s="75"/>
      <c r="AI28" s="75">
        <v>17.5</v>
      </c>
      <c r="AJ28" s="75"/>
      <c r="AK28" s="75">
        <v>31619</v>
      </c>
      <c r="AL28" s="75"/>
      <c r="AM28" s="75"/>
      <c r="AN28" s="75"/>
      <c r="AO28" s="75"/>
      <c r="AP28" s="75"/>
      <c r="AQ28" s="75"/>
      <c r="AR28" s="75"/>
      <c r="AS28" s="75"/>
      <c r="AT28" s="75"/>
      <c r="AU28" s="75"/>
      <c r="AV28" s="75"/>
      <c r="AW28" s="75" t="s">
        <v>436</v>
      </c>
      <c r="AX28" s="75"/>
      <c r="AY28" s="75"/>
      <c r="AZ28" s="75"/>
      <c r="BA28" s="75"/>
      <c r="BB28" s="75"/>
      <c r="BC28" s="75"/>
      <c r="BD28" s="75" t="s">
        <v>436</v>
      </c>
      <c r="BE28" s="75"/>
      <c r="BF28" s="75"/>
      <c r="BG28" s="75"/>
      <c r="BH28" s="75" t="s">
        <v>436</v>
      </c>
      <c r="BI28" s="75"/>
      <c r="BJ28" s="75"/>
      <c r="BK28" s="75"/>
      <c r="BL28" s="75"/>
      <c r="BM28" s="75"/>
      <c r="BN28" s="75" t="s">
        <v>436</v>
      </c>
      <c r="BO28" s="75">
        <v>230000</v>
      </c>
      <c r="BP28" s="75"/>
      <c r="BQ28" s="75"/>
      <c r="BR28" s="75"/>
      <c r="BS28" s="75"/>
      <c r="BT28" s="75"/>
      <c r="BU28" s="75"/>
      <c r="BV28" s="75">
        <v>1500</v>
      </c>
      <c r="BW28" s="75"/>
      <c r="BX28" s="75"/>
      <c r="BY28" s="75"/>
      <c r="BZ28" s="75">
        <v>320</v>
      </c>
      <c r="CA28" s="75"/>
      <c r="CB28" s="75"/>
      <c r="CC28" s="75"/>
      <c r="CD28" s="75"/>
      <c r="CE28" s="75"/>
      <c r="CF28" s="75">
        <v>3132</v>
      </c>
      <c r="CG28" s="75" t="s">
        <v>436</v>
      </c>
      <c r="CH28" s="75">
        <v>1800</v>
      </c>
      <c r="CI28" s="75"/>
      <c r="CJ28" s="75"/>
      <c r="CK28" s="75" t="s">
        <v>439</v>
      </c>
      <c r="CL28" s="75" t="s">
        <v>436</v>
      </c>
      <c r="CM28" s="75" t="s">
        <v>436</v>
      </c>
      <c r="CN28" s="75"/>
      <c r="CO28" s="75">
        <v>77</v>
      </c>
      <c r="CP28" s="75">
        <v>3</v>
      </c>
      <c r="CQ28" s="75"/>
      <c r="CR28" s="75">
        <v>5269000</v>
      </c>
      <c r="CS28" s="75">
        <v>41695000</v>
      </c>
      <c r="CT28" s="75"/>
      <c r="CU28" s="75">
        <v>34400</v>
      </c>
      <c r="CV28" s="75">
        <v>26240</v>
      </c>
      <c r="CW28" s="75"/>
      <c r="CX28" s="75" t="s">
        <v>436</v>
      </c>
      <c r="CY28" s="75" t="s">
        <v>436</v>
      </c>
      <c r="CZ28" s="75"/>
      <c r="DA28" s="75" t="s">
        <v>439</v>
      </c>
      <c r="DB28" s="75" t="s">
        <v>439</v>
      </c>
      <c r="DC28" s="75"/>
      <c r="DD28" s="75">
        <v>26.1</v>
      </c>
      <c r="DE28" s="75">
        <v>1.2</v>
      </c>
      <c r="DF28" s="75"/>
      <c r="DG28" s="75">
        <v>53626</v>
      </c>
      <c r="DH28" s="75">
        <v>516</v>
      </c>
      <c r="DI28" s="75"/>
      <c r="DJ28" s="75">
        <v>75</v>
      </c>
      <c r="DK28" s="75">
        <v>8</v>
      </c>
      <c r="DL28" s="75"/>
      <c r="DM28" s="75">
        <v>55</v>
      </c>
      <c r="DN28" s="75">
        <v>11</v>
      </c>
      <c r="DO28" s="75"/>
    </row>
    <row r="29" spans="1:119" s="9" customFormat="1">
      <c r="A29" s="83">
        <v>100311</v>
      </c>
      <c r="B29" s="75" t="s">
        <v>511</v>
      </c>
      <c r="C29" s="75" t="b">
        <v>0</v>
      </c>
      <c r="D29" s="75" t="b">
        <v>1</v>
      </c>
      <c r="E29" s="75" t="b">
        <v>0</v>
      </c>
      <c r="F29" s="75" t="b">
        <v>0</v>
      </c>
      <c r="G29" s="75" t="s">
        <v>512</v>
      </c>
      <c r="H29" s="75"/>
      <c r="I29" s="75" t="s">
        <v>512</v>
      </c>
      <c r="J29" s="75" t="s">
        <v>475</v>
      </c>
      <c r="K29" s="75">
        <v>53.689</v>
      </c>
      <c r="L29" s="75">
        <v>-132.185</v>
      </c>
      <c r="M29" s="75" t="s">
        <v>434</v>
      </c>
      <c r="N29" s="75">
        <v>2015</v>
      </c>
      <c r="O29" s="75"/>
      <c r="P29" s="75">
        <v>2015</v>
      </c>
      <c r="Q29" s="75"/>
      <c r="R29" s="75"/>
      <c r="S29" s="75"/>
      <c r="T29" s="75" t="s">
        <v>513</v>
      </c>
      <c r="U29" s="75" t="s">
        <v>436</v>
      </c>
      <c r="V29" s="75" t="s">
        <v>436</v>
      </c>
      <c r="W29" s="75"/>
      <c r="X29" s="75"/>
      <c r="Y29" s="75"/>
      <c r="Z29" s="75" t="s">
        <v>436</v>
      </c>
      <c r="AA29" s="75" t="s">
        <v>436</v>
      </c>
      <c r="AB29" s="75"/>
      <c r="AC29" s="75"/>
      <c r="AD29" s="75"/>
      <c r="AE29" s="75"/>
      <c r="AF29" s="75" t="s">
        <v>471</v>
      </c>
      <c r="AG29" s="75"/>
      <c r="AH29" s="75"/>
      <c r="AI29" s="75">
        <v>0.1</v>
      </c>
      <c r="AJ29" s="75"/>
      <c r="AK29" s="75"/>
      <c r="AL29" s="75"/>
      <c r="AM29" s="75"/>
      <c r="AN29" s="75"/>
      <c r="AO29" s="75"/>
      <c r="AP29" s="75"/>
      <c r="AQ29" s="75"/>
      <c r="AR29" s="75"/>
      <c r="AS29" s="75"/>
      <c r="AT29" s="75"/>
      <c r="AU29" s="75"/>
      <c r="AV29" s="75"/>
      <c r="AW29" s="75"/>
      <c r="AX29" s="75" t="s">
        <v>436</v>
      </c>
      <c r="AY29" s="75"/>
      <c r="AZ29" s="75"/>
      <c r="BA29" s="75"/>
      <c r="BB29" s="75" t="s">
        <v>436</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439</v>
      </c>
      <c r="CL29" s="75" t="s">
        <v>436</v>
      </c>
      <c r="CM29" s="75" t="s">
        <v>439</v>
      </c>
      <c r="CN29" s="75"/>
      <c r="CO29" s="75">
        <v>3</v>
      </c>
      <c r="CP29" s="75"/>
      <c r="CQ29" s="75"/>
      <c r="CR29" s="75">
        <v>17216</v>
      </c>
      <c r="CS29" s="75"/>
      <c r="CT29" s="75"/>
      <c r="CU29" s="75">
        <v>16400</v>
      </c>
      <c r="CV29" s="75"/>
      <c r="CW29" s="75"/>
      <c r="CX29" s="75" t="s">
        <v>436</v>
      </c>
      <c r="CY29" s="75"/>
      <c r="CZ29" s="75"/>
      <c r="DA29" s="75"/>
      <c r="DB29" s="75"/>
      <c r="DC29" s="75"/>
      <c r="DD29" s="75">
        <v>0.1</v>
      </c>
      <c r="DE29" s="75"/>
      <c r="DF29" s="75"/>
      <c r="DG29" s="75"/>
      <c r="DH29" s="75"/>
      <c r="DI29" s="75"/>
      <c r="DJ29" s="75"/>
      <c r="DK29" s="75"/>
      <c r="DL29" s="75"/>
      <c r="DM29" s="75"/>
      <c r="DN29" s="75"/>
      <c r="DO29" s="75"/>
    </row>
    <row r="30" spans="1:119" s="9" customFormat="1">
      <c r="A30" s="83">
        <v>100321</v>
      </c>
      <c r="B30" s="75" t="s">
        <v>514</v>
      </c>
      <c r="C30" s="75" t="b">
        <v>0</v>
      </c>
      <c r="D30" s="75" t="b">
        <v>1</v>
      </c>
      <c r="E30" s="75" t="b">
        <v>1</v>
      </c>
      <c r="F30" s="75" t="b">
        <v>0</v>
      </c>
      <c r="G30" s="75" t="s">
        <v>515</v>
      </c>
      <c r="H30" s="75"/>
      <c r="I30" s="75" t="s">
        <v>516</v>
      </c>
      <c r="J30" s="75" t="s">
        <v>475</v>
      </c>
      <c r="K30" s="75">
        <v>53.917000000000002</v>
      </c>
      <c r="L30" s="75">
        <v>-122.75</v>
      </c>
      <c r="M30" s="75" t="s">
        <v>434</v>
      </c>
      <c r="N30" s="75">
        <v>2009</v>
      </c>
      <c r="O30" s="75"/>
      <c r="P30" s="75">
        <v>2014</v>
      </c>
      <c r="Q30" s="75"/>
      <c r="R30" s="75"/>
      <c r="S30" s="75"/>
      <c r="T30" s="75" t="s">
        <v>461</v>
      </c>
      <c r="U30" s="75" t="s">
        <v>436</v>
      </c>
      <c r="V30" s="75" t="s">
        <v>436</v>
      </c>
      <c r="W30" s="75"/>
      <c r="X30" s="75" t="s">
        <v>436</v>
      </c>
      <c r="Y30" s="75" t="s">
        <v>436</v>
      </c>
      <c r="Z30" s="75"/>
      <c r="AA30" s="75" t="s">
        <v>436</v>
      </c>
      <c r="AB30" s="75" t="s">
        <v>436</v>
      </c>
      <c r="AC30" s="75"/>
      <c r="AD30" s="75"/>
      <c r="AE30" s="75"/>
      <c r="AF30" s="75" t="s">
        <v>466</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436</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439</v>
      </c>
      <c r="CL30" s="75" t="s">
        <v>436</v>
      </c>
      <c r="CM30" s="75" t="s">
        <v>439</v>
      </c>
      <c r="CN30" s="75"/>
      <c r="CO30" s="75">
        <v>9</v>
      </c>
      <c r="CP30" s="75"/>
      <c r="CQ30" s="75"/>
      <c r="CR30" s="75">
        <v>40000</v>
      </c>
      <c r="CS30" s="75"/>
      <c r="CT30" s="75"/>
      <c r="CU30" s="75">
        <v>1799</v>
      </c>
      <c r="CV30" s="75"/>
      <c r="CW30" s="75"/>
      <c r="CX30" s="75" t="s">
        <v>439</v>
      </c>
      <c r="CY30" s="75"/>
      <c r="CZ30" s="75"/>
      <c r="DA30" s="75"/>
      <c r="DB30" s="75"/>
      <c r="DC30" s="75"/>
      <c r="DD30" s="75">
        <v>0.73268699999999998</v>
      </c>
      <c r="DE30" s="75"/>
      <c r="DF30" s="75"/>
      <c r="DG30" s="75"/>
      <c r="DH30" s="75"/>
      <c r="DI30" s="75"/>
      <c r="DJ30" s="75"/>
      <c r="DK30" s="75"/>
      <c r="DL30" s="75"/>
      <c r="DM30" s="75"/>
      <c r="DN30" s="75"/>
      <c r="DO30" s="75"/>
    </row>
    <row r="31" spans="1:119" s="9" customFormat="1">
      <c r="A31" s="83">
        <v>100323</v>
      </c>
      <c r="B31" s="75" t="s">
        <v>516</v>
      </c>
      <c r="C31" s="75" t="b">
        <v>0</v>
      </c>
      <c r="D31" s="75" t="b">
        <v>1</v>
      </c>
      <c r="E31" s="75" t="b">
        <v>0</v>
      </c>
      <c r="F31" s="75" t="b">
        <v>0</v>
      </c>
      <c r="G31" s="75" t="s">
        <v>516</v>
      </c>
      <c r="H31" s="75"/>
      <c r="I31" s="75" t="s">
        <v>516</v>
      </c>
      <c r="J31" s="75" t="s">
        <v>475</v>
      </c>
      <c r="K31" s="75">
        <v>53.919000000000004</v>
      </c>
      <c r="L31" s="75">
        <v>-122.748</v>
      </c>
      <c r="M31" s="75" t="s">
        <v>434</v>
      </c>
      <c r="N31" s="75">
        <v>2012</v>
      </c>
      <c r="O31" s="75"/>
      <c r="P31" s="75">
        <v>2015</v>
      </c>
      <c r="Q31" s="75"/>
      <c r="R31" s="75"/>
      <c r="S31" s="75"/>
      <c r="T31" s="75" t="s">
        <v>461</v>
      </c>
      <c r="U31" s="75" t="s">
        <v>436</v>
      </c>
      <c r="V31" s="75" t="s">
        <v>436</v>
      </c>
      <c r="W31" s="75"/>
      <c r="X31" s="75" t="s">
        <v>436</v>
      </c>
      <c r="Y31" s="75"/>
      <c r="Z31" s="75" t="s">
        <v>436</v>
      </c>
      <c r="AA31" s="75"/>
      <c r="AB31" s="75"/>
      <c r="AC31" s="75"/>
      <c r="AD31" s="75"/>
      <c r="AE31" s="75"/>
      <c r="AF31" s="75" t="s">
        <v>471</v>
      </c>
      <c r="AG31" s="75"/>
      <c r="AH31" s="75"/>
      <c r="AI31" s="75">
        <v>5</v>
      </c>
      <c r="AJ31" s="75"/>
      <c r="AK31" s="75">
        <v>5833.3333338000002</v>
      </c>
      <c r="AL31" s="75"/>
      <c r="AM31" s="75"/>
      <c r="AN31" s="75"/>
      <c r="AO31" s="75"/>
      <c r="AP31" s="75"/>
      <c r="AQ31" s="75"/>
      <c r="AR31" s="75"/>
      <c r="AS31" s="75"/>
      <c r="AT31" s="75"/>
      <c r="AU31" s="75"/>
      <c r="AV31" s="75"/>
      <c r="AW31" s="75" t="s">
        <v>436</v>
      </c>
      <c r="AX31" s="75"/>
      <c r="AY31" s="75"/>
      <c r="AZ31" s="75"/>
      <c r="BA31" s="75"/>
      <c r="BB31" s="75" t="s">
        <v>436</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439</v>
      </c>
      <c r="CL31" s="75" t="s">
        <v>436</v>
      </c>
      <c r="CM31" s="75" t="s">
        <v>439</v>
      </c>
      <c r="CN31" s="75"/>
      <c r="CO31" s="75">
        <v>8</v>
      </c>
      <c r="CP31" s="75"/>
      <c r="CQ31" s="75"/>
      <c r="CR31" s="75">
        <v>344320</v>
      </c>
      <c r="CS31" s="75"/>
      <c r="CT31" s="75"/>
      <c r="CU31" s="75">
        <v>19680</v>
      </c>
      <c r="CV31" s="75"/>
      <c r="CW31" s="75"/>
      <c r="CX31" s="75" t="s">
        <v>436</v>
      </c>
      <c r="CY31" s="75"/>
      <c r="CZ31" s="75"/>
      <c r="DA31" s="75"/>
      <c r="DB31" s="75"/>
      <c r="DC31" s="75"/>
      <c r="DD31" s="75">
        <v>5</v>
      </c>
      <c r="DE31" s="75"/>
      <c r="DF31" s="75"/>
      <c r="DG31" s="75">
        <v>5833.3333338000002</v>
      </c>
      <c r="DH31" s="75"/>
      <c r="DI31" s="75"/>
      <c r="DJ31" s="75"/>
      <c r="DK31" s="75"/>
      <c r="DL31" s="75"/>
      <c r="DM31" s="75"/>
      <c r="DN31" s="75"/>
      <c r="DO31" s="75"/>
    </row>
    <row r="32" spans="1:119" s="9" customFormat="1">
      <c r="A32" s="83">
        <v>100325</v>
      </c>
      <c r="B32" s="75" t="s">
        <v>517</v>
      </c>
      <c r="C32" s="75" t="b">
        <v>0</v>
      </c>
      <c r="D32" s="75" t="b">
        <v>1</v>
      </c>
      <c r="E32" s="75" t="b">
        <v>0</v>
      </c>
      <c r="F32" s="75" t="b">
        <v>0</v>
      </c>
      <c r="G32" s="75" t="s">
        <v>517</v>
      </c>
      <c r="H32" s="75"/>
      <c r="I32" s="75" t="s">
        <v>516</v>
      </c>
      <c r="J32" s="75" t="s">
        <v>475</v>
      </c>
      <c r="K32" s="75">
        <v>53.920999999999999</v>
      </c>
      <c r="L32" s="75">
        <v>-122.746</v>
      </c>
      <c r="M32" s="75" t="s">
        <v>434</v>
      </c>
      <c r="N32" s="75">
        <v>1994</v>
      </c>
      <c r="O32" s="75"/>
      <c r="P32" s="75">
        <v>2014</v>
      </c>
      <c r="Q32" s="75">
        <v>611</v>
      </c>
      <c r="R32" s="75"/>
      <c r="S32" s="75"/>
      <c r="T32" s="75" t="s">
        <v>461</v>
      </c>
      <c r="U32" s="75"/>
      <c r="V32" s="75"/>
      <c r="W32" s="75"/>
      <c r="X32" s="75" t="s">
        <v>436</v>
      </c>
      <c r="Y32" s="75"/>
      <c r="Z32" s="75"/>
      <c r="AA32" s="75" t="s">
        <v>436</v>
      </c>
      <c r="AB32" s="75" t="s">
        <v>436</v>
      </c>
      <c r="AC32" s="75"/>
      <c r="AD32" s="75"/>
      <c r="AE32" s="75"/>
      <c r="AF32" s="75" t="s">
        <v>450</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436</v>
      </c>
      <c r="AX32" s="75"/>
      <c r="AY32" s="75"/>
      <c r="AZ32" s="75"/>
      <c r="BA32" s="75"/>
      <c r="BB32" s="75" t="s">
        <v>436</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436</v>
      </c>
      <c r="CH32" s="75">
        <v>1459.44</v>
      </c>
      <c r="CI32" s="75"/>
      <c r="CJ32" s="75"/>
      <c r="CK32" s="75" t="s">
        <v>439</v>
      </c>
      <c r="CL32" s="75" t="s">
        <v>436</v>
      </c>
      <c r="CM32" s="75" t="s">
        <v>436</v>
      </c>
      <c r="CN32" s="75"/>
      <c r="CO32" s="75">
        <v>14</v>
      </c>
      <c r="CP32" s="75">
        <v>8</v>
      </c>
      <c r="CQ32" s="75"/>
      <c r="CR32" s="75">
        <v>877403</v>
      </c>
      <c r="CS32" s="75">
        <v>860983</v>
      </c>
      <c r="CT32" s="75"/>
      <c r="CU32" s="75">
        <v>10942</v>
      </c>
      <c r="CV32" s="75">
        <v>7905</v>
      </c>
      <c r="CW32" s="75"/>
      <c r="CX32" s="75" t="s">
        <v>439</v>
      </c>
      <c r="CY32" s="75" t="s">
        <v>439</v>
      </c>
      <c r="CZ32" s="75"/>
      <c r="DA32" s="75" t="s">
        <v>439</v>
      </c>
      <c r="DB32" s="75" t="s">
        <v>439</v>
      </c>
      <c r="DC32" s="75"/>
      <c r="DD32" s="75">
        <v>24.05</v>
      </c>
      <c r="DE32" s="75">
        <v>6.1</v>
      </c>
      <c r="DF32" s="75"/>
      <c r="DG32" s="75">
        <v>14356</v>
      </c>
      <c r="DH32" s="75">
        <v>1039</v>
      </c>
      <c r="DI32" s="75"/>
      <c r="DJ32" s="75">
        <v>108</v>
      </c>
      <c r="DK32" s="75">
        <v>6</v>
      </c>
      <c r="DL32" s="75"/>
      <c r="DM32" s="75">
        <v>100</v>
      </c>
      <c r="DN32" s="75">
        <v>9</v>
      </c>
      <c r="DO32" s="75"/>
    </row>
    <row r="33" spans="1:119" s="9" customFormat="1">
      <c r="A33" s="83">
        <v>100326</v>
      </c>
      <c r="B33" s="75" t="s">
        <v>518</v>
      </c>
      <c r="C33" s="75" t="b">
        <v>0</v>
      </c>
      <c r="D33" s="75" t="b">
        <v>1</v>
      </c>
      <c r="E33" s="75" t="b">
        <v>0</v>
      </c>
      <c r="F33" s="75" t="b">
        <v>0</v>
      </c>
      <c r="G33" s="75"/>
      <c r="H33" s="75"/>
      <c r="I33" s="75" t="s">
        <v>516</v>
      </c>
      <c r="J33" s="75" t="s">
        <v>475</v>
      </c>
      <c r="K33" s="75">
        <v>53.922000000000004</v>
      </c>
      <c r="L33" s="75">
        <v>-122.745</v>
      </c>
      <c r="M33" s="75" t="s">
        <v>434</v>
      </c>
      <c r="N33" s="75"/>
      <c r="O33" s="75"/>
      <c r="P33" s="75"/>
      <c r="Q33" s="75"/>
      <c r="R33" s="75"/>
      <c r="S33" s="75"/>
      <c r="T33" s="75" t="s">
        <v>461</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c r="A34" s="83">
        <v>100335</v>
      </c>
      <c r="B34" s="75" t="s">
        <v>519</v>
      </c>
      <c r="C34" s="75" t="b">
        <v>1</v>
      </c>
      <c r="D34" s="75" t="b">
        <v>1</v>
      </c>
      <c r="E34" s="75" t="b">
        <v>1</v>
      </c>
      <c r="F34" s="75" t="b">
        <v>0</v>
      </c>
      <c r="G34" s="75" t="s">
        <v>520</v>
      </c>
      <c r="H34" s="75"/>
      <c r="I34" s="75" t="s">
        <v>520</v>
      </c>
      <c r="J34" s="75" t="s">
        <v>475</v>
      </c>
      <c r="K34" s="75">
        <v>51</v>
      </c>
      <c r="L34" s="75">
        <v>-118.194</v>
      </c>
      <c r="M34" s="75" t="s">
        <v>434</v>
      </c>
      <c r="N34" s="75">
        <v>2005</v>
      </c>
      <c r="O34" s="75"/>
      <c r="P34" s="75">
        <v>2014</v>
      </c>
      <c r="Q34" s="75">
        <v>221</v>
      </c>
      <c r="R34" s="75"/>
      <c r="S34" s="75"/>
      <c r="T34" s="75" t="s">
        <v>465</v>
      </c>
      <c r="U34" s="75" t="s">
        <v>436</v>
      </c>
      <c r="V34" s="75"/>
      <c r="W34" s="75"/>
      <c r="X34" s="75"/>
      <c r="Y34" s="75" t="s">
        <v>436</v>
      </c>
      <c r="Z34" s="75" t="s">
        <v>436</v>
      </c>
      <c r="AA34" s="75"/>
      <c r="AB34" s="75" t="s">
        <v>436</v>
      </c>
      <c r="AC34" s="75"/>
      <c r="AD34" s="75"/>
      <c r="AE34" s="75"/>
      <c r="AF34" s="75" t="s">
        <v>437</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436</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436</v>
      </c>
      <c r="CL34" s="75" t="s">
        <v>436</v>
      </c>
      <c r="CM34" s="75" t="s">
        <v>439</v>
      </c>
      <c r="CN34" s="75"/>
      <c r="CO34" s="75">
        <v>10</v>
      </c>
      <c r="CP34" s="75"/>
      <c r="CQ34" s="75"/>
      <c r="CR34" s="75">
        <v>247480</v>
      </c>
      <c r="CS34" s="75"/>
      <c r="CT34" s="75"/>
      <c r="CU34" s="75">
        <v>9840</v>
      </c>
      <c r="CV34" s="75"/>
      <c r="CW34" s="75"/>
      <c r="CX34" s="75" t="s">
        <v>436</v>
      </c>
      <c r="CY34" s="75"/>
      <c r="CZ34" s="75"/>
      <c r="DA34" s="75"/>
      <c r="DB34" s="75"/>
      <c r="DC34" s="75"/>
      <c r="DD34" s="75">
        <v>3.25</v>
      </c>
      <c r="DE34" s="75"/>
      <c r="DF34" s="75">
        <v>6459</v>
      </c>
      <c r="DG34" s="75">
        <v>3533</v>
      </c>
      <c r="DH34" s="75"/>
      <c r="DI34" s="75"/>
      <c r="DJ34" s="75"/>
      <c r="DK34" s="75"/>
      <c r="DL34" s="75"/>
      <c r="DM34" s="75"/>
      <c r="DN34" s="75"/>
      <c r="DO34" s="75"/>
    </row>
    <row r="35" spans="1:119" s="9" customFormat="1">
      <c r="A35" s="83">
        <v>100339</v>
      </c>
      <c r="B35" s="75" t="s">
        <v>521</v>
      </c>
      <c r="C35" s="75" t="b">
        <v>0</v>
      </c>
      <c r="D35" s="75" t="b">
        <v>1</v>
      </c>
      <c r="E35" s="75" t="b">
        <v>0</v>
      </c>
      <c r="F35" s="75" t="b">
        <v>0</v>
      </c>
      <c r="G35" s="75" t="s">
        <v>522</v>
      </c>
      <c r="H35" s="75" t="s">
        <v>523</v>
      </c>
      <c r="I35" s="75" t="s">
        <v>524</v>
      </c>
      <c r="J35" s="75" t="s">
        <v>475</v>
      </c>
      <c r="K35" s="75">
        <v>49.167999999999999</v>
      </c>
      <c r="L35" s="75">
        <v>-123.133</v>
      </c>
      <c r="M35" s="75" t="s">
        <v>434</v>
      </c>
      <c r="N35" s="75">
        <v>2012</v>
      </c>
      <c r="O35" s="75"/>
      <c r="P35" s="75">
        <v>2017</v>
      </c>
      <c r="Q35" s="75">
        <v>221</v>
      </c>
      <c r="R35" s="75"/>
      <c r="S35" s="75"/>
      <c r="T35" s="75" t="s">
        <v>435</v>
      </c>
      <c r="U35" s="75" t="s">
        <v>436</v>
      </c>
      <c r="V35" s="75" t="s">
        <v>436</v>
      </c>
      <c r="W35" s="75"/>
      <c r="X35" s="75" t="s">
        <v>436</v>
      </c>
      <c r="Y35" s="75"/>
      <c r="Z35" s="75" t="s">
        <v>436</v>
      </c>
      <c r="AA35" s="75"/>
      <c r="AB35" s="75" t="s">
        <v>436</v>
      </c>
      <c r="AC35" s="75"/>
      <c r="AD35" s="75"/>
      <c r="AE35" s="75"/>
      <c r="AF35" s="75" t="s">
        <v>450</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439</v>
      </c>
      <c r="CL35" s="75" t="s">
        <v>436</v>
      </c>
      <c r="CM35" s="75" t="s">
        <v>436</v>
      </c>
      <c r="CN35" s="75"/>
      <c r="CO35" s="75">
        <v>9</v>
      </c>
      <c r="CP35" s="75">
        <v>9</v>
      </c>
      <c r="CQ35" s="75"/>
      <c r="CR35" s="75">
        <v>1680000</v>
      </c>
      <c r="CS35" s="75">
        <v>1680000</v>
      </c>
      <c r="CT35" s="75"/>
      <c r="CU35" s="75">
        <v>7392</v>
      </c>
      <c r="CV35" s="75">
        <v>7392</v>
      </c>
      <c r="CW35" s="75"/>
      <c r="CX35" s="75" t="s">
        <v>436</v>
      </c>
      <c r="CY35" s="75" t="s">
        <v>436</v>
      </c>
      <c r="CZ35" s="75"/>
      <c r="DA35" s="75" t="s">
        <v>439</v>
      </c>
      <c r="DB35" s="75" t="s">
        <v>439</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c r="A36" s="83">
        <v>100346</v>
      </c>
      <c r="B36" s="75" t="s">
        <v>525</v>
      </c>
      <c r="C36" s="75" t="b">
        <v>0</v>
      </c>
      <c r="D36" s="75" t="b">
        <v>1</v>
      </c>
      <c r="E36" s="75" t="b">
        <v>0</v>
      </c>
      <c r="F36" s="75" t="b">
        <v>0</v>
      </c>
      <c r="G36" s="75" t="s">
        <v>522</v>
      </c>
      <c r="H36" s="75" t="s">
        <v>526</v>
      </c>
      <c r="I36" s="75" t="s">
        <v>524</v>
      </c>
      <c r="J36" s="75" t="s">
        <v>475</v>
      </c>
      <c r="K36" s="75">
        <v>49.175000000000004</v>
      </c>
      <c r="L36" s="75">
        <v>-123.126</v>
      </c>
      <c r="M36" s="75" t="s">
        <v>434</v>
      </c>
      <c r="N36" s="75">
        <v>2015</v>
      </c>
      <c r="O36" s="75"/>
      <c r="P36" s="75">
        <v>2017</v>
      </c>
      <c r="Q36" s="75">
        <v>221</v>
      </c>
      <c r="R36" s="75"/>
      <c r="S36" s="75"/>
      <c r="T36" s="75" t="s">
        <v>435</v>
      </c>
      <c r="U36" s="75"/>
      <c r="V36" s="75"/>
      <c r="W36" s="75"/>
      <c r="X36" s="75" t="s">
        <v>436</v>
      </c>
      <c r="Y36" s="75"/>
      <c r="Z36" s="75"/>
      <c r="AA36" s="75"/>
      <c r="AB36" s="75" t="s">
        <v>436</v>
      </c>
      <c r="AC36" s="75"/>
      <c r="AD36" s="75"/>
      <c r="AE36" s="75"/>
      <c r="AF36" s="75" t="s">
        <v>450</v>
      </c>
      <c r="AG36" s="75" t="s">
        <v>527</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439</v>
      </c>
      <c r="CL36" s="75" t="s">
        <v>436</v>
      </c>
      <c r="CM36" s="75" t="s">
        <v>439</v>
      </c>
      <c r="CN36" s="75"/>
      <c r="CO36" s="75">
        <v>8</v>
      </c>
      <c r="CP36" s="75"/>
      <c r="CQ36" s="75"/>
      <c r="CR36" s="75">
        <v>1900000</v>
      </c>
      <c r="CS36" s="75"/>
      <c r="CT36" s="75"/>
      <c r="CU36" s="75">
        <v>5714.4</v>
      </c>
      <c r="CV36" s="75"/>
      <c r="CW36" s="75"/>
      <c r="CX36" s="75" t="s">
        <v>436</v>
      </c>
      <c r="CY36" s="75"/>
      <c r="CZ36" s="75"/>
      <c r="DA36" s="75" t="s">
        <v>439</v>
      </c>
      <c r="DB36" s="75"/>
      <c r="DC36" s="75"/>
      <c r="DD36" s="75">
        <v>11</v>
      </c>
      <c r="DE36" s="75"/>
      <c r="DF36" s="75"/>
      <c r="DG36" s="75">
        <v>13156</v>
      </c>
      <c r="DH36" s="75"/>
      <c r="DI36" s="75"/>
      <c r="DJ36" s="75">
        <v>72.98</v>
      </c>
      <c r="DK36" s="75"/>
      <c r="DL36" s="75"/>
      <c r="DM36" s="75">
        <v>57.74</v>
      </c>
      <c r="DN36" s="75"/>
      <c r="DO36" s="75"/>
    </row>
    <row r="37" spans="1:119" s="9" customFormat="1">
      <c r="A37" s="83">
        <v>100388</v>
      </c>
      <c r="B37" s="75" t="s">
        <v>528</v>
      </c>
      <c r="C37" s="75" t="b">
        <v>0</v>
      </c>
      <c r="D37" s="75" t="b">
        <v>1</v>
      </c>
      <c r="E37" s="75" t="b">
        <v>0</v>
      </c>
      <c r="F37" s="75" t="b">
        <v>0</v>
      </c>
      <c r="G37" s="75" t="s">
        <v>529</v>
      </c>
      <c r="H37" s="75"/>
      <c r="I37" s="75" t="s">
        <v>530</v>
      </c>
      <c r="J37" s="75" t="s">
        <v>475</v>
      </c>
      <c r="K37" s="75">
        <v>49.110999999999997</v>
      </c>
      <c r="L37" s="75">
        <v>-122.794</v>
      </c>
      <c r="M37" s="75" t="s">
        <v>434</v>
      </c>
      <c r="N37" s="75">
        <v>1959</v>
      </c>
      <c r="O37" s="75"/>
      <c r="P37" s="75">
        <v>2017</v>
      </c>
      <c r="Q37" s="75">
        <v>622</v>
      </c>
      <c r="R37" s="75"/>
      <c r="S37" s="75"/>
      <c r="T37" s="75" t="s">
        <v>456</v>
      </c>
      <c r="U37" s="75"/>
      <c r="V37" s="75"/>
      <c r="W37" s="75" t="s">
        <v>436</v>
      </c>
      <c r="X37" s="75"/>
      <c r="Y37" s="75"/>
      <c r="Z37" s="75"/>
      <c r="AA37" s="75"/>
      <c r="AB37" s="75"/>
      <c r="AC37" s="75"/>
      <c r="AD37" s="75"/>
      <c r="AE37" s="75"/>
      <c r="AF37" s="75" t="s">
        <v>450</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c r="A38" s="83">
        <v>100392</v>
      </c>
      <c r="B38" s="75" t="s">
        <v>531</v>
      </c>
      <c r="C38" s="75" t="b">
        <v>0</v>
      </c>
      <c r="D38" s="75" t="b">
        <v>1</v>
      </c>
      <c r="E38" s="75" t="b">
        <v>0</v>
      </c>
      <c r="F38" s="75" t="b">
        <v>0</v>
      </c>
      <c r="G38" s="75" t="s">
        <v>532</v>
      </c>
      <c r="H38" s="75"/>
      <c r="I38" s="75" t="s">
        <v>533</v>
      </c>
      <c r="J38" s="75" t="s">
        <v>475</v>
      </c>
      <c r="K38" s="75">
        <v>49.115000000000002</v>
      </c>
      <c r="L38" s="75">
        <v>-122.79</v>
      </c>
      <c r="M38" s="75" t="s">
        <v>434</v>
      </c>
      <c r="N38" s="75">
        <v>2015</v>
      </c>
      <c r="O38" s="75"/>
      <c r="P38" s="75">
        <v>2015</v>
      </c>
      <c r="Q38" s="75">
        <v>221</v>
      </c>
      <c r="R38" s="75"/>
      <c r="S38" s="75"/>
      <c r="T38" s="75" t="s">
        <v>435</v>
      </c>
      <c r="U38" s="75"/>
      <c r="V38" s="75"/>
      <c r="W38" s="75"/>
      <c r="X38" s="75" t="s">
        <v>436</v>
      </c>
      <c r="Y38" s="75"/>
      <c r="Z38" s="75"/>
      <c r="AA38" s="75" t="s">
        <v>436</v>
      </c>
      <c r="AB38" s="75" t="s">
        <v>436</v>
      </c>
      <c r="AC38" s="75"/>
      <c r="AD38" s="75"/>
      <c r="AE38" s="75"/>
      <c r="AF38" s="75" t="s">
        <v>450</v>
      </c>
      <c r="AG38" s="75"/>
      <c r="AH38" s="75"/>
      <c r="AI38" s="75">
        <v>5.5</v>
      </c>
      <c r="AJ38" s="75"/>
      <c r="AK38" s="75">
        <v>1479</v>
      </c>
      <c r="AL38" s="75"/>
      <c r="AM38" s="75"/>
      <c r="AN38" s="75"/>
      <c r="AO38" s="75"/>
      <c r="AP38" s="75"/>
      <c r="AQ38" s="75"/>
      <c r="AR38" s="75"/>
      <c r="AS38" s="75"/>
      <c r="AT38" s="75"/>
      <c r="AU38" s="75"/>
      <c r="AV38" s="75"/>
      <c r="AW38" s="75" t="s">
        <v>436</v>
      </c>
      <c r="AX38" s="75"/>
      <c r="AY38" s="75"/>
      <c r="AZ38" s="75"/>
      <c r="BA38" s="75"/>
      <c r="BB38" s="75"/>
      <c r="BC38" s="75"/>
      <c r="BD38" s="75" t="s">
        <v>436</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436</v>
      </c>
      <c r="CH38" s="75">
        <v>1490.4</v>
      </c>
      <c r="CI38" s="75"/>
      <c r="CJ38" s="75"/>
      <c r="CK38" s="75" t="s">
        <v>439</v>
      </c>
      <c r="CL38" s="75" t="s">
        <v>436</v>
      </c>
      <c r="CM38" s="75" t="s">
        <v>439</v>
      </c>
      <c r="CN38" s="75"/>
      <c r="CO38" s="75">
        <v>12</v>
      </c>
      <c r="CP38" s="75"/>
      <c r="CQ38" s="75"/>
      <c r="CR38" s="75">
        <v>2745626</v>
      </c>
      <c r="CS38" s="75"/>
      <c r="CT38" s="75"/>
      <c r="CU38" s="75">
        <v>4706.8</v>
      </c>
      <c r="CV38" s="75"/>
      <c r="CW38" s="75"/>
      <c r="CX38" s="75" t="s">
        <v>439</v>
      </c>
      <c r="CY38" s="75"/>
      <c r="CZ38" s="75"/>
      <c r="DA38" s="75" t="s">
        <v>439</v>
      </c>
      <c r="DB38" s="75"/>
      <c r="DC38" s="75"/>
      <c r="DD38" s="75">
        <v>20</v>
      </c>
      <c r="DE38" s="75"/>
      <c r="DF38" s="75"/>
      <c r="DG38" s="75">
        <v>24578</v>
      </c>
      <c r="DH38" s="75"/>
      <c r="DI38" s="75"/>
      <c r="DJ38" s="75">
        <v>75</v>
      </c>
      <c r="DK38" s="75"/>
      <c r="DL38" s="75"/>
      <c r="DM38" s="75">
        <v>50</v>
      </c>
      <c r="DN38" s="75"/>
      <c r="DO38" s="75"/>
    </row>
    <row r="39" spans="1:119" s="9" customFormat="1">
      <c r="A39" s="83">
        <v>100397</v>
      </c>
      <c r="B39" s="75" t="s">
        <v>534</v>
      </c>
      <c r="C39" s="75" t="b">
        <v>0</v>
      </c>
      <c r="D39" s="75" t="b">
        <v>1</v>
      </c>
      <c r="E39" s="75" t="b">
        <v>0</v>
      </c>
      <c r="F39" s="75" t="b">
        <v>0</v>
      </c>
      <c r="G39" s="75"/>
      <c r="H39" s="75"/>
      <c r="I39" s="75" t="s">
        <v>534</v>
      </c>
      <c r="J39" s="75" t="s">
        <v>475</v>
      </c>
      <c r="K39" s="75">
        <v>54.695999999999998</v>
      </c>
      <c r="L39" s="75">
        <v>-127.047</v>
      </c>
      <c r="M39" s="75" t="s">
        <v>434</v>
      </c>
      <c r="N39" s="75">
        <v>2013</v>
      </c>
      <c r="O39" s="75"/>
      <c r="P39" s="75">
        <v>2017</v>
      </c>
      <c r="Q39" s="75"/>
      <c r="R39" s="75"/>
      <c r="S39" s="75"/>
      <c r="T39" s="75" t="s">
        <v>449</v>
      </c>
      <c r="U39" s="75"/>
      <c r="V39" s="75"/>
      <c r="W39" s="75"/>
      <c r="X39" s="75"/>
      <c r="Y39" s="75"/>
      <c r="Z39" s="75"/>
      <c r="AA39" s="75"/>
      <c r="AB39" s="75"/>
      <c r="AC39" s="75"/>
      <c r="AD39" s="75"/>
      <c r="AE39" s="75"/>
      <c r="AF39" s="75" t="s">
        <v>535</v>
      </c>
      <c r="AG39" s="75"/>
      <c r="AH39" s="75"/>
      <c r="AI39" s="75">
        <v>0.3</v>
      </c>
      <c r="AJ39" s="75"/>
      <c r="AK39" s="75"/>
      <c r="AL39" s="75"/>
      <c r="AM39" s="75"/>
      <c r="AN39" s="75"/>
      <c r="AO39" s="75"/>
      <c r="AP39" s="75"/>
      <c r="AQ39" s="75"/>
      <c r="AR39" s="75"/>
      <c r="AS39" s="75"/>
      <c r="AT39" s="75"/>
      <c r="AU39" s="75"/>
      <c r="AV39" s="75"/>
      <c r="AW39" s="75" t="s">
        <v>436</v>
      </c>
      <c r="AX39" s="75"/>
      <c r="AY39" s="75"/>
      <c r="AZ39" s="75"/>
      <c r="BA39" s="75"/>
      <c r="BB39" s="75" t="s">
        <v>436</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c r="A40" s="83">
        <v>100402</v>
      </c>
      <c r="B40" s="75" t="s">
        <v>536</v>
      </c>
      <c r="C40" s="75" t="b">
        <v>0</v>
      </c>
      <c r="D40" s="75" t="b">
        <v>1</v>
      </c>
      <c r="E40" s="75" t="b">
        <v>0</v>
      </c>
      <c r="F40" s="75" t="b">
        <v>0</v>
      </c>
      <c r="G40" s="75" t="s">
        <v>536</v>
      </c>
      <c r="H40" s="75"/>
      <c r="I40" s="75" t="s">
        <v>537</v>
      </c>
      <c r="J40" s="75" t="s">
        <v>475</v>
      </c>
      <c r="K40" s="75">
        <v>49.155000000000001</v>
      </c>
      <c r="L40" s="75">
        <v>-125.905</v>
      </c>
      <c r="M40" s="75" t="s">
        <v>434</v>
      </c>
      <c r="N40" s="75">
        <v>2011</v>
      </c>
      <c r="O40" s="75"/>
      <c r="P40" s="75">
        <v>2014</v>
      </c>
      <c r="Q40" s="75">
        <v>814</v>
      </c>
      <c r="R40" s="75"/>
      <c r="S40" s="75"/>
      <c r="T40" s="75" t="s">
        <v>513</v>
      </c>
      <c r="U40" s="75"/>
      <c r="V40" s="75"/>
      <c r="W40" s="75"/>
      <c r="X40" s="75"/>
      <c r="Y40" s="75"/>
      <c r="Z40" s="75"/>
      <c r="AA40" s="75"/>
      <c r="AB40" s="75" t="s">
        <v>436</v>
      </c>
      <c r="AC40" s="75"/>
      <c r="AD40" s="75"/>
      <c r="AE40" s="75"/>
      <c r="AF40" s="75" t="s">
        <v>466</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436</v>
      </c>
      <c r="BE40" s="75"/>
      <c r="BF40" s="75"/>
      <c r="BG40" s="75"/>
      <c r="BH40" s="75"/>
      <c r="BI40" s="75"/>
      <c r="BJ40" s="75"/>
      <c r="BK40" s="75"/>
      <c r="BL40" s="75"/>
      <c r="BM40" s="75"/>
      <c r="BN40" s="75" t="s">
        <v>436</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436</v>
      </c>
      <c r="CL40" s="75" t="s">
        <v>436</v>
      </c>
      <c r="CM40" s="75" t="s">
        <v>439</v>
      </c>
      <c r="CN40" s="75">
        <v>45</v>
      </c>
      <c r="CO40" s="75"/>
      <c r="CP40" s="75"/>
      <c r="CQ40" s="75">
        <v>56705</v>
      </c>
      <c r="CR40" s="75"/>
      <c r="CS40" s="75"/>
      <c r="CT40" s="75">
        <v>19680</v>
      </c>
      <c r="CU40" s="75"/>
      <c r="CV40" s="75"/>
      <c r="CW40" s="75" t="s">
        <v>439</v>
      </c>
      <c r="CX40" s="75"/>
      <c r="CY40" s="75"/>
      <c r="CZ40" s="75"/>
      <c r="DA40" s="75"/>
      <c r="DB40" s="75"/>
      <c r="DC40" s="75"/>
      <c r="DD40" s="75"/>
      <c r="DE40" s="75"/>
      <c r="DF40" s="75"/>
      <c r="DG40" s="75">
        <v>641</v>
      </c>
      <c r="DH40" s="75"/>
      <c r="DI40" s="75"/>
      <c r="DJ40" s="75"/>
      <c r="DK40" s="75"/>
      <c r="DL40" s="75"/>
      <c r="DM40" s="75"/>
      <c r="DN40" s="75"/>
      <c r="DO40" s="75"/>
    </row>
    <row r="41" spans="1:119" s="9" customFormat="1">
      <c r="A41" s="83">
        <v>100418</v>
      </c>
      <c r="B41" s="75" t="s">
        <v>538</v>
      </c>
      <c r="C41" s="75" t="b">
        <v>0</v>
      </c>
      <c r="D41" s="75" t="b">
        <v>1</v>
      </c>
      <c r="E41" s="75" t="b">
        <v>0</v>
      </c>
      <c r="F41" s="75" t="b">
        <v>0</v>
      </c>
      <c r="G41" s="75" t="s">
        <v>539</v>
      </c>
      <c r="H41" s="75" t="s">
        <v>540</v>
      </c>
      <c r="I41" s="75" t="s">
        <v>541</v>
      </c>
      <c r="J41" s="75" t="s">
        <v>475</v>
      </c>
      <c r="K41" s="75">
        <v>49.285000000000004</v>
      </c>
      <c r="L41" s="75">
        <v>-123.119</v>
      </c>
      <c r="M41" s="75" t="s">
        <v>434</v>
      </c>
      <c r="N41" s="75">
        <v>1957</v>
      </c>
      <c r="O41" s="75"/>
      <c r="P41" s="75">
        <v>2017</v>
      </c>
      <c r="Q41" s="75">
        <v>622</v>
      </c>
      <c r="R41" s="75"/>
      <c r="S41" s="75"/>
      <c r="T41" s="75" t="s">
        <v>456</v>
      </c>
      <c r="U41" s="75"/>
      <c r="V41" s="75"/>
      <c r="W41" s="75" t="s">
        <v>436</v>
      </c>
      <c r="X41" s="75"/>
      <c r="Y41" s="75"/>
      <c r="Z41" s="75"/>
      <c r="AA41" s="75"/>
      <c r="AB41" s="75"/>
      <c r="AC41" s="75"/>
      <c r="AD41" s="75"/>
      <c r="AE41" s="75"/>
      <c r="AF41" s="75" t="s">
        <v>450</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c r="A42" s="83">
        <v>100420</v>
      </c>
      <c r="B42" s="75" t="s">
        <v>542</v>
      </c>
      <c r="C42" s="75" t="b">
        <v>0</v>
      </c>
      <c r="D42" s="75" t="b">
        <v>1</v>
      </c>
      <c r="E42" s="75" t="b">
        <v>0</v>
      </c>
      <c r="F42" s="75" t="b">
        <v>0</v>
      </c>
      <c r="G42" s="75" t="s">
        <v>542</v>
      </c>
      <c r="H42" s="75"/>
      <c r="I42" s="75" t="s">
        <v>541</v>
      </c>
      <c r="J42" s="75" t="s">
        <v>475</v>
      </c>
      <c r="K42" s="75">
        <v>49.286999999999999</v>
      </c>
      <c r="L42" s="75">
        <v>-123.11699999999999</v>
      </c>
      <c r="M42" s="75" t="s">
        <v>434</v>
      </c>
      <c r="N42" s="75">
        <v>1970</v>
      </c>
      <c r="O42" s="75"/>
      <c r="P42" s="75">
        <v>2014</v>
      </c>
      <c r="Q42" s="75"/>
      <c r="R42" s="75"/>
      <c r="S42" s="75"/>
      <c r="T42" s="75" t="s">
        <v>435</v>
      </c>
      <c r="U42" s="75" t="s">
        <v>436</v>
      </c>
      <c r="V42" s="75" t="s">
        <v>436</v>
      </c>
      <c r="W42" s="75"/>
      <c r="X42" s="75" t="s">
        <v>436</v>
      </c>
      <c r="Y42" s="75"/>
      <c r="Z42" s="75"/>
      <c r="AA42" s="75" t="s">
        <v>436</v>
      </c>
      <c r="AB42" s="75" t="s">
        <v>436</v>
      </c>
      <c r="AC42" s="75"/>
      <c r="AD42" s="75"/>
      <c r="AE42" s="75"/>
      <c r="AF42" s="75" t="s">
        <v>466</v>
      </c>
      <c r="AG42" s="75"/>
      <c r="AH42" s="75"/>
      <c r="AI42" s="75">
        <v>237</v>
      </c>
      <c r="AJ42" s="75"/>
      <c r="AK42" s="75">
        <v>350000</v>
      </c>
      <c r="AL42" s="75"/>
      <c r="AM42" s="75"/>
      <c r="AN42" s="75"/>
      <c r="AO42" s="75"/>
      <c r="AP42" s="75"/>
      <c r="AQ42" s="75"/>
      <c r="AR42" s="75"/>
      <c r="AS42" s="75"/>
      <c r="AT42" s="75"/>
      <c r="AU42" s="75"/>
      <c r="AV42" s="75"/>
      <c r="AW42" s="75" t="s">
        <v>436</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436</v>
      </c>
      <c r="CL42" s="75" t="s">
        <v>439</v>
      </c>
      <c r="CM42" s="75" t="s">
        <v>439</v>
      </c>
      <c r="CN42" s="75">
        <v>220</v>
      </c>
      <c r="CO42" s="75"/>
      <c r="CP42" s="75"/>
      <c r="CQ42" s="75">
        <v>38994240</v>
      </c>
      <c r="CR42" s="75"/>
      <c r="CS42" s="75"/>
      <c r="CT42" s="75">
        <v>44936</v>
      </c>
      <c r="CU42" s="75"/>
      <c r="CV42" s="75"/>
      <c r="CW42" s="75" t="s">
        <v>436</v>
      </c>
      <c r="CX42" s="75"/>
      <c r="CY42" s="75"/>
      <c r="CZ42" s="75"/>
      <c r="DA42" s="75"/>
      <c r="DB42" s="75"/>
      <c r="DC42" s="75">
        <v>237</v>
      </c>
      <c r="DD42" s="75"/>
      <c r="DE42" s="75"/>
      <c r="DF42" s="75">
        <v>350000</v>
      </c>
      <c r="DG42" s="75"/>
      <c r="DH42" s="75"/>
      <c r="DI42" s="75"/>
      <c r="DJ42" s="75"/>
      <c r="DK42" s="75"/>
      <c r="DL42" s="75"/>
      <c r="DM42" s="75"/>
      <c r="DN42" s="75"/>
      <c r="DO42" s="75"/>
    </row>
    <row r="43" spans="1:119" s="9" customFormat="1">
      <c r="A43" s="83">
        <v>100433</v>
      </c>
      <c r="B43" s="75" t="s">
        <v>543</v>
      </c>
      <c r="C43" s="75" t="b">
        <v>0</v>
      </c>
      <c r="D43" s="75" t="b">
        <v>1</v>
      </c>
      <c r="E43" s="75" t="b">
        <v>0</v>
      </c>
      <c r="F43" s="75" t="b">
        <v>0</v>
      </c>
      <c r="G43" s="75" t="s">
        <v>544</v>
      </c>
      <c r="H43" s="75"/>
      <c r="I43" s="75" t="s">
        <v>541</v>
      </c>
      <c r="J43" s="75" t="s">
        <v>475</v>
      </c>
      <c r="K43" s="75">
        <v>49.298000000000002</v>
      </c>
      <c r="L43" s="75">
        <v>-123.10599999999999</v>
      </c>
      <c r="M43" s="75" t="s">
        <v>434</v>
      </c>
      <c r="N43" s="75">
        <v>2012</v>
      </c>
      <c r="O43" s="75"/>
      <c r="P43" s="75">
        <v>2018</v>
      </c>
      <c r="Q43" s="75">
        <v>221</v>
      </c>
      <c r="R43" s="75"/>
      <c r="S43" s="75"/>
      <c r="T43" s="75" t="s">
        <v>435</v>
      </c>
      <c r="U43" s="75"/>
      <c r="V43" s="75"/>
      <c r="W43" s="75"/>
      <c r="X43" s="75"/>
      <c r="Y43" s="75"/>
      <c r="Z43" s="75"/>
      <c r="AA43" s="75"/>
      <c r="AB43" s="75" t="s">
        <v>436</v>
      </c>
      <c r="AC43" s="75"/>
      <c r="AD43" s="75"/>
      <c r="AE43" s="75"/>
      <c r="AF43" s="75" t="s">
        <v>450</v>
      </c>
      <c r="AG43" s="75"/>
      <c r="AH43" s="75"/>
      <c r="AI43" s="75">
        <v>3</v>
      </c>
      <c r="AJ43" s="75"/>
      <c r="AK43" s="75"/>
      <c r="AL43" s="75"/>
      <c r="AM43" s="75"/>
      <c r="AN43" s="75"/>
      <c r="AO43" s="75"/>
      <c r="AP43" s="75"/>
      <c r="AQ43" s="75"/>
      <c r="AR43" s="75"/>
      <c r="AS43" s="75"/>
      <c r="AT43" s="75"/>
      <c r="AU43" s="75"/>
      <c r="AV43" s="75"/>
      <c r="AW43" s="75" t="s">
        <v>436</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439</v>
      </c>
      <c r="CL43" s="75" t="s">
        <v>436</v>
      </c>
      <c r="CM43" s="75" t="s">
        <v>439</v>
      </c>
      <c r="CN43" s="75"/>
      <c r="CO43" s="75">
        <v>8</v>
      </c>
      <c r="CP43" s="75"/>
      <c r="CQ43" s="75"/>
      <c r="CR43" s="75">
        <v>1449727.08</v>
      </c>
      <c r="CS43" s="75"/>
      <c r="CT43" s="75"/>
      <c r="CU43" s="75">
        <v>1640</v>
      </c>
      <c r="CV43" s="75"/>
      <c r="CW43" s="75"/>
      <c r="CX43" s="75" t="s">
        <v>439</v>
      </c>
      <c r="CY43" s="75"/>
      <c r="CZ43" s="75"/>
      <c r="DA43" s="75"/>
      <c r="DB43" s="75"/>
      <c r="DC43" s="75"/>
      <c r="DD43" s="75">
        <v>3</v>
      </c>
      <c r="DE43" s="75"/>
      <c r="DF43" s="75"/>
      <c r="DG43" s="75">
        <v>12293</v>
      </c>
      <c r="DH43" s="75"/>
      <c r="DI43" s="75"/>
      <c r="DJ43" s="75"/>
      <c r="DK43" s="75"/>
      <c r="DL43" s="75"/>
      <c r="DM43" s="75"/>
      <c r="DN43" s="75"/>
      <c r="DO43" s="75"/>
    </row>
    <row r="44" spans="1:119" s="9" customFormat="1">
      <c r="A44" s="83">
        <v>100434</v>
      </c>
      <c r="B44" s="75" t="s">
        <v>545</v>
      </c>
      <c r="C44" s="75" t="b">
        <v>0</v>
      </c>
      <c r="D44" s="75" t="b">
        <v>1</v>
      </c>
      <c r="E44" s="75" t="b">
        <v>0</v>
      </c>
      <c r="F44" s="75" t="b">
        <v>0</v>
      </c>
      <c r="G44" s="75" t="s">
        <v>546</v>
      </c>
      <c r="H44" s="75"/>
      <c r="I44" s="75" t="s">
        <v>541</v>
      </c>
      <c r="J44" s="75" t="s">
        <v>475</v>
      </c>
      <c r="K44" s="75">
        <v>49.298999999999999</v>
      </c>
      <c r="L44" s="75">
        <v>-123.10499999999999</v>
      </c>
      <c r="M44" s="75" t="s">
        <v>434</v>
      </c>
      <c r="N44" s="75">
        <v>2010</v>
      </c>
      <c r="O44" s="75"/>
      <c r="P44" s="75">
        <v>2017</v>
      </c>
      <c r="Q44" s="75">
        <v>221</v>
      </c>
      <c r="R44" s="75"/>
      <c r="S44" s="75"/>
      <c r="T44" s="75" t="s">
        <v>435</v>
      </c>
      <c r="U44" s="75" t="s">
        <v>436</v>
      </c>
      <c r="V44" s="75" t="s">
        <v>436</v>
      </c>
      <c r="W44" s="75"/>
      <c r="X44" s="75" t="s">
        <v>436</v>
      </c>
      <c r="Y44" s="75"/>
      <c r="Z44" s="75"/>
      <c r="AA44" s="75" t="s">
        <v>436</v>
      </c>
      <c r="AB44" s="75" t="s">
        <v>436</v>
      </c>
      <c r="AC44" s="75"/>
      <c r="AD44" s="75"/>
      <c r="AE44" s="75"/>
      <c r="AF44" s="75" t="s">
        <v>450</v>
      </c>
      <c r="AG44" s="75"/>
      <c r="AH44" s="75"/>
      <c r="AI44" s="75">
        <v>20</v>
      </c>
      <c r="AJ44" s="75"/>
      <c r="AK44" s="75">
        <v>26703</v>
      </c>
      <c r="AL44" s="75"/>
      <c r="AM44" s="75"/>
      <c r="AN44" s="75"/>
      <c r="AO44" s="75"/>
      <c r="AP44" s="75"/>
      <c r="AQ44" s="75"/>
      <c r="AR44" s="75"/>
      <c r="AS44" s="75"/>
      <c r="AT44" s="75"/>
      <c r="AU44" s="75"/>
      <c r="AV44" s="75"/>
      <c r="AW44" s="75" t="s">
        <v>436</v>
      </c>
      <c r="AX44" s="75"/>
      <c r="AY44" s="75"/>
      <c r="AZ44" s="75"/>
      <c r="BA44" s="75" t="s">
        <v>436</v>
      </c>
      <c r="BB44" s="75"/>
      <c r="BC44" s="75"/>
      <c r="BD44" s="75"/>
      <c r="BE44" s="75" t="s">
        <v>436</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436</v>
      </c>
      <c r="CH44" s="75">
        <v>7257.6</v>
      </c>
      <c r="CI44" s="75"/>
      <c r="CJ44" s="75"/>
      <c r="CK44" s="75" t="s">
        <v>439</v>
      </c>
      <c r="CL44" s="75" t="s">
        <v>436</v>
      </c>
      <c r="CM44" s="75" t="s">
        <v>439</v>
      </c>
      <c r="CN44" s="75"/>
      <c r="CO44" s="75">
        <v>32</v>
      </c>
      <c r="CP44" s="75"/>
      <c r="CQ44" s="75"/>
      <c r="CR44" s="75">
        <v>5170000</v>
      </c>
      <c r="CS44" s="75"/>
      <c r="CT44" s="75"/>
      <c r="CU44" s="75">
        <v>9840</v>
      </c>
      <c r="CV44" s="75"/>
      <c r="CW44" s="75"/>
      <c r="CX44" s="75" t="s">
        <v>439</v>
      </c>
      <c r="CY44" s="75"/>
      <c r="CZ44" s="75"/>
      <c r="DA44" s="75" t="s">
        <v>439</v>
      </c>
      <c r="DB44" s="75"/>
      <c r="DC44" s="75"/>
      <c r="DD44" s="75">
        <v>27</v>
      </c>
      <c r="DE44" s="75"/>
      <c r="DF44" s="75"/>
      <c r="DG44" s="75">
        <v>45137</v>
      </c>
      <c r="DH44" s="75"/>
      <c r="DI44" s="75"/>
      <c r="DJ44" s="75">
        <v>65</v>
      </c>
      <c r="DK44" s="75"/>
      <c r="DL44" s="75"/>
      <c r="DM44" s="75">
        <v>50</v>
      </c>
      <c r="DN44" s="75"/>
      <c r="DO44" s="75"/>
    </row>
    <row r="45" spans="1:119" s="9" customFormat="1">
      <c r="A45" s="83">
        <v>100437</v>
      </c>
      <c r="B45" s="75" t="s">
        <v>547</v>
      </c>
      <c r="C45" s="75" t="b">
        <v>0</v>
      </c>
      <c r="D45" s="75" t="b">
        <v>1</v>
      </c>
      <c r="E45" s="75" t="b">
        <v>0</v>
      </c>
      <c r="F45" s="75" t="b">
        <v>0</v>
      </c>
      <c r="G45" s="75"/>
      <c r="H45" s="75"/>
      <c r="I45" s="75" t="s">
        <v>541</v>
      </c>
      <c r="J45" s="75" t="s">
        <v>475</v>
      </c>
      <c r="K45" s="75">
        <v>49.302</v>
      </c>
      <c r="L45" s="75">
        <v>-123.10199999999999</v>
      </c>
      <c r="M45" s="75" t="s">
        <v>434</v>
      </c>
      <c r="N45" s="75">
        <v>2015</v>
      </c>
      <c r="O45" s="75"/>
      <c r="P45" s="75">
        <v>2017</v>
      </c>
      <c r="Q45" s="75"/>
      <c r="R45" s="75"/>
      <c r="S45" s="75"/>
      <c r="T45" s="75" t="s">
        <v>435</v>
      </c>
      <c r="U45" s="75"/>
      <c r="V45" s="75"/>
      <c r="W45" s="75"/>
      <c r="X45" s="75"/>
      <c r="Y45" s="75"/>
      <c r="Z45" s="75"/>
      <c r="AA45" s="75"/>
      <c r="AB45" s="75"/>
      <c r="AC45" s="75"/>
      <c r="AD45" s="75"/>
      <c r="AE45" s="75"/>
      <c r="AF45" s="75" t="s">
        <v>548</v>
      </c>
      <c r="AG45" s="75" t="s">
        <v>549</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436</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c r="A46" s="83">
        <v>100443</v>
      </c>
      <c r="B46" s="75" t="s">
        <v>550</v>
      </c>
      <c r="C46" s="75" t="b">
        <v>0</v>
      </c>
      <c r="D46" s="75" t="b">
        <v>1</v>
      </c>
      <c r="E46" s="75" t="b">
        <v>0</v>
      </c>
      <c r="F46" s="75" t="b">
        <v>0</v>
      </c>
      <c r="G46" s="75" t="s">
        <v>506</v>
      </c>
      <c r="H46" s="75"/>
      <c r="I46" s="75" t="s">
        <v>541</v>
      </c>
      <c r="J46" s="75" t="s">
        <v>475</v>
      </c>
      <c r="K46" s="75">
        <v>49.308</v>
      </c>
      <c r="L46" s="75">
        <v>-123.09599999999999</v>
      </c>
      <c r="M46" s="75" t="s">
        <v>434</v>
      </c>
      <c r="N46" s="75">
        <v>2007</v>
      </c>
      <c r="O46" s="75"/>
      <c r="P46" s="75">
        <v>2017</v>
      </c>
      <c r="Q46" s="75">
        <v>622</v>
      </c>
      <c r="R46" s="75"/>
      <c r="S46" s="75"/>
      <c r="T46" s="75" t="s">
        <v>456</v>
      </c>
      <c r="U46" s="75"/>
      <c r="V46" s="75" t="s">
        <v>436</v>
      </c>
      <c r="W46" s="75" t="s">
        <v>436</v>
      </c>
      <c r="X46" s="75" t="s">
        <v>436</v>
      </c>
      <c r="Y46" s="75"/>
      <c r="Z46" s="75"/>
      <c r="AA46" s="75" t="s">
        <v>436</v>
      </c>
      <c r="AB46" s="75"/>
      <c r="AC46" s="75"/>
      <c r="AD46" s="75"/>
      <c r="AE46" s="75"/>
      <c r="AF46" s="75" t="s">
        <v>450</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c r="A47" s="83">
        <v>100448</v>
      </c>
      <c r="B47" s="75" t="s">
        <v>501</v>
      </c>
      <c r="C47" s="75" t="b">
        <v>1</v>
      </c>
      <c r="D47" s="75" t="b">
        <v>1</v>
      </c>
      <c r="E47" s="75" t="b">
        <v>1</v>
      </c>
      <c r="F47" s="75" t="b">
        <v>0</v>
      </c>
      <c r="G47" s="75" t="s">
        <v>501</v>
      </c>
      <c r="H47" s="75"/>
      <c r="I47" s="75" t="s">
        <v>551</v>
      </c>
      <c r="J47" s="75" t="s">
        <v>475</v>
      </c>
      <c r="K47" s="75">
        <v>49.313000000000002</v>
      </c>
      <c r="L47" s="75">
        <v>-123.09099999999999</v>
      </c>
      <c r="M47" s="75" t="s">
        <v>434</v>
      </c>
      <c r="N47" s="75">
        <v>1925</v>
      </c>
      <c r="O47" s="75"/>
      <c r="P47" s="75">
        <v>2017</v>
      </c>
      <c r="Q47" s="75">
        <v>221</v>
      </c>
      <c r="R47" s="75">
        <v>29129</v>
      </c>
      <c r="S47" s="75"/>
      <c r="T47" s="75" t="s">
        <v>435</v>
      </c>
      <c r="U47" s="75" t="s">
        <v>436</v>
      </c>
      <c r="V47" s="75" t="s">
        <v>436</v>
      </c>
      <c r="W47" s="75"/>
      <c r="X47" s="75" t="s">
        <v>436</v>
      </c>
      <c r="Y47" s="75"/>
      <c r="Z47" s="75"/>
      <c r="AA47" s="75" t="s">
        <v>436</v>
      </c>
      <c r="AB47" s="75" t="s">
        <v>436</v>
      </c>
      <c r="AC47" s="75"/>
      <c r="AD47" s="75"/>
      <c r="AE47" s="75"/>
      <c r="AF47" s="75" t="s">
        <v>437</v>
      </c>
      <c r="AG47" s="75"/>
      <c r="AH47" s="75">
        <v>1.96</v>
      </c>
      <c r="AI47" s="75">
        <v>57.8</v>
      </c>
      <c r="AJ47" s="75">
        <v>15379</v>
      </c>
      <c r="AK47" s="75">
        <v>164706</v>
      </c>
      <c r="AL47" s="75">
        <v>1</v>
      </c>
      <c r="AM47" s="75"/>
      <c r="AN47" s="75" t="s">
        <v>436</v>
      </c>
      <c r="AO47" s="75">
        <v>7881</v>
      </c>
      <c r="AP47" s="75">
        <v>1</v>
      </c>
      <c r="AQ47" s="75" t="s">
        <v>552</v>
      </c>
      <c r="AR47" s="75">
        <v>2012</v>
      </c>
      <c r="AS47" s="75">
        <v>1.96</v>
      </c>
      <c r="AT47" s="75">
        <v>57.8</v>
      </c>
      <c r="AU47" s="75">
        <v>15379</v>
      </c>
      <c r="AV47" s="75">
        <v>164706</v>
      </c>
      <c r="AW47" s="75" t="s">
        <v>436</v>
      </c>
      <c r="AX47" s="75"/>
      <c r="AY47" s="75"/>
      <c r="AZ47" s="75"/>
      <c r="BA47" s="75" t="s">
        <v>436</v>
      </c>
      <c r="BB47" s="75" t="s">
        <v>436</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436</v>
      </c>
      <c r="CH47" s="75">
        <v>13809.6</v>
      </c>
      <c r="CI47" s="75"/>
      <c r="CJ47" s="75"/>
      <c r="CK47" s="75" t="s">
        <v>436</v>
      </c>
      <c r="CL47" s="75" t="s">
        <v>436</v>
      </c>
      <c r="CM47" s="75" t="s">
        <v>439</v>
      </c>
      <c r="CN47" s="75">
        <v>9</v>
      </c>
      <c r="CO47" s="75">
        <v>137</v>
      </c>
      <c r="CP47" s="75"/>
      <c r="CQ47" s="75">
        <v>1080000</v>
      </c>
      <c r="CR47" s="75">
        <v>9600000</v>
      </c>
      <c r="CS47" s="75"/>
      <c r="CT47" s="75">
        <v>11620</v>
      </c>
      <c r="CU47" s="75">
        <v>43824</v>
      </c>
      <c r="CV47" s="75"/>
      <c r="CW47" s="75" t="s">
        <v>436</v>
      </c>
      <c r="CX47" s="75" t="s">
        <v>436</v>
      </c>
      <c r="CY47" s="75"/>
      <c r="CZ47" s="75" t="s">
        <v>439</v>
      </c>
      <c r="DA47" s="75" t="s">
        <v>439</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c r="A48" s="83">
        <v>100455</v>
      </c>
      <c r="B48" s="75" t="s">
        <v>553</v>
      </c>
      <c r="C48" s="75" t="b">
        <v>0</v>
      </c>
      <c r="D48" s="75" t="b">
        <v>1</v>
      </c>
      <c r="E48" s="75" t="b">
        <v>0</v>
      </c>
      <c r="F48" s="75" t="b">
        <v>0</v>
      </c>
      <c r="G48" s="75" t="s">
        <v>554</v>
      </c>
      <c r="H48" s="75"/>
      <c r="I48" s="75" t="s">
        <v>555</v>
      </c>
      <c r="J48" s="75" t="s">
        <v>475</v>
      </c>
      <c r="K48" s="75">
        <v>48.428999999999995</v>
      </c>
      <c r="L48" s="75">
        <v>-123.36499999999999</v>
      </c>
      <c r="M48" s="75" t="s">
        <v>434</v>
      </c>
      <c r="N48" s="75">
        <v>2009</v>
      </c>
      <c r="O48" s="75"/>
      <c r="P48" s="75">
        <v>2017</v>
      </c>
      <c r="Q48" s="75"/>
      <c r="R48" s="75"/>
      <c r="S48" s="75"/>
      <c r="T48" s="75" t="s">
        <v>435</v>
      </c>
      <c r="U48" s="75"/>
      <c r="V48" s="75"/>
      <c r="W48" s="75"/>
      <c r="X48" s="75" t="s">
        <v>436</v>
      </c>
      <c r="Y48" s="75"/>
      <c r="Z48" s="75"/>
      <c r="AA48" s="75"/>
      <c r="AB48" s="75" t="s">
        <v>436</v>
      </c>
      <c r="AC48" s="75"/>
      <c r="AD48" s="75"/>
      <c r="AE48" s="75"/>
      <c r="AF48" s="75" t="s">
        <v>471</v>
      </c>
      <c r="AG48" s="75" t="s">
        <v>556</v>
      </c>
      <c r="AH48" s="75"/>
      <c r="AI48" s="75">
        <v>62.423909999999992</v>
      </c>
      <c r="AJ48" s="75"/>
      <c r="AK48" s="75">
        <v>1223.18</v>
      </c>
      <c r="AL48" s="75"/>
      <c r="AM48" s="75"/>
      <c r="AN48" s="75"/>
      <c r="AO48" s="75"/>
      <c r="AP48" s="75"/>
      <c r="AQ48" s="75"/>
      <c r="AR48" s="75"/>
      <c r="AS48" s="75"/>
      <c r="AT48" s="75"/>
      <c r="AU48" s="75"/>
      <c r="AV48" s="75"/>
      <c r="AW48" s="75" t="s">
        <v>436</v>
      </c>
      <c r="AX48" s="75"/>
      <c r="AY48" s="75"/>
      <c r="AZ48" s="75"/>
      <c r="BA48" s="75"/>
      <c r="BB48" s="75" t="s">
        <v>436</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439</v>
      </c>
      <c r="CL48" s="75" t="s">
        <v>436</v>
      </c>
      <c r="CM48" s="75" t="s">
        <v>439</v>
      </c>
      <c r="CN48" s="75"/>
      <c r="CO48" s="75">
        <v>5</v>
      </c>
      <c r="CP48" s="75"/>
      <c r="CQ48" s="75"/>
      <c r="CR48" s="75">
        <v>298676</v>
      </c>
      <c r="CS48" s="75"/>
      <c r="CT48" s="75"/>
      <c r="CU48" s="75">
        <v>3280</v>
      </c>
      <c r="CV48" s="75"/>
      <c r="CW48" s="75"/>
      <c r="CX48" s="75" t="s">
        <v>436</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c r="A49" s="83">
        <v>100459</v>
      </c>
      <c r="B49" s="75" t="s">
        <v>557</v>
      </c>
      <c r="C49" s="75" t="b">
        <v>0</v>
      </c>
      <c r="D49" s="75" t="b">
        <v>1</v>
      </c>
      <c r="E49" s="75" t="b">
        <v>0</v>
      </c>
      <c r="F49" s="75" t="b">
        <v>0</v>
      </c>
      <c r="G49" s="75"/>
      <c r="H49" s="75"/>
      <c r="I49" s="75" t="s">
        <v>555</v>
      </c>
      <c r="J49" s="75" t="s">
        <v>475</v>
      </c>
      <c r="K49" s="75">
        <v>48.433</v>
      </c>
      <c r="L49" s="75">
        <v>-123.361</v>
      </c>
      <c r="M49" s="75" t="s">
        <v>434</v>
      </c>
      <c r="N49" s="75"/>
      <c r="O49" s="75"/>
      <c r="P49" s="75"/>
      <c r="Q49" s="75"/>
      <c r="R49" s="75"/>
      <c r="S49" s="75"/>
      <c r="T49" s="75" t="s">
        <v>435</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c r="A50" s="83">
        <v>100462</v>
      </c>
      <c r="B50" s="75" t="s">
        <v>558</v>
      </c>
      <c r="C50" s="75" t="b">
        <v>0</v>
      </c>
      <c r="D50" s="75" t="b">
        <v>1</v>
      </c>
      <c r="E50" s="75" t="b">
        <v>0</v>
      </c>
      <c r="F50" s="75" t="b">
        <v>0</v>
      </c>
      <c r="G50" s="75"/>
      <c r="H50" s="75"/>
      <c r="I50" s="75" t="s">
        <v>555</v>
      </c>
      <c r="J50" s="75" t="s">
        <v>475</v>
      </c>
      <c r="K50" s="75">
        <v>48.436</v>
      </c>
      <c r="L50" s="75">
        <v>-123.358</v>
      </c>
      <c r="M50" s="75" t="s">
        <v>434</v>
      </c>
      <c r="N50" s="75">
        <v>1968</v>
      </c>
      <c r="O50" s="75"/>
      <c r="P50" s="75">
        <v>2017</v>
      </c>
      <c r="Q50" s="75"/>
      <c r="R50" s="75"/>
      <c r="S50" s="75"/>
      <c r="T50" s="75" t="s">
        <v>435</v>
      </c>
      <c r="U50" s="75"/>
      <c r="V50" s="75"/>
      <c r="W50" s="75"/>
      <c r="X50" s="75"/>
      <c r="Y50" s="75"/>
      <c r="Z50" s="75"/>
      <c r="AA50" s="75"/>
      <c r="AB50" s="75"/>
      <c r="AC50" s="75"/>
      <c r="AD50" s="75"/>
      <c r="AE50" s="75"/>
      <c r="AF50" s="75" t="s">
        <v>559</v>
      </c>
      <c r="AG50" s="75"/>
      <c r="AH50" s="75"/>
      <c r="AI50" s="75"/>
      <c r="AJ50" s="75"/>
      <c r="AK50" s="75"/>
      <c r="AL50" s="75"/>
      <c r="AM50" s="75"/>
      <c r="AN50" s="75"/>
      <c r="AO50" s="75"/>
      <c r="AP50" s="75"/>
      <c r="AQ50" s="75"/>
      <c r="AR50" s="75"/>
      <c r="AS50" s="75"/>
      <c r="AT50" s="75"/>
      <c r="AU50" s="75"/>
      <c r="AV50" s="75"/>
      <c r="AW50" s="75" t="s">
        <v>436</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c r="A51" s="83">
        <v>100463</v>
      </c>
      <c r="B51" s="75" t="s">
        <v>560</v>
      </c>
      <c r="C51" s="75" t="b">
        <v>0</v>
      </c>
      <c r="D51" s="75" t="b">
        <v>1</v>
      </c>
      <c r="E51" s="75" t="b">
        <v>0</v>
      </c>
      <c r="F51" s="75" t="b">
        <v>0</v>
      </c>
      <c r="G51" s="75"/>
      <c r="H51" s="75"/>
      <c r="I51" s="75" t="s">
        <v>555</v>
      </c>
      <c r="J51" s="75" t="s">
        <v>475</v>
      </c>
      <c r="K51" s="75">
        <v>48.436999999999998</v>
      </c>
      <c r="L51" s="75">
        <v>-123.357</v>
      </c>
      <c r="M51" s="75" t="s">
        <v>434</v>
      </c>
      <c r="N51" s="75"/>
      <c r="O51" s="75"/>
      <c r="P51" s="75"/>
      <c r="Q51" s="75"/>
      <c r="R51" s="75"/>
      <c r="S51" s="75"/>
      <c r="T51" s="75" t="s">
        <v>435</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c r="A52" s="83">
        <v>100464</v>
      </c>
      <c r="B52" s="75" t="s">
        <v>561</v>
      </c>
      <c r="C52" s="75" t="b">
        <v>0</v>
      </c>
      <c r="D52" s="75" t="b">
        <v>1</v>
      </c>
      <c r="E52" s="75" t="b">
        <v>0</v>
      </c>
      <c r="F52" s="75" t="b">
        <v>0</v>
      </c>
      <c r="G52" s="75" t="s">
        <v>562</v>
      </c>
      <c r="H52" s="75"/>
      <c r="I52" s="75" t="s">
        <v>555</v>
      </c>
      <c r="J52" s="75" t="s">
        <v>475</v>
      </c>
      <c r="K52" s="75">
        <v>48.437999999999995</v>
      </c>
      <c r="L52" s="75">
        <v>-123.35599999999999</v>
      </c>
      <c r="M52" s="75" t="s">
        <v>434</v>
      </c>
      <c r="N52" s="75">
        <v>2011</v>
      </c>
      <c r="O52" s="75"/>
      <c r="P52" s="75">
        <v>2014</v>
      </c>
      <c r="Q52" s="75">
        <v>814</v>
      </c>
      <c r="R52" s="75"/>
      <c r="S52" s="75"/>
      <c r="T52" s="75" t="s">
        <v>435</v>
      </c>
      <c r="U52" s="75" t="s">
        <v>436</v>
      </c>
      <c r="V52" s="75"/>
      <c r="W52" s="75"/>
      <c r="X52" s="75"/>
      <c r="Y52" s="75"/>
      <c r="Z52" s="75"/>
      <c r="AA52" s="75"/>
      <c r="AB52" s="75" t="s">
        <v>436</v>
      </c>
      <c r="AC52" s="75"/>
      <c r="AD52" s="75"/>
      <c r="AE52" s="75"/>
      <c r="AF52" s="75" t="s">
        <v>466</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436</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439</v>
      </c>
      <c r="CL52" s="75" t="s">
        <v>436</v>
      </c>
      <c r="CM52" s="75" t="s">
        <v>436</v>
      </c>
      <c r="CN52" s="75"/>
      <c r="CO52" s="75">
        <v>302</v>
      </c>
      <c r="CP52" s="75">
        <v>302</v>
      </c>
      <c r="CQ52" s="75"/>
      <c r="CR52" s="75">
        <v>725267</v>
      </c>
      <c r="CS52" s="75">
        <v>725267</v>
      </c>
      <c r="CT52" s="75"/>
      <c r="CU52" s="75">
        <v>15055</v>
      </c>
      <c r="CV52" s="75">
        <v>15055</v>
      </c>
      <c r="CW52" s="75"/>
      <c r="CX52" s="75" t="s">
        <v>436</v>
      </c>
      <c r="CY52" s="75" t="s">
        <v>436</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c r="A53" s="83">
        <v>100473</v>
      </c>
      <c r="B53" s="75" t="s">
        <v>563</v>
      </c>
      <c r="C53" s="75" t="b">
        <v>0</v>
      </c>
      <c r="D53" s="75" t="b">
        <v>1</v>
      </c>
      <c r="E53" s="75" t="b">
        <v>0</v>
      </c>
      <c r="F53" s="75" t="b">
        <v>0</v>
      </c>
      <c r="G53" s="75" t="s">
        <v>564</v>
      </c>
      <c r="H53" s="75"/>
      <c r="I53" s="75" t="s">
        <v>564</v>
      </c>
      <c r="J53" s="75" t="s">
        <v>475</v>
      </c>
      <c r="K53" s="75">
        <v>50.12</v>
      </c>
      <c r="L53" s="75">
        <v>-122.95299999999999</v>
      </c>
      <c r="M53" s="75" t="s">
        <v>434</v>
      </c>
      <c r="N53" s="75">
        <v>2009</v>
      </c>
      <c r="O53" s="75"/>
      <c r="P53" s="75">
        <v>2014</v>
      </c>
      <c r="Q53" s="75"/>
      <c r="R53" s="75"/>
      <c r="S53" s="75"/>
      <c r="T53" s="75" t="s">
        <v>465</v>
      </c>
      <c r="U53" s="75" t="s">
        <v>436</v>
      </c>
      <c r="V53" s="75"/>
      <c r="W53" s="75"/>
      <c r="X53" s="75"/>
      <c r="Y53" s="75"/>
      <c r="Z53" s="75" t="s">
        <v>436</v>
      </c>
      <c r="AA53" s="75"/>
      <c r="AB53" s="75" t="s">
        <v>436</v>
      </c>
      <c r="AC53" s="75"/>
      <c r="AD53" s="75"/>
      <c r="AE53" s="75"/>
      <c r="AF53" s="75" t="s">
        <v>466</v>
      </c>
      <c r="AG53" s="75"/>
      <c r="AH53" s="75"/>
      <c r="AI53" s="75"/>
      <c r="AJ53" s="75"/>
      <c r="AK53" s="75"/>
      <c r="AL53" s="75"/>
      <c r="AM53" s="75"/>
      <c r="AN53" s="75"/>
      <c r="AO53" s="75"/>
      <c r="AP53" s="75"/>
      <c r="AQ53" s="75"/>
      <c r="AR53" s="75"/>
      <c r="AS53" s="75"/>
      <c r="AT53" s="75"/>
      <c r="AU53" s="75"/>
      <c r="AV53" s="75"/>
      <c r="AW53" s="75" t="s">
        <v>436</v>
      </c>
      <c r="AX53" s="75"/>
      <c r="AY53" s="75"/>
      <c r="AZ53" s="75"/>
      <c r="BA53" s="75"/>
      <c r="BB53" s="75"/>
      <c r="BC53" s="75"/>
      <c r="BD53" s="75" t="s">
        <v>436</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436</v>
      </c>
      <c r="CL53" s="75" t="s">
        <v>439</v>
      </c>
      <c r="CM53" s="75" t="s">
        <v>439</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c r="A54" s="83">
        <v>100482</v>
      </c>
      <c r="B54" s="75" t="s">
        <v>565</v>
      </c>
      <c r="C54" s="75" t="b">
        <v>0</v>
      </c>
      <c r="D54" s="75" t="b">
        <v>1</v>
      </c>
      <c r="E54" s="75" t="b">
        <v>0</v>
      </c>
      <c r="F54" s="75" t="b">
        <v>0</v>
      </c>
      <c r="G54" s="75"/>
      <c r="H54" s="75"/>
      <c r="I54" s="75" t="s">
        <v>566</v>
      </c>
      <c r="J54" s="75" t="s">
        <v>567</v>
      </c>
      <c r="K54" s="75">
        <v>49.606000000000002</v>
      </c>
      <c r="L54" s="75">
        <v>-97.287000000000006</v>
      </c>
      <c r="M54" s="75" t="s">
        <v>434</v>
      </c>
      <c r="N54" s="75">
        <v>2013</v>
      </c>
      <c r="O54" s="75"/>
      <c r="P54" s="75">
        <v>2017</v>
      </c>
      <c r="Q54" s="75"/>
      <c r="R54" s="75"/>
      <c r="S54" s="75"/>
      <c r="T54" s="75" t="s">
        <v>513</v>
      </c>
      <c r="U54" s="75"/>
      <c r="V54" s="75"/>
      <c r="W54" s="75"/>
      <c r="X54" s="75"/>
      <c r="Y54" s="75"/>
      <c r="Z54" s="75"/>
      <c r="AA54" s="75"/>
      <c r="AB54" s="75"/>
      <c r="AC54" s="75"/>
      <c r="AD54" s="75"/>
      <c r="AE54" s="75"/>
      <c r="AF54" s="75" t="s">
        <v>568</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436</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c r="A55" s="83">
        <v>100485</v>
      </c>
      <c r="B55" s="75" t="s">
        <v>569</v>
      </c>
      <c r="C55" s="75" t="b">
        <v>0</v>
      </c>
      <c r="D55" s="75" t="b">
        <v>1</v>
      </c>
      <c r="E55" s="75" t="b">
        <v>0</v>
      </c>
      <c r="F55" s="75" t="b">
        <v>0</v>
      </c>
      <c r="G55" s="75" t="s">
        <v>569</v>
      </c>
      <c r="H55" s="75"/>
      <c r="I55" s="75" t="s">
        <v>570</v>
      </c>
      <c r="J55" s="75" t="s">
        <v>567</v>
      </c>
      <c r="K55" s="75">
        <v>49.848999999999997</v>
      </c>
      <c r="L55" s="75">
        <v>-99.948999999999998</v>
      </c>
      <c r="M55" s="75" t="s">
        <v>434</v>
      </c>
      <c r="N55" s="75">
        <v>1985</v>
      </c>
      <c r="O55" s="75"/>
      <c r="P55" s="75">
        <v>2015</v>
      </c>
      <c r="Q55" s="75"/>
      <c r="R55" s="75"/>
      <c r="S55" s="75"/>
      <c r="T55" s="75" t="s">
        <v>461</v>
      </c>
      <c r="U55" s="75" t="s">
        <v>436</v>
      </c>
      <c r="V55" s="75"/>
      <c r="W55" s="75"/>
      <c r="X55" s="75" t="s">
        <v>436</v>
      </c>
      <c r="Y55" s="75"/>
      <c r="Z55" s="75"/>
      <c r="AA55" s="75" t="s">
        <v>436</v>
      </c>
      <c r="AB55" s="75" t="s">
        <v>436</v>
      </c>
      <c r="AC55" s="75"/>
      <c r="AD55" s="75"/>
      <c r="AE55" s="75"/>
      <c r="AF55" s="75" t="s">
        <v>471</v>
      </c>
      <c r="AG55" s="75"/>
      <c r="AH55" s="75"/>
      <c r="AI55" s="75">
        <v>10.31348</v>
      </c>
      <c r="AJ55" s="75"/>
      <c r="AK55" s="75">
        <v>4743.9639999999999</v>
      </c>
      <c r="AL55" s="75"/>
      <c r="AM55" s="75"/>
      <c r="AN55" s="75"/>
      <c r="AO55" s="75"/>
      <c r="AP55" s="75"/>
      <c r="AQ55" s="75"/>
      <c r="AR55" s="75"/>
      <c r="AS55" s="75"/>
      <c r="AT55" s="75"/>
      <c r="AU55" s="75"/>
      <c r="AV55" s="75"/>
      <c r="AW55" s="75" t="s">
        <v>436</v>
      </c>
      <c r="AX55" s="75"/>
      <c r="AY55" s="75" t="s">
        <v>436</v>
      </c>
      <c r="AZ55" s="75"/>
      <c r="BA55" s="75"/>
      <c r="BB55" s="75"/>
      <c r="BC55" s="75"/>
      <c r="BD55" s="75"/>
      <c r="BE55" s="75"/>
      <c r="BF55" s="75"/>
      <c r="BG55" s="75"/>
      <c r="BH55" s="75"/>
      <c r="BI55" s="75"/>
      <c r="BJ55" s="75"/>
      <c r="BK55" s="75"/>
      <c r="BL55" s="75"/>
      <c r="BM55" s="75"/>
      <c r="BN55" s="75" t="s">
        <v>436</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436</v>
      </c>
      <c r="CL55" s="75" t="s">
        <v>439</v>
      </c>
      <c r="CM55" s="75" t="s">
        <v>436</v>
      </c>
      <c r="CN55" s="75">
        <v>14</v>
      </c>
      <c r="CO55" s="75"/>
      <c r="CP55" s="75">
        <v>14</v>
      </c>
      <c r="CQ55" s="75">
        <v>635869</v>
      </c>
      <c r="CR55" s="75"/>
      <c r="CS55" s="75">
        <v>635869</v>
      </c>
      <c r="CT55" s="75">
        <v>16400</v>
      </c>
      <c r="CU55" s="75"/>
      <c r="CV55" s="75">
        <v>16400</v>
      </c>
      <c r="CW55" s="75" t="s">
        <v>439</v>
      </c>
      <c r="CX55" s="75"/>
      <c r="CY55" s="75" t="s">
        <v>439</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c r="A56" s="83">
        <v>100496</v>
      </c>
      <c r="B56" s="75" t="s">
        <v>571</v>
      </c>
      <c r="C56" s="75" t="b">
        <v>0</v>
      </c>
      <c r="D56" s="75" t="b">
        <v>1</v>
      </c>
      <c r="E56" s="75" t="b">
        <v>0</v>
      </c>
      <c r="F56" s="75" t="b">
        <v>0</v>
      </c>
      <c r="G56" s="75" t="s">
        <v>572</v>
      </c>
      <c r="H56" s="75"/>
      <c r="I56" s="75" t="s">
        <v>572</v>
      </c>
      <c r="J56" s="75" t="s">
        <v>567</v>
      </c>
      <c r="K56" s="75">
        <v>49.709000000000003</v>
      </c>
      <c r="L56" s="75">
        <v>-96.988</v>
      </c>
      <c r="M56" s="75" t="s">
        <v>434</v>
      </c>
      <c r="N56" s="75">
        <v>2010</v>
      </c>
      <c r="O56" s="75"/>
      <c r="P56" s="75">
        <v>2015</v>
      </c>
      <c r="Q56" s="75"/>
      <c r="R56" s="75"/>
      <c r="S56" s="75"/>
      <c r="T56" s="75" t="s">
        <v>465</v>
      </c>
      <c r="U56" s="75" t="s">
        <v>436</v>
      </c>
      <c r="V56" s="75" t="s">
        <v>436</v>
      </c>
      <c r="W56" s="75"/>
      <c r="X56" s="75"/>
      <c r="Y56" s="75"/>
      <c r="Z56" s="75"/>
      <c r="AA56" s="75"/>
      <c r="AB56" s="75"/>
      <c r="AC56" s="75"/>
      <c r="AD56" s="75"/>
      <c r="AE56" s="75"/>
      <c r="AF56" s="75" t="s">
        <v>471</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436</v>
      </c>
      <c r="BE56" s="75"/>
      <c r="BF56" s="75"/>
      <c r="BG56" s="75"/>
      <c r="BH56" s="75"/>
      <c r="BI56" s="75"/>
      <c r="BJ56" s="75"/>
      <c r="BK56" s="75"/>
      <c r="BL56" s="75"/>
      <c r="BM56" s="75"/>
      <c r="BN56" s="75" t="s">
        <v>436</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436</v>
      </c>
      <c r="CL56" s="75" t="s">
        <v>439</v>
      </c>
      <c r="CM56" s="75" t="s">
        <v>439</v>
      </c>
      <c r="CN56" s="75">
        <v>3</v>
      </c>
      <c r="CO56" s="75"/>
      <c r="CP56" s="75"/>
      <c r="CQ56" s="75">
        <v>538000</v>
      </c>
      <c r="CR56" s="75"/>
      <c r="CS56" s="75"/>
      <c r="CT56" s="75">
        <v>3280</v>
      </c>
      <c r="CU56" s="75"/>
      <c r="CV56" s="75"/>
      <c r="CW56" s="75" t="s">
        <v>436</v>
      </c>
      <c r="CX56" s="75"/>
      <c r="CY56" s="75" t="s">
        <v>436</v>
      </c>
      <c r="CZ56" s="75"/>
      <c r="DA56" s="75"/>
      <c r="DB56" s="75"/>
      <c r="DC56" s="75"/>
      <c r="DD56" s="75"/>
      <c r="DE56" s="75"/>
      <c r="DF56" s="75"/>
      <c r="DG56" s="75"/>
      <c r="DH56" s="75"/>
      <c r="DI56" s="75"/>
      <c r="DJ56" s="75"/>
      <c r="DK56" s="75"/>
      <c r="DL56" s="75"/>
      <c r="DM56" s="75"/>
      <c r="DN56" s="75"/>
      <c r="DO56" s="75"/>
    </row>
    <row r="57" spans="1:119" s="9" customFormat="1">
      <c r="A57" s="83">
        <v>100507</v>
      </c>
      <c r="B57" s="75" t="s">
        <v>573</v>
      </c>
      <c r="C57" s="75" t="b">
        <v>0</v>
      </c>
      <c r="D57" s="75" t="b">
        <v>1</v>
      </c>
      <c r="E57" s="75" t="b">
        <v>1</v>
      </c>
      <c r="F57" s="75" t="b">
        <v>0</v>
      </c>
      <c r="G57" s="75" t="s">
        <v>574</v>
      </c>
      <c r="H57" s="75"/>
      <c r="I57" s="75" t="s">
        <v>575</v>
      </c>
      <c r="J57" s="75" t="s">
        <v>567</v>
      </c>
      <c r="K57" s="75">
        <v>49.494</v>
      </c>
      <c r="L57" s="75">
        <v>-97.033000000000001</v>
      </c>
      <c r="M57" s="75" t="s">
        <v>434</v>
      </c>
      <c r="N57" s="75">
        <v>2011</v>
      </c>
      <c r="O57" s="75"/>
      <c r="P57" s="75">
        <v>2014</v>
      </c>
      <c r="Q57" s="75"/>
      <c r="R57" s="75"/>
      <c r="S57" s="75"/>
      <c r="T57" s="75" t="s">
        <v>513</v>
      </c>
      <c r="U57" s="75"/>
      <c r="V57" s="75"/>
      <c r="W57" s="75"/>
      <c r="X57" s="75" t="s">
        <v>436</v>
      </c>
      <c r="Y57" s="75"/>
      <c r="Z57" s="75"/>
      <c r="AA57" s="75" t="s">
        <v>436</v>
      </c>
      <c r="AB57" s="75" t="s">
        <v>436</v>
      </c>
      <c r="AC57" s="75"/>
      <c r="AD57" s="75"/>
      <c r="AE57" s="75"/>
      <c r="AF57" s="75" t="s">
        <v>466</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436</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439</v>
      </c>
      <c r="CL57" s="75" t="s">
        <v>436</v>
      </c>
      <c r="CM57" s="75" t="s">
        <v>439</v>
      </c>
      <c r="CN57" s="75"/>
      <c r="CO57" s="75">
        <v>3</v>
      </c>
      <c r="CP57" s="75"/>
      <c r="CQ57" s="75"/>
      <c r="CR57" s="75">
        <v>148083</v>
      </c>
      <c r="CS57" s="75"/>
      <c r="CT57" s="75"/>
      <c r="CU57" s="75">
        <v>1968</v>
      </c>
      <c r="CV57" s="75"/>
      <c r="CW57" s="75"/>
      <c r="CX57" s="75" t="s">
        <v>439</v>
      </c>
      <c r="CY57" s="75"/>
      <c r="CZ57" s="75"/>
      <c r="DA57" s="75"/>
      <c r="DB57" s="75"/>
      <c r="DC57" s="75"/>
      <c r="DD57" s="75">
        <v>1.4653700000000001</v>
      </c>
      <c r="DE57" s="75"/>
      <c r="DF57" s="75"/>
      <c r="DG57" s="75"/>
      <c r="DH57" s="75"/>
      <c r="DI57" s="75"/>
      <c r="DJ57" s="75"/>
      <c r="DK57" s="75"/>
      <c r="DL57" s="75"/>
      <c r="DM57" s="75"/>
      <c r="DN57" s="75"/>
      <c r="DO57" s="75"/>
    </row>
    <row r="58" spans="1:119" s="9" customFormat="1">
      <c r="A58" s="83">
        <v>100514</v>
      </c>
      <c r="B58" s="75" t="s">
        <v>576</v>
      </c>
      <c r="C58" s="75" t="b">
        <v>0</v>
      </c>
      <c r="D58" s="75" t="b">
        <v>1</v>
      </c>
      <c r="E58" s="75" t="b">
        <v>0</v>
      </c>
      <c r="F58" s="75" t="b">
        <v>0</v>
      </c>
      <c r="G58" s="75" t="s">
        <v>447</v>
      </c>
      <c r="H58" s="75"/>
      <c r="I58" s="75" t="s">
        <v>577</v>
      </c>
      <c r="J58" s="75" t="s">
        <v>567</v>
      </c>
      <c r="K58" s="75">
        <v>49.805999999999997</v>
      </c>
      <c r="L58" s="75">
        <v>-99.64</v>
      </c>
      <c r="M58" s="75" t="s">
        <v>434</v>
      </c>
      <c r="N58" s="75">
        <v>1953</v>
      </c>
      <c r="O58" s="75"/>
      <c r="P58" s="75">
        <v>2017</v>
      </c>
      <c r="Q58" s="75">
        <v>9111</v>
      </c>
      <c r="R58" s="75"/>
      <c r="S58" s="75"/>
      <c r="T58" s="75" t="s">
        <v>449</v>
      </c>
      <c r="U58" s="75"/>
      <c r="V58" s="75"/>
      <c r="W58" s="75"/>
      <c r="X58" s="75"/>
      <c r="Y58" s="75"/>
      <c r="Z58" s="75"/>
      <c r="AA58" s="75"/>
      <c r="AB58" s="75"/>
      <c r="AC58" s="75"/>
      <c r="AD58" s="75"/>
      <c r="AE58" s="75" t="s">
        <v>436</v>
      </c>
      <c r="AF58" s="75" t="s">
        <v>450</v>
      </c>
      <c r="AG58" s="75"/>
      <c r="AH58" s="75"/>
      <c r="AI58" s="75"/>
      <c r="AJ58" s="75"/>
      <c r="AK58" s="75"/>
      <c r="AL58" s="75"/>
      <c r="AM58" s="75"/>
      <c r="AN58" s="75"/>
      <c r="AO58" s="75"/>
      <c r="AP58" s="75"/>
      <c r="AQ58" s="75"/>
      <c r="AR58" s="75"/>
      <c r="AS58" s="75"/>
      <c r="AT58" s="75"/>
      <c r="AU58" s="75"/>
      <c r="AV58" s="75"/>
      <c r="AW58" s="75" t="s">
        <v>436</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436</v>
      </c>
      <c r="CL58" s="75" t="s">
        <v>439</v>
      </c>
      <c r="CM58" s="75" t="s">
        <v>439</v>
      </c>
      <c r="CN58" s="75"/>
      <c r="CO58" s="75"/>
      <c r="CP58" s="75"/>
      <c r="CQ58" s="75">
        <v>90911.99</v>
      </c>
      <c r="CR58" s="75"/>
      <c r="CS58" s="75"/>
      <c r="CT58" s="75"/>
      <c r="CU58" s="75"/>
      <c r="CV58" s="75"/>
      <c r="CW58" s="75"/>
      <c r="CX58" s="75"/>
      <c r="CY58" s="75"/>
      <c r="CZ58" s="75" t="s">
        <v>439</v>
      </c>
      <c r="DA58" s="75"/>
      <c r="DB58" s="75"/>
      <c r="DC58" s="75">
        <v>13.19</v>
      </c>
      <c r="DD58" s="75"/>
      <c r="DE58" s="75"/>
      <c r="DF58" s="75"/>
      <c r="DG58" s="75"/>
      <c r="DH58" s="75"/>
      <c r="DI58" s="75"/>
      <c r="DJ58" s="75"/>
      <c r="DK58" s="75"/>
      <c r="DL58" s="75"/>
      <c r="DM58" s="75"/>
      <c r="DN58" s="75"/>
      <c r="DO58" s="75"/>
    </row>
    <row r="59" spans="1:119" s="9" customFormat="1">
      <c r="A59" s="83">
        <v>100525</v>
      </c>
      <c r="B59" s="75" t="s">
        <v>578</v>
      </c>
      <c r="C59" s="75" t="b">
        <v>0</v>
      </c>
      <c r="D59" s="75" t="b">
        <v>1</v>
      </c>
      <c r="E59" s="75" t="b">
        <v>1</v>
      </c>
      <c r="F59" s="75" t="b">
        <v>0</v>
      </c>
      <c r="G59" s="75"/>
      <c r="H59" s="75"/>
      <c r="I59" s="75" t="s">
        <v>579</v>
      </c>
      <c r="J59" s="75" t="s">
        <v>567</v>
      </c>
      <c r="K59" s="75">
        <v>49.595999999999997</v>
      </c>
      <c r="L59" s="75">
        <v>-99.686999999999998</v>
      </c>
      <c r="M59" s="75" t="s">
        <v>434</v>
      </c>
      <c r="N59" s="75"/>
      <c r="O59" s="75"/>
      <c r="P59" s="75"/>
      <c r="Q59" s="75"/>
      <c r="R59" s="75"/>
      <c r="S59" s="75"/>
      <c r="T59" s="75" t="s">
        <v>513</v>
      </c>
      <c r="U59" s="75"/>
      <c r="V59" s="75"/>
      <c r="W59" s="75"/>
      <c r="X59" s="75"/>
      <c r="Y59" s="75"/>
      <c r="Z59" s="75"/>
      <c r="AA59" s="75"/>
      <c r="AB59" s="75"/>
      <c r="AC59" s="75"/>
      <c r="AD59" s="75"/>
      <c r="AE59" s="75"/>
      <c r="AF59" s="75" t="s">
        <v>580</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436</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c r="A60" s="83">
        <v>100526</v>
      </c>
      <c r="B60" s="75" t="s">
        <v>581</v>
      </c>
      <c r="C60" s="75" t="b">
        <v>0</v>
      </c>
      <c r="D60" s="75" t="b">
        <v>1</v>
      </c>
      <c r="E60" s="75" t="b">
        <v>0</v>
      </c>
      <c r="F60" s="75" t="b">
        <v>0</v>
      </c>
      <c r="G60" s="75"/>
      <c r="H60" s="75"/>
      <c r="I60" s="75" t="s">
        <v>582</v>
      </c>
      <c r="J60" s="75" t="s">
        <v>567</v>
      </c>
      <c r="K60" s="75">
        <v>49.18</v>
      </c>
      <c r="L60" s="75">
        <v>-97.938999999999993</v>
      </c>
      <c r="M60" s="75" t="s">
        <v>434</v>
      </c>
      <c r="N60" s="75">
        <v>2013</v>
      </c>
      <c r="O60" s="75"/>
      <c r="P60" s="75">
        <v>2017</v>
      </c>
      <c r="Q60" s="75"/>
      <c r="R60" s="75"/>
      <c r="S60" s="75"/>
      <c r="T60" s="75" t="s">
        <v>465</v>
      </c>
      <c r="U60" s="75"/>
      <c r="V60" s="75"/>
      <c r="W60" s="75"/>
      <c r="X60" s="75"/>
      <c r="Y60" s="75"/>
      <c r="Z60" s="75"/>
      <c r="AA60" s="75"/>
      <c r="AB60" s="75"/>
      <c r="AC60" s="75"/>
      <c r="AD60" s="75"/>
      <c r="AE60" s="75"/>
      <c r="AF60" s="75" t="s">
        <v>583</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c r="A61" s="83">
        <v>100528</v>
      </c>
      <c r="B61" s="75" t="s">
        <v>584</v>
      </c>
      <c r="C61" s="75" t="b">
        <v>0</v>
      </c>
      <c r="D61" s="75" t="b">
        <v>1</v>
      </c>
      <c r="E61" s="75" t="b">
        <v>0</v>
      </c>
      <c r="F61" s="75" t="b">
        <v>0</v>
      </c>
      <c r="G61" s="75"/>
      <c r="H61" s="75"/>
      <c r="I61" s="75" t="s">
        <v>585</v>
      </c>
      <c r="J61" s="75" t="s">
        <v>567</v>
      </c>
      <c r="K61" s="75">
        <v>49.895000000000003</v>
      </c>
      <c r="L61" s="75">
        <v>-97.138000000000005</v>
      </c>
      <c r="M61" s="75" t="s">
        <v>434</v>
      </c>
      <c r="N61" s="75">
        <v>2014</v>
      </c>
      <c r="O61" s="75"/>
      <c r="P61" s="75">
        <v>2017</v>
      </c>
      <c r="Q61" s="75"/>
      <c r="R61" s="75"/>
      <c r="S61" s="75"/>
      <c r="T61" s="75" t="s">
        <v>456</v>
      </c>
      <c r="U61" s="75"/>
      <c r="V61" s="75"/>
      <c r="W61" s="75"/>
      <c r="X61" s="75"/>
      <c r="Y61" s="75"/>
      <c r="Z61" s="75"/>
      <c r="AA61" s="75"/>
      <c r="AB61" s="75"/>
      <c r="AC61" s="75"/>
      <c r="AD61" s="75"/>
      <c r="AE61" s="75"/>
      <c r="AF61" s="75" t="s">
        <v>586</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c r="A62" s="83">
        <v>100534</v>
      </c>
      <c r="B62" s="75" t="s">
        <v>587</v>
      </c>
      <c r="C62" s="75" t="b">
        <v>0</v>
      </c>
      <c r="D62" s="75" t="b">
        <v>1</v>
      </c>
      <c r="E62" s="75" t="b">
        <v>0</v>
      </c>
      <c r="F62" s="75" t="b">
        <v>0</v>
      </c>
      <c r="G62" s="75" t="s">
        <v>447</v>
      </c>
      <c r="H62" s="75"/>
      <c r="I62" s="75" t="s">
        <v>585</v>
      </c>
      <c r="J62" s="75" t="s">
        <v>567</v>
      </c>
      <c r="K62" s="75">
        <v>49.901000000000003</v>
      </c>
      <c r="L62" s="75">
        <v>-97.132000000000005</v>
      </c>
      <c r="M62" s="75" t="s">
        <v>434</v>
      </c>
      <c r="N62" s="75">
        <v>1950</v>
      </c>
      <c r="O62" s="75"/>
      <c r="P62" s="75">
        <v>2014</v>
      </c>
      <c r="Q62" s="75">
        <v>9111</v>
      </c>
      <c r="R62" s="75"/>
      <c r="S62" s="75"/>
      <c r="T62" s="75" t="s">
        <v>435</v>
      </c>
      <c r="U62" s="75" t="s">
        <v>436</v>
      </c>
      <c r="V62" s="75" t="s">
        <v>436</v>
      </c>
      <c r="W62" s="75"/>
      <c r="X62" s="75"/>
      <c r="Y62" s="75"/>
      <c r="Z62" s="75" t="s">
        <v>436</v>
      </c>
      <c r="AA62" s="75"/>
      <c r="AB62" s="75" t="s">
        <v>436</v>
      </c>
      <c r="AC62" s="75"/>
      <c r="AD62" s="75"/>
      <c r="AE62" s="75" t="s">
        <v>436</v>
      </c>
      <c r="AF62" s="75" t="s">
        <v>450</v>
      </c>
      <c r="AG62" s="75"/>
      <c r="AH62" s="75"/>
      <c r="AI62" s="75">
        <v>32</v>
      </c>
      <c r="AJ62" s="75"/>
      <c r="AK62" s="75">
        <v>52000</v>
      </c>
      <c r="AL62" s="75"/>
      <c r="AM62" s="75"/>
      <c r="AN62" s="75"/>
      <c r="AO62" s="75"/>
      <c r="AP62" s="75"/>
      <c r="AQ62" s="75"/>
      <c r="AR62" s="75"/>
      <c r="AS62" s="75"/>
      <c r="AT62" s="75"/>
      <c r="AU62" s="75"/>
      <c r="AV62" s="75"/>
      <c r="AW62" s="75" t="s">
        <v>436</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436</v>
      </c>
      <c r="CL62" s="75" t="s">
        <v>439</v>
      </c>
      <c r="CM62" s="75" t="s">
        <v>439</v>
      </c>
      <c r="CN62" s="75">
        <v>25</v>
      </c>
      <c r="CO62" s="75"/>
      <c r="CP62" s="75"/>
      <c r="CQ62" s="75">
        <v>1150725.1000000001</v>
      </c>
      <c r="CR62" s="75"/>
      <c r="CS62" s="75"/>
      <c r="CT62" s="75">
        <v>3000</v>
      </c>
      <c r="CU62" s="75"/>
      <c r="CV62" s="75"/>
      <c r="CW62" s="75" t="s">
        <v>439</v>
      </c>
      <c r="CX62" s="75"/>
      <c r="CY62" s="75"/>
      <c r="CZ62" s="75"/>
      <c r="DA62" s="75"/>
      <c r="DB62" s="75"/>
      <c r="DC62" s="75">
        <v>41.29</v>
      </c>
      <c r="DD62" s="75"/>
      <c r="DE62" s="75"/>
      <c r="DF62" s="75">
        <v>52000</v>
      </c>
      <c r="DG62" s="75"/>
      <c r="DH62" s="75"/>
      <c r="DI62" s="75"/>
      <c r="DJ62" s="75"/>
      <c r="DK62" s="75"/>
      <c r="DL62" s="75"/>
      <c r="DM62" s="75"/>
      <c r="DN62" s="75"/>
      <c r="DO62" s="75"/>
    </row>
    <row r="63" spans="1:119" s="9" customFormat="1">
      <c r="A63" s="83">
        <v>100538</v>
      </c>
      <c r="B63" s="75" t="s">
        <v>588</v>
      </c>
      <c r="C63" s="75" t="b">
        <v>0</v>
      </c>
      <c r="D63" s="75" t="b">
        <v>1</v>
      </c>
      <c r="E63" s="75" t="b">
        <v>0</v>
      </c>
      <c r="F63" s="75" t="b">
        <v>0</v>
      </c>
      <c r="G63" s="75"/>
      <c r="H63" s="75"/>
      <c r="I63" s="75" t="s">
        <v>585</v>
      </c>
      <c r="J63" s="75" t="s">
        <v>567</v>
      </c>
      <c r="K63" s="75">
        <v>49.904000000000003</v>
      </c>
      <c r="L63" s="75">
        <v>-97.129000000000005</v>
      </c>
      <c r="M63" s="75" t="s">
        <v>434</v>
      </c>
      <c r="N63" s="75">
        <v>2008</v>
      </c>
      <c r="O63" s="75"/>
      <c r="P63" s="75">
        <v>2017</v>
      </c>
      <c r="Q63" s="75"/>
      <c r="R63" s="75"/>
      <c r="S63" s="75"/>
      <c r="T63" s="75" t="s">
        <v>456</v>
      </c>
      <c r="U63" s="75"/>
      <c r="V63" s="75"/>
      <c r="W63" s="75"/>
      <c r="X63" s="75"/>
      <c r="Y63" s="75"/>
      <c r="Z63" s="75"/>
      <c r="AA63" s="75"/>
      <c r="AB63" s="75"/>
      <c r="AC63" s="75"/>
      <c r="AD63" s="75"/>
      <c r="AE63" s="75"/>
      <c r="AF63" s="75" t="s">
        <v>589</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c r="A64" s="83">
        <v>100541</v>
      </c>
      <c r="B64" s="75" t="s">
        <v>590</v>
      </c>
      <c r="C64" s="75" t="b">
        <v>0</v>
      </c>
      <c r="D64" s="75" t="b">
        <v>1</v>
      </c>
      <c r="E64" s="75" t="b">
        <v>0</v>
      </c>
      <c r="F64" s="75" t="b">
        <v>0</v>
      </c>
      <c r="G64" s="75"/>
      <c r="H64" s="75"/>
      <c r="I64" s="75" t="s">
        <v>585</v>
      </c>
      <c r="J64" s="75" t="s">
        <v>567</v>
      </c>
      <c r="K64" s="75">
        <v>49.907000000000004</v>
      </c>
      <c r="L64" s="75">
        <v>-97.126000000000005</v>
      </c>
      <c r="M64" s="75" t="s">
        <v>434</v>
      </c>
      <c r="N64" s="75">
        <v>2013</v>
      </c>
      <c r="O64" s="75"/>
      <c r="P64" s="75">
        <v>2017</v>
      </c>
      <c r="Q64" s="75"/>
      <c r="R64" s="75"/>
      <c r="S64" s="75"/>
      <c r="T64" s="75" t="s">
        <v>456</v>
      </c>
      <c r="U64" s="75"/>
      <c r="V64" s="75"/>
      <c r="W64" s="75"/>
      <c r="X64" s="75"/>
      <c r="Y64" s="75"/>
      <c r="Z64" s="75"/>
      <c r="AA64" s="75"/>
      <c r="AB64" s="75"/>
      <c r="AC64" s="75"/>
      <c r="AD64" s="75"/>
      <c r="AE64" s="75"/>
      <c r="AF64" s="75" t="s">
        <v>591</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c r="A65" s="83">
        <v>100544</v>
      </c>
      <c r="B65" s="75" t="s">
        <v>592</v>
      </c>
      <c r="C65" s="75" t="b">
        <v>0</v>
      </c>
      <c r="D65" s="75" t="b">
        <v>1</v>
      </c>
      <c r="E65" s="75" t="b">
        <v>0</v>
      </c>
      <c r="F65" s="75" t="b">
        <v>0</v>
      </c>
      <c r="G65" s="75"/>
      <c r="H65" s="75"/>
      <c r="I65" s="75" t="s">
        <v>585</v>
      </c>
      <c r="J65" s="75" t="s">
        <v>567</v>
      </c>
      <c r="K65" s="75">
        <v>49.909000000000006</v>
      </c>
      <c r="L65" s="75">
        <v>-97.124000000000009</v>
      </c>
      <c r="M65" s="75" t="s">
        <v>434</v>
      </c>
      <c r="N65" s="75">
        <v>2010</v>
      </c>
      <c r="O65" s="75"/>
      <c r="P65" s="75">
        <v>2017</v>
      </c>
      <c r="Q65" s="75"/>
      <c r="R65" s="75"/>
      <c r="S65" s="75"/>
      <c r="T65" s="75" t="s">
        <v>435</v>
      </c>
      <c r="U65" s="75"/>
      <c r="V65" s="75"/>
      <c r="W65" s="75"/>
      <c r="X65" s="75"/>
      <c r="Y65" s="75"/>
      <c r="Z65" s="75"/>
      <c r="AA65" s="75"/>
      <c r="AB65" s="75"/>
      <c r="AC65" s="75"/>
      <c r="AD65" s="75"/>
      <c r="AE65" s="75"/>
      <c r="AF65" s="75" t="s">
        <v>593</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c r="A66" s="83">
        <v>100545</v>
      </c>
      <c r="B66" s="75" t="s">
        <v>594</v>
      </c>
      <c r="C66" s="75" t="b">
        <v>0</v>
      </c>
      <c r="D66" s="75" t="b">
        <v>1</v>
      </c>
      <c r="E66" s="75" t="b">
        <v>0</v>
      </c>
      <c r="F66" s="75" t="b">
        <v>0</v>
      </c>
      <c r="G66" s="75"/>
      <c r="H66" s="75"/>
      <c r="I66" s="75" t="s">
        <v>585</v>
      </c>
      <c r="J66" s="75" t="s">
        <v>567</v>
      </c>
      <c r="K66" s="75">
        <v>49.910000000000004</v>
      </c>
      <c r="L66" s="75">
        <v>-97.123000000000005</v>
      </c>
      <c r="M66" s="75" t="s">
        <v>434</v>
      </c>
      <c r="N66" s="75">
        <v>2017</v>
      </c>
      <c r="O66" s="75"/>
      <c r="P66" s="75">
        <v>2017</v>
      </c>
      <c r="Q66" s="75"/>
      <c r="R66" s="75"/>
      <c r="S66" s="75"/>
      <c r="T66" s="75" t="s">
        <v>435</v>
      </c>
      <c r="U66" s="75"/>
      <c r="V66" s="75"/>
      <c r="W66" s="75"/>
      <c r="X66" s="75"/>
      <c r="Y66" s="75"/>
      <c r="Z66" s="75"/>
      <c r="AA66" s="75"/>
      <c r="AB66" s="75"/>
      <c r="AC66" s="75"/>
      <c r="AD66" s="75"/>
      <c r="AE66" s="75"/>
      <c r="AF66" s="75" t="s">
        <v>595</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c r="A67" s="83">
        <v>100546</v>
      </c>
      <c r="B67" s="75" t="s">
        <v>596</v>
      </c>
      <c r="C67" s="75" t="b">
        <v>0</v>
      </c>
      <c r="D67" s="75" t="b">
        <v>1</v>
      </c>
      <c r="E67" s="75" t="b">
        <v>0</v>
      </c>
      <c r="F67" s="75" t="b">
        <v>0</v>
      </c>
      <c r="G67" s="75" t="s">
        <v>596</v>
      </c>
      <c r="H67" s="75"/>
      <c r="I67" s="75" t="s">
        <v>585</v>
      </c>
      <c r="J67" s="75" t="s">
        <v>567</v>
      </c>
      <c r="K67" s="75">
        <v>49.911000000000001</v>
      </c>
      <c r="L67" s="75">
        <v>-97.122</v>
      </c>
      <c r="M67" s="75" t="s">
        <v>434</v>
      </c>
      <c r="N67" s="75">
        <v>1910</v>
      </c>
      <c r="O67" s="75"/>
      <c r="P67" s="75">
        <v>2014</v>
      </c>
      <c r="Q67" s="75"/>
      <c r="R67" s="75"/>
      <c r="S67" s="75"/>
      <c r="T67" s="75" t="s">
        <v>435</v>
      </c>
      <c r="U67" s="75" t="s">
        <v>436</v>
      </c>
      <c r="V67" s="75" t="s">
        <v>436</v>
      </c>
      <c r="W67" s="75"/>
      <c r="X67" s="75" t="s">
        <v>436</v>
      </c>
      <c r="Y67" s="75"/>
      <c r="Z67" s="75" t="s">
        <v>436</v>
      </c>
      <c r="AA67" s="75" t="s">
        <v>436</v>
      </c>
      <c r="AB67" s="75" t="s">
        <v>436</v>
      </c>
      <c r="AC67" s="75"/>
      <c r="AD67" s="75"/>
      <c r="AE67" s="75"/>
      <c r="AF67" s="75" t="s">
        <v>466</v>
      </c>
      <c r="AG67" s="75"/>
      <c r="AH67" s="75"/>
      <c r="AI67" s="75">
        <v>158.67829</v>
      </c>
      <c r="AJ67" s="75"/>
      <c r="AK67" s="75">
        <v>136860</v>
      </c>
      <c r="AL67" s="75"/>
      <c r="AM67" s="75"/>
      <c r="AN67" s="75"/>
      <c r="AO67" s="75"/>
      <c r="AP67" s="75"/>
      <c r="AQ67" s="75"/>
      <c r="AR67" s="75"/>
      <c r="AS67" s="75"/>
      <c r="AT67" s="75"/>
      <c r="AU67" s="75"/>
      <c r="AV67" s="75"/>
      <c r="AW67" s="75" t="s">
        <v>436</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436</v>
      </c>
      <c r="CL67" s="75" t="s">
        <v>436</v>
      </c>
      <c r="CM67" s="75" t="s">
        <v>436</v>
      </c>
      <c r="CN67" s="75">
        <v>70</v>
      </c>
      <c r="CO67" s="75"/>
      <c r="CP67" s="75">
        <v>70</v>
      </c>
      <c r="CQ67" s="75">
        <v>6199998</v>
      </c>
      <c r="CR67" s="75"/>
      <c r="CS67" s="75">
        <v>6199998</v>
      </c>
      <c r="CT67" s="75">
        <v>16400</v>
      </c>
      <c r="CU67" s="75"/>
      <c r="CV67" s="75">
        <v>16400</v>
      </c>
      <c r="CW67" s="75" t="s">
        <v>436</v>
      </c>
      <c r="CX67" s="75"/>
      <c r="CY67" s="75" t="s">
        <v>436</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c r="A68" s="83">
        <v>100547</v>
      </c>
      <c r="B68" s="75" t="s">
        <v>597</v>
      </c>
      <c r="C68" s="75" t="b">
        <v>0</v>
      </c>
      <c r="D68" s="75" t="b">
        <v>1</v>
      </c>
      <c r="E68" s="75" t="b">
        <v>0</v>
      </c>
      <c r="F68" s="75" t="b">
        <v>0</v>
      </c>
      <c r="G68" s="75" t="s">
        <v>598</v>
      </c>
      <c r="H68" s="75"/>
      <c r="I68" s="75" t="s">
        <v>585</v>
      </c>
      <c r="J68" s="75" t="s">
        <v>567</v>
      </c>
      <c r="K68" s="75">
        <v>49.912000000000006</v>
      </c>
      <c r="L68" s="75">
        <v>-97.121000000000009</v>
      </c>
      <c r="M68" s="75" t="s">
        <v>434</v>
      </c>
      <c r="N68" s="75">
        <v>1955</v>
      </c>
      <c r="O68" s="75"/>
      <c r="P68" s="75">
        <v>2015</v>
      </c>
      <c r="Q68" s="75"/>
      <c r="R68" s="75"/>
      <c r="S68" s="75"/>
      <c r="T68" s="75" t="s">
        <v>435</v>
      </c>
      <c r="U68" s="75" t="s">
        <v>436</v>
      </c>
      <c r="V68" s="75"/>
      <c r="W68" s="75"/>
      <c r="X68" s="75"/>
      <c r="Y68" s="75"/>
      <c r="Z68" s="75"/>
      <c r="AA68" s="75" t="s">
        <v>436</v>
      </c>
      <c r="AB68" s="75"/>
      <c r="AC68" s="75"/>
      <c r="AD68" s="75"/>
      <c r="AE68" s="75"/>
      <c r="AF68" s="75" t="s">
        <v>471</v>
      </c>
      <c r="AG68" s="75"/>
      <c r="AH68" s="75"/>
      <c r="AI68" s="75"/>
      <c r="AJ68" s="75"/>
      <c r="AK68" s="75"/>
      <c r="AL68" s="75"/>
      <c r="AM68" s="75"/>
      <c r="AN68" s="75"/>
      <c r="AO68" s="75"/>
      <c r="AP68" s="75"/>
      <c r="AQ68" s="75"/>
      <c r="AR68" s="75"/>
      <c r="AS68" s="75"/>
      <c r="AT68" s="75"/>
      <c r="AU68" s="75"/>
      <c r="AV68" s="75"/>
      <c r="AW68" s="75"/>
      <c r="AX68" s="75"/>
      <c r="AY68" s="75" t="s">
        <v>436</v>
      </c>
      <c r="AZ68" s="75"/>
      <c r="BA68" s="75"/>
      <c r="BB68" s="75"/>
      <c r="BC68" s="75"/>
      <c r="BD68" s="75"/>
      <c r="BE68" s="75"/>
      <c r="BF68" s="75"/>
      <c r="BG68" s="75"/>
      <c r="BH68" s="75"/>
      <c r="BI68" s="75"/>
      <c r="BJ68" s="75"/>
      <c r="BK68" s="75"/>
      <c r="BL68" s="75"/>
      <c r="BM68" s="75"/>
      <c r="BN68" s="75" t="s">
        <v>436</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436</v>
      </c>
      <c r="CL68" s="75" t="s">
        <v>439</v>
      </c>
      <c r="CM68" s="75" t="s">
        <v>439</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c r="A69" s="83">
        <v>100570</v>
      </c>
      <c r="B69" s="75" t="s">
        <v>599</v>
      </c>
      <c r="C69" s="75" t="b">
        <v>0</v>
      </c>
      <c r="D69" s="75" t="b">
        <v>1</v>
      </c>
      <c r="E69" s="75" t="b">
        <v>0</v>
      </c>
      <c r="F69" s="75" t="b">
        <v>0</v>
      </c>
      <c r="G69" s="75" t="s">
        <v>600</v>
      </c>
      <c r="H69" s="75"/>
      <c r="I69" s="75" t="s">
        <v>601</v>
      </c>
      <c r="J69" s="75" t="s">
        <v>602</v>
      </c>
      <c r="K69" s="75">
        <v>45.964999999999996</v>
      </c>
      <c r="L69" s="75">
        <v>-66.641999999999996</v>
      </c>
      <c r="M69" s="75" t="s">
        <v>434</v>
      </c>
      <c r="N69" s="75">
        <v>1970</v>
      </c>
      <c r="O69" s="75"/>
      <c r="P69" s="75">
        <v>2017</v>
      </c>
      <c r="Q69" s="75"/>
      <c r="R69" s="75"/>
      <c r="S69" s="75"/>
      <c r="T69" s="75" t="s">
        <v>461</v>
      </c>
      <c r="U69" s="75" t="s">
        <v>436</v>
      </c>
      <c r="V69" s="75" t="s">
        <v>436</v>
      </c>
      <c r="W69" s="75"/>
      <c r="X69" s="75"/>
      <c r="Y69" s="75"/>
      <c r="Z69" s="75" t="s">
        <v>436</v>
      </c>
      <c r="AA69" s="75" t="s">
        <v>436</v>
      </c>
      <c r="AB69" s="75" t="s">
        <v>436</v>
      </c>
      <c r="AC69" s="75"/>
      <c r="AD69" s="75"/>
      <c r="AE69" s="75"/>
      <c r="AF69" s="75" t="s">
        <v>471</v>
      </c>
      <c r="AG69" s="75" t="s">
        <v>603</v>
      </c>
      <c r="AH69" s="75"/>
      <c r="AI69" s="75">
        <v>74</v>
      </c>
      <c r="AJ69" s="75"/>
      <c r="AK69" s="75">
        <v>78500</v>
      </c>
      <c r="AL69" s="75"/>
      <c r="AM69" s="75"/>
      <c r="AN69" s="75"/>
      <c r="AO69" s="75"/>
      <c r="AP69" s="75"/>
      <c r="AQ69" s="75"/>
      <c r="AR69" s="75"/>
      <c r="AS69" s="75"/>
      <c r="AT69" s="75"/>
      <c r="AU69" s="75"/>
      <c r="AV69" s="75"/>
      <c r="AW69" s="75" t="s">
        <v>436</v>
      </c>
      <c r="AX69" s="75" t="s">
        <v>436</v>
      </c>
      <c r="AY69" s="75"/>
      <c r="AZ69" s="75"/>
      <c r="BA69" s="75"/>
      <c r="BB69" s="75" t="s">
        <v>436</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436</v>
      </c>
      <c r="CL69" s="75" t="s">
        <v>439</v>
      </c>
      <c r="CM69" s="75" t="s">
        <v>439</v>
      </c>
      <c r="CN69" s="75">
        <v>80</v>
      </c>
      <c r="CO69" s="75"/>
      <c r="CP69" s="75"/>
      <c r="CQ69" s="75">
        <v>32280000</v>
      </c>
      <c r="CR69" s="75"/>
      <c r="CS69" s="75"/>
      <c r="CT69" s="75">
        <v>16400</v>
      </c>
      <c r="CU69" s="75"/>
      <c r="CV69" s="75"/>
      <c r="CW69" s="75" t="s">
        <v>436</v>
      </c>
      <c r="CX69" s="75"/>
      <c r="CY69" s="75"/>
      <c r="CZ69" s="75"/>
      <c r="DA69" s="75"/>
      <c r="DB69" s="75"/>
      <c r="DC69" s="75">
        <v>74</v>
      </c>
      <c r="DD69" s="75"/>
      <c r="DE69" s="75"/>
      <c r="DF69" s="75">
        <v>78500</v>
      </c>
      <c r="DG69" s="75"/>
      <c r="DH69" s="75"/>
      <c r="DI69" s="75"/>
      <c r="DJ69" s="75"/>
      <c r="DK69" s="75"/>
      <c r="DL69" s="75"/>
      <c r="DM69" s="75"/>
      <c r="DN69" s="75"/>
      <c r="DO69" s="75"/>
    </row>
    <row r="70" spans="1:119" s="9" customFormat="1">
      <c r="A70" s="83">
        <v>100571</v>
      </c>
      <c r="B70" s="75" t="s">
        <v>604</v>
      </c>
      <c r="C70" s="75" t="b">
        <v>0</v>
      </c>
      <c r="D70" s="75" t="b">
        <v>1</v>
      </c>
      <c r="E70" s="75" t="b">
        <v>0</v>
      </c>
      <c r="F70" s="75" t="b">
        <v>0</v>
      </c>
      <c r="G70" s="75" t="s">
        <v>447</v>
      </c>
      <c r="H70" s="75"/>
      <c r="I70" s="75" t="s">
        <v>605</v>
      </c>
      <c r="J70" s="75" t="s">
        <v>602</v>
      </c>
      <c r="K70" s="75">
        <v>45.780999999999999</v>
      </c>
      <c r="L70" s="75">
        <v>-66.153000000000006</v>
      </c>
      <c r="M70" s="75" t="s">
        <v>434</v>
      </c>
      <c r="N70" s="75">
        <v>1970</v>
      </c>
      <c r="O70" s="75"/>
      <c r="P70" s="75">
        <v>2017</v>
      </c>
      <c r="Q70" s="75">
        <v>9111</v>
      </c>
      <c r="R70" s="75"/>
      <c r="S70" s="75"/>
      <c r="T70" s="75" t="s">
        <v>449</v>
      </c>
      <c r="U70" s="75"/>
      <c r="V70" s="75"/>
      <c r="W70" s="75"/>
      <c r="X70" s="75"/>
      <c r="Y70" s="75"/>
      <c r="Z70" s="75"/>
      <c r="AA70" s="75"/>
      <c r="AB70" s="75"/>
      <c r="AC70" s="75"/>
      <c r="AD70" s="75"/>
      <c r="AE70" s="75" t="s">
        <v>436</v>
      </c>
      <c r="AF70" s="75" t="s">
        <v>450</v>
      </c>
      <c r="AG70" s="75"/>
      <c r="AH70" s="75"/>
      <c r="AI70" s="75"/>
      <c r="AJ70" s="75"/>
      <c r="AK70" s="75"/>
      <c r="AL70" s="75"/>
      <c r="AM70" s="75"/>
      <c r="AN70" s="75"/>
      <c r="AO70" s="75"/>
      <c r="AP70" s="75"/>
      <c r="AQ70" s="75"/>
      <c r="AR70" s="75"/>
      <c r="AS70" s="75"/>
      <c r="AT70" s="75"/>
      <c r="AU70" s="75"/>
      <c r="AV70" s="75"/>
      <c r="AW70" s="75" t="s">
        <v>436</v>
      </c>
      <c r="AX70" s="75"/>
      <c r="AY70" s="75" t="s">
        <v>436</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439</v>
      </c>
      <c r="CL70" s="75" t="s">
        <v>436</v>
      </c>
      <c r="CM70" s="75" t="s">
        <v>439</v>
      </c>
      <c r="CN70" s="75"/>
      <c r="CO70" s="75"/>
      <c r="CP70" s="75"/>
      <c r="CQ70" s="75"/>
      <c r="CR70" s="75">
        <v>4302254.1500000004</v>
      </c>
      <c r="CS70" s="75"/>
      <c r="CT70" s="75"/>
      <c r="CU70" s="75"/>
      <c r="CV70" s="75"/>
      <c r="CW70" s="75"/>
      <c r="CX70" s="75"/>
      <c r="CY70" s="75"/>
      <c r="CZ70" s="75"/>
      <c r="DA70" s="75" t="s">
        <v>439</v>
      </c>
      <c r="DB70" s="75"/>
      <c r="DC70" s="75"/>
      <c r="DD70" s="75">
        <v>59.96</v>
      </c>
      <c r="DE70" s="75"/>
      <c r="DF70" s="75"/>
      <c r="DG70" s="75"/>
      <c r="DH70" s="75"/>
      <c r="DI70" s="75"/>
      <c r="DJ70" s="75"/>
      <c r="DK70" s="75"/>
      <c r="DL70" s="75"/>
      <c r="DM70" s="75"/>
      <c r="DN70" s="75"/>
      <c r="DO70" s="75"/>
    </row>
    <row r="71" spans="1:119" s="9" customFormat="1">
      <c r="A71" s="83">
        <v>100577</v>
      </c>
      <c r="B71" s="75" t="s">
        <v>606</v>
      </c>
      <c r="C71" s="75" t="b">
        <v>0</v>
      </c>
      <c r="D71" s="75" t="b">
        <v>1</v>
      </c>
      <c r="E71" s="75" t="b">
        <v>0</v>
      </c>
      <c r="F71" s="75" t="b">
        <v>0</v>
      </c>
      <c r="G71" s="75"/>
      <c r="H71" s="75"/>
      <c r="I71" s="75" t="s">
        <v>607</v>
      </c>
      <c r="J71" s="75" t="s">
        <v>602</v>
      </c>
      <c r="K71" s="75">
        <v>46.09</v>
      </c>
      <c r="L71" s="75">
        <v>-64.77600000000001</v>
      </c>
      <c r="M71" s="75" t="s">
        <v>434</v>
      </c>
      <c r="N71" s="75">
        <v>2010</v>
      </c>
      <c r="O71" s="75"/>
      <c r="P71" s="75"/>
      <c r="Q71" s="75"/>
      <c r="R71" s="75"/>
      <c r="S71" s="75"/>
      <c r="T71" s="75" t="s">
        <v>461</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c r="A72" s="83">
        <v>100605</v>
      </c>
      <c r="B72" s="75" t="s">
        <v>608</v>
      </c>
      <c r="C72" s="75" t="b">
        <v>0</v>
      </c>
      <c r="D72" s="75" t="b">
        <v>1</v>
      </c>
      <c r="E72" s="75" t="b">
        <v>0</v>
      </c>
      <c r="F72" s="75" t="b">
        <v>0</v>
      </c>
      <c r="G72" s="75" t="s">
        <v>447</v>
      </c>
      <c r="H72" s="75"/>
      <c r="I72" s="75" t="s">
        <v>609</v>
      </c>
      <c r="J72" s="75" t="s">
        <v>610</v>
      </c>
      <c r="K72" s="75">
        <v>53.302</v>
      </c>
      <c r="L72" s="75">
        <v>-60.326000000000001</v>
      </c>
      <c r="M72" s="75" t="s">
        <v>434</v>
      </c>
      <c r="N72" s="75">
        <v>2009</v>
      </c>
      <c r="O72" s="75"/>
      <c r="P72" s="75">
        <v>2017</v>
      </c>
      <c r="Q72" s="75">
        <v>9111</v>
      </c>
      <c r="R72" s="75"/>
      <c r="S72" s="75"/>
      <c r="T72" s="75" t="s">
        <v>449</v>
      </c>
      <c r="U72" s="75"/>
      <c r="V72" s="75"/>
      <c r="W72" s="75"/>
      <c r="X72" s="75"/>
      <c r="Y72" s="75"/>
      <c r="Z72" s="75"/>
      <c r="AA72" s="75"/>
      <c r="AB72" s="75"/>
      <c r="AC72" s="75"/>
      <c r="AD72" s="75"/>
      <c r="AE72" s="75" t="s">
        <v>436</v>
      </c>
      <c r="AF72" s="75" t="s">
        <v>450</v>
      </c>
      <c r="AG72" s="75"/>
      <c r="AH72" s="75"/>
      <c r="AI72" s="75"/>
      <c r="AJ72" s="75"/>
      <c r="AK72" s="75"/>
      <c r="AL72" s="75"/>
      <c r="AM72" s="75"/>
      <c r="AN72" s="75"/>
      <c r="AO72" s="75"/>
      <c r="AP72" s="75"/>
      <c r="AQ72" s="75"/>
      <c r="AR72" s="75"/>
      <c r="AS72" s="75"/>
      <c r="AT72" s="75"/>
      <c r="AU72" s="75"/>
      <c r="AV72" s="75"/>
      <c r="AW72" s="75"/>
      <c r="AX72" s="75"/>
      <c r="AY72" s="75" t="s">
        <v>436</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436</v>
      </c>
      <c r="CL72" s="75" t="s">
        <v>439</v>
      </c>
      <c r="CM72" s="75" t="s">
        <v>439</v>
      </c>
      <c r="CN72" s="75"/>
      <c r="CO72" s="75"/>
      <c r="CP72" s="75"/>
      <c r="CQ72" s="75">
        <v>2673995.7000000002</v>
      </c>
      <c r="CR72" s="75"/>
      <c r="CS72" s="75"/>
      <c r="CT72" s="75"/>
      <c r="CU72" s="75"/>
      <c r="CV72" s="75"/>
      <c r="CW72" s="75"/>
      <c r="CX72" s="75"/>
      <c r="CY72" s="75"/>
      <c r="CZ72" s="75" t="s">
        <v>439</v>
      </c>
      <c r="DA72" s="75"/>
      <c r="DB72" s="75"/>
      <c r="DC72" s="75">
        <v>87.92</v>
      </c>
      <c r="DD72" s="75"/>
      <c r="DE72" s="75"/>
      <c r="DF72" s="75"/>
      <c r="DG72" s="75"/>
      <c r="DH72" s="75"/>
      <c r="DI72" s="75"/>
      <c r="DJ72" s="75"/>
      <c r="DK72" s="75"/>
      <c r="DL72" s="75"/>
      <c r="DM72" s="75"/>
      <c r="DN72" s="75"/>
      <c r="DO72" s="75"/>
    </row>
    <row r="73" spans="1:119" s="9" customFormat="1">
      <c r="A73" s="83">
        <v>100651</v>
      </c>
      <c r="B73" s="75" t="s">
        <v>611</v>
      </c>
      <c r="C73" s="75" t="b">
        <v>0</v>
      </c>
      <c r="D73" s="75" t="b">
        <v>1</v>
      </c>
      <c r="E73" s="75" t="b">
        <v>0</v>
      </c>
      <c r="F73" s="75" t="b">
        <v>0</v>
      </c>
      <c r="G73" s="75"/>
      <c r="H73" s="75"/>
      <c r="I73" s="75" t="s">
        <v>612</v>
      </c>
      <c r="J73" s="75" t="s">
        <v>613</v>
      </c>
      <c r="K73" s="75">
        <v>45.623999999999995</v>
      </c>
      <c r="L73" s="75">
        <v>-61.992000000000004</v>
      </c>
      <c r="M73" s="75" t="s">
        <v>434</v>
      </c>
      <c r="N73" s="75">
        <v>2012</v>
      </c>
      <c r="O73" s="75"/>
      <c r="P73" s="75"/>
      <c r="Q73" s="75"/>
      <c r="R73" s="75"/>
      <c r="S73" s="75"/>
      <c r="T73" s="75" t="s">
        <v>465</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c r="A74" s="83">
        <v>100658</v>
      </c>
      <c r="B74" s="75" t="s">
        <v>614</v>
      </c>
      <c r="C74" s="75" t="b">
        <v>0</v>
      </c>
      <c r="D74" s="75" t="b">
        <v>1</v>
      </c>
      <c r="E74" s="75" t="b">
        <v>0</v>
      </c>
      <c r="F74" s="75" t="b">
        <v>0</v>
      </c>
      <c r="G74" s="75" t="s">
        <v>447</v>
      </c>
      <c r="H74" s="75"/>
      <c r="I74" s="75" t="s">
        <v>615</v>
      </c>
      <c r="J74" s="75" t="s">
        <v>613</v>
      </c>
      <c r="K74" s="75">
        <v>44.725000000000001</v>
      </c>
      <c r="L74" s="75">
        <v>-63.691000000000003</v>
      </c>
      <c r="M74" s="75" t="s">
        <v>616</v>
      </c>
      <c r="N74" s="75">
        <v>1957</v>
      </c>
      <c r="O74" s="75"/>
      <c r="P74" s="75"/>
      <c r="Q74" s="75">
        <v>9111</v>
      </c>
      <c r="R74" s="75"/>
      <c r="S74" s="75"/>
      <c r="T74" s="75" t="s">
        <v>449</v>
      </c>
      <c r="U74" s="75"/>
      <c r="V74" s="75"/>
      <c r="W74" s="75"/>
      <c r="X74" s="75"/>
      <c r="Y74" s="75"/>
      <c r="Z74" s="75"/>
      <c r="AA74" s="75"/>
      <c r="AB74" s="75"/>
      <c r="AC74" s="75"/>
      <c r="AD74" s="75"/>
      <c r="AE74" s="75"/>
      <c r="AF74" s="75" t="s">
        <v>450</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c r="A75" s="83">
        <v>100669</v>
      </c>
      <c r="B75" s="75" t="s">
        <v>617</v>
      </c>
      <c r="C75" s="75" t="b">
        <v>0</v>
      </c>
      <c r="D75" s="75" t="b">
        <v>1</v>
      </c>
      <c r="E75" s="75" t="b">
        <v>0</v>
      </c>
      <c r="F75" s="75" t="b">
        <v>0</v>
      </c>
      <c r="G75" s="75" t="s">
        <v>447</v>
      </c>
      <c r="H75" s="75"/>
      <c r="I75" s="75" t="s">
        <v>618</v>
      </c>
      <c r="J75" s="75" t="s">
        <v>613</v>
      </c>
      <c r="K75" s="75">
        <v>44.664999999999999</v>
      </c>
      <c r="L75" s="75">
        <v>-63.567999999999998</v>
      </c>
      <c r="M75" s="75" t="s">
        <v>434</v>
      </c>
      <c r="N75" s="75">
        <v>1943</v>
      </c>
      <c r="O75" s="75"/>
      <c r="P75" s="75">
        <v>2017</v>
      </c>
      <c r="Q75" s="75">
        <v>9111</v>
      </c>
      <c r="R75" s="75"/>
      <c r="S75" s="75"/>
      <c r="T75" s="75" t="s">
        <v>461</v>
      </c>
      <c r="U75" s="75"/>
      <c r="V75" s="75"/>
      <c r="W75" s="75"/>
      <c r="X75" s="75"/>
      <c r="Y75" s="75"/>
      <c r="Z75" s="75"/>
      <c r="AA75" s="75"/>
      <c r="AB75" s="75"/>
      <c r="AC75" s="75"/>
      <c r="AD75" s="75"/>
      <c r="AE75" s="75" t="s">
        <v>436</v>
      </c>
      <c r="AF75" s="75" t="s">
        <v>450</v>
      </c>
      <c r="AG75" s="75"/>
      <c r="AH75" s="75"/>
      <c r="AI75" s="75"/>
      <c r="AJ75" s="75"/>
      <c r="AK75" s="75"/>
      <c r="AL75" s="75"/>
      <c r="AM75" s="75"/>
      <c r="AN75" s="75"/>
      <c r="AO75" s="75"/>
      <c r="AP75" s="75"/>
      <c r="AQ75" s="75"/>
      <c r="AR75" s="75"/>
      <c r="AS75" s="75"/>
      <c r="AT75" s="75"/>
      <c r="AU75" s="75"/>
      <c r="AV75" s="75"/>
      <c r="AW75" s="75"/>
      <c r="AX75" s="75" t="s">
        <v>436</v>
      </c>
      <c r="AY75" s="75" t="s">
        <v>436</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436</v>
      </c>
      <c r="CL75" s="75" t="s">
        <v>439</v>
      </c>
      <c r="CM75" s="75" t="s">
        <v>439</v>
      </c>
      <c r="CN75" s="75"/>
      <c r="CO75" s="75"/>
      <c r="CP75" s="75"/>
      <c r="CQ75" s="75">
        <v>123515.87</v>
      </c>
      <c r="CR75" s="75"/>
      <c r="CS75" s="75"/>
      <c r="CT75" s="75"/>
      <c r="CU75" s="75"/>
      <c r="CV75" s="75"/>
      <c r="CW75" s="75"/>
      <c r="CX75" s="75"/>
      <c r="CY75" s="75"/>
      <c r="CZ75" s="75" t="s">
        <v>439</v>
      </c>
      <c r="DA75" s="75"/>
      <c r="DB75" s="75"/>
      <c r="DC75" s="75">
        <v>4.92</v>
      </c>
      <c r="DD75" s="75"/>
      <c r="DE75" s="75"/>
      <c r="DF75" s="75"/>
      <c r="DG75" s="75"/>
      <c r="DH75" s="75"/>
      <c r="DI75" s="75"/>
      <c r="DJ75" s="75"/>
      <c r="DK75" s="75"/>
      <c r="DL75" s="75"/>
      <c r="DM75" s="75"/>
      <c r="DN75" s="75"/>
      <c r="DO75" s="75"/>
    </row>
    <row r="76" spans="1:119" s="9" customFormat="1">
      <c r="A76" s="83">
        <v>100670</v>
      </c>
      <c r="B76" s="75" t="s">
        <v>619</v>
      </c>
      <c r="C76" s="75" t="b">
        <v>0</v>
      </c>
      <c r="D76" s="75" t="b">
        <v>1</v>
      </c>
      <c r="E76" s="75" t="b">
        <v>0</v>
      </c>
      <c r="F76" s="75" t="b">
        <v>0</v>
      </c>
      <c r="G76" s="75" t="s">
        <v>447</v>
      </c>
      <c r="H76" s="75"/>
      <c r="I76" s="75" t="s">
        <v>618</v>
      </c>
      <c r="J76" s="75" t="s">
        <v>613</v>
      </c>
      <c r="K76" s="75">
        <v>44.665999999999997</v>
      </c>
      <c r="L76" s="75">
        <v>-63.567</v>
      </c>
      <c r="M76" s="75" t="s">
        <v>434</v>
      </c>
      <c r="N76" s="75">
        <v>2012</v>
      </c>
      <c r="O76" s="75"/>
      <c r="P76" s="75">
        <v>2017</v>
      </c>
      <c r="Q76" s="75">
        <v>9111</v>
      </c>
      <c r="R76" s="75"/>
      <c r="S76" s="75"/>
      <c r="T76" s="75" t="s">
        <v>461</v>
      </c>
      <c r="U76" s="75"/>
      <c r="V76" s="75"/>
      <c r="W76" s="75"/>
      <c r="X76" s="75"/>
      <c r="Y76" s="75"/>
      <c r="Z76" s="75"/>
      <c r="AA76" s="75"/>
      <c r="AB76" s="75"/>
      <c r="AC76" s="75"/>
      <c r="AD76" s="75"/>
      <c r="AE76" s="75" t="s">
        <v>436</v>
      </c>
      <c r="AF76" s="75" t="s">
        <v>450</v>
      </c>
      <c r="AG76" s="75"/>
      <c r="AH76" s="75"/>
      <c r="AI76" s="75"/>
      <c r="AJ76" s="75"/>
      <c r="AK76" s="75"/>
      <c r="AL76" s="75"/>
      <c r="AM76" s="75"/>
      <c r="AN76" s="75"/>
      <c r="AO76" s="75"/>
      <c r="AP76" s="75"/>
      <c r="AQ76" s="75"/>
      <c r="AR76" s="75"/>
      <c r="AS76" s="75"/>
      <c r="AT76" s="75"/>
      <c r="AU76" s="75"/>
      <c r="AV76" s="75"/>
      <c r="AW76" s="75" t="s">
        <v>436</v>
      </c>
      <c r="AX76" s="75"/>
      <c r="AY76" s="75" t="s">
        <v>436</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436</v>
      </c>
      <c r="CL76" s="75" t="s">
        <v>439</v>
      </c>
      <c r="CM76" s="75" t="s">
        <v>439</v>
      </c>
      <c r="CN76" s="75"/>
      <c r="CO76" s="75"/>
      <c r="CP76" s="75"/>
      <c r="CQ76" s="75">
        <v>1718955.59</v>
      </c>
      <c r="CR76" s="75"/>
      <c r="CS76" s="75"/>
      <c r="CT76" s="75"/>
      <c r="CU76" s="75"/>
      <c r="CV76" s="75"/>
      <c r="CW76" s="75"/>
      <c r="CX76" s="75"/>
      <c r="CY76" s="75"/>
      <c r="CZ76" s="75" t="s">
        <v>439</v>
      </c>
      <c r="DA76" s="75"/>
      <c r="DB76" s="75"/>
      <c r="DC76" s="75">
        <v>11.96</v>
      </c>
      <c r="DD76" s="75"/>
      <c r="DE76" s="75"/>
      <c r="DF76" s="75"/>
      <c r="DG76" s="75"/>
      <c r="DH76" s="75"/>
      <c r="DI76" s="75"/>
      <c r="DJ76" s="75"/>
      <c r="DK76" s="75"/>
      <c r="DL76" s="75"/>
      <c r="DM76" s="75"/>
      <c r="DN76" s="75"/>
      <c r="DO76" s="75"/>
    </row>
    <row r="77" spans="1:119" s="9" customFormat="1">
      <c r="A77" s="83">
        <v>100686</v>
      </c>
      <c r="B77" s="75" t="s">
        <v>620</v>
      </c>
      <c r="C77" s="75" t="b">
        <v>0</v>
      </c>
      <c r="D77" s="75" t="b">
        <v>1</v>
      </c>
      <c r="E77" s="75" t="b">
        <v>0</v>
      </c>
      <c r="F77" s="75" t="b">
        <v>0</v>
      </c>
      <c r="G77" s="75" t="s">
        <v>447</v>
      </c>
      <c r="H77" s="75"/>
      <c r="I77" s="75" t="s">
        <v>621</v>
      </c>
      <c r="J77" s="75" t="s">
        <v>613</v>
      </c>
      <c r="K77" s="75">
        <v>44.972000000000001</v>
      </c>
      <c r="L77" s="75">
        <v>-64.933999999999997</v>
      </c>
      <c r="M77" s="75" t="s">
        <v>434</v>
      </c>
      <c r="N77" s="75">
        <v>2005</v>
      </c>
      <c r="O77" s="75"/>
      <c r="P77" s="75">
        <v>2017</v>
      </c>
      <c r="Q77" s="75">
        <v>9111</v>
      </c>
      <c r="R77" s="75"/>
      <c r="S77" s="75"/>
      <c r="T77" s="75" t="s">
        <v>449</v>
      </c>
      <c r="U77" s="75"/>
      <c r="V77" s="75"/>
      <c r="W77" s="75"/>
      <c r="X77" s="75"/>
      <c r="Y77" s="75"/>
      <c r="Z77" s="75"/>
      <c r="AA77" s="75"/>
      <c r="AB77" s="75"/>
      <c r="AC77" s="75"/>
      <c r="AD77" s="75"/>
      <c r="AE77" s="75" t="s">
        <v>436</v>
      </c>
      <c r="AF77" s="75" t="s">
        <v>450</v>
      </c>
      <c r="AG77" s="75"/>
      <c r="AH77" s="75"/>
      <c r="AI77" s="75"/>
      <c r="AJ77" s="75"/>
      <c r="AK77" s="75"/>
      <c r="AL77" s="75"/>
      <c r="AM77" s="75"/>
      <c r="AN77" s="75"/>
      <c r="AO77" s="75"/>
      <c r="AP77" s="75"/>
      <c r="AQ77" s="75"/>
      <c r="AR77" s="75"/>
      <c r="AS77" s="75"/>
      <c r="AT77" s="75"/>
      <c r="AU77" s="75"/>
      <c r="AV77" s="75"/>
      <c r="AW77" s="75"/>
      <c r="AX77" s="75" t="s">
        <v>436</v>
      </c>
      <c r="AY77" s="75" t="s">
        <v>436</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436</v>
      </c>
      <c r="CL77" s="75" t="s">
        <v>439</v>
      </c>
      <c r="CM77" s="75" t="s">
        <v>439</v>
      </c>
      <c r="CN77" s="75"/>
      <c r="CO77" s="75"/>
      <c r="CP77" s="75"/>
      <c r="CQ77" s="75">
        <v>1726914.75</v>
      </c>
      <c r="CR77" s="75"/>
      <c r="CS77" s="75"/>
      <c r="CT77" s="75"/>
      <c r="CU77" s="75"/>
      <c r="CV77" s="75"/>
      <c r="CW77" s="75"/>
      <c r="CX77" s="75"/>
      <c r="CY77" s="75"/>
      <c r="CZ77" s="75" t="s">
        <v>439</v>
      </c>
      <c r="DA77" s="75"/>
      <c r="DB77" s="75"/>
      <c r="DC77" s="75">
        <v>43.96</v>
      </c>
      <c r="DD77" s="75"/>
      <c r="DE77" s="75"/>
      <c r="DF77" s="75"/>
      <c r="DG77" s="75"/>
      <c r="DH77" s="75"/>
      <c r="DI77" s="75"/>
      <c r="DJ77" s="75"/>
      <c r="DK77" s="75"/>
      <c r="DL77" s="75"/>
      <c r="DM77" s="75"/>
      <c r="DN77" s="75"/>
      <c r="DO77" s="75"/>
    </row>
    <row r="78" spans="1:119" s="9" customFormat="1">
      <c r="A78" s="83">
        <v>100688</v>
      </c>
      <c r="B78" s="75" t="s">
        <v>622</v>
      </c>
      <c r="C78" s="75" t="b">
        <v>0</v>
      </c>
      <c r="D78" s="75" t="b">
        <v>1</v>
      </c>
      <c r="E78" s="75" t="b">
        <v>0</v>
      </c>
      <c r="F78" s="75" t="b">
        <v>0</v>
      </c>
      <c r="G78" s="75" t="s">
        <v>623</v>
      </c>
      <c r="H78" s="75"/>
      <c r="I78" s="75" t="s">
        <v>623</v>
      </c>
      <c r="J78" s="75" t="s">
        <v>613</v>
      </c>
      <c r="K78" s="75">
        <v>44.649000000000001</v>
      </c>
      <c r="L78" s="75">
        <v>-63.575000000000003</v>
      </c>
      <c r="M78" s="75" t="s">
        <v>434</v>
      </c>
      <c r="N78" s="75">
        <v>2010</v>
      </c>
      <c r="O78" s="75"/>
      <c r="P78" s="75">
        <v>2014</v>
      </c>
      <c r="Q78" s="75"/>
      <c r="R78" s="75"/>
      <c r="S78" s="75"/>
      <c r="T78" s="75" t="s">
        <v>435</v>
      </c>
      <c r="U78" s="75"/>
      <c r="V78" s="75" t="s">
        <v>436</v>
      </c>
      <c r="W78" s="75"/>
      <c r="X78" s="75" t="s">
        <v>436</v>
      </c>
      <c r="Y78" s="75"/>
      <c r="Z78" s="75" t="s">
        <v>436</v>
      </c>
      <c r="AA78" s="75"/>
      <c r="AB78" s="75"/>
      <c r="AC78" s="75"/>
      <c r="AD78" s="75"/>
      <c r="AE78" s="75"/>
      <c r="AF78" s="75" t="s">
        <v>466</v>
      </c>
      <c r="AG78" s="75"/>
      <c r="AH78" s="75"/>
      <c r="AI78" s="75">
        <v>7.2096</v>
      </c>
      <c r="AJ78" s="75"/>
      <c r="AK78" s="75">
        <v>3472.22</v>
      </c>
      <c r="AL78" s="75"/>
      <c r="AM78" s="75"/>
      <c r="AN78" s="75"/>
      <c r="AO78" s="75"/>
      <c r="AP78" s="75"/>
      <c r="AQ78" s="75"/>
      <c r="AR78" s="75"/>
      <c r="AS78" s="75"/>
      <c r="AT78" s="75"/>
      <c r="AU78" s="75"/>
      <c r="AV78" s="75"/>
      <c r="AW78" s="75" t="s">
        <v>436</v>
      </c>
      <c r="AX78" s="75"/>
      <c r="AY78" s="75"/>
      <c r="AZ78" s="75"/>
      <c r="BA78" s="75"/>
      <c r="BB78" s="75"/>
      <c r="BC78" s="75"/>
      <c r="BD78" s="75" t="s">
        <v>436</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439</v>
      </c>
      <c r="CL78" s="75" t="s">
        <v>436</v>
      </c>
      <c r="CM78" s="75" t="s">
        <v>436</v>
      </c>
      <c r="CN78" s="75"/>
      <c r="CO78" s="75">
        <v>5</v>
      </c>
      <c r="CP78" s="75">
        <v>5</v>
      </c>
      <c r="CQ78" s="75"/>
      <c r="CR78" s="75">
        <v>330000</v>
      </c>
      <c r="CS78" s="75">
        <v>330000</v>
      </c>
      <c r="CT78" s="75"/>
      <c r="CU78" s="75">
        <v>492</v>
      </c>
      <c r="CV78" s="75">
        <v>492</v>
      </c>
      <c r="CW78" s="75"/>
      <c r="CX78" s="75" t="s">
        <v>439</v>
      </c>
      <c r="CY78" s="75" t="s">
        <v>439</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c r="A79" s="83">
        <v>100689</v>
      </c>
      <c r="B79" s="75" t="s">
        <v>624</v>
      </c>
      <c r="C79" s="75" t="b">
        <v>0</v>
      </c>
      <c r="D79" s="75" t="b">
        <v>1</v>
      </c>
      <c r="E79" s="75" t="b">
        <v>0</v>
      </c>
      <c r="F79" s="75" t="b">
        <v>0</v>
      </c>
      <c r="G79" s="75" t="s">
        <v>447</v>
      </c>
      <c r="H79" s="75"/>
      <c r="I79" s="75" t="s">
        <v>623</v>
      </c>
      <c r="J79" s="75" t="s">
        <v>613</v>
      </c>
      <c r="K79" s="75">
        <v>44.65</v>
      </c>
      <c r="L79" s="75">
        <v>-63.574000000000005</v>
      </c>
      <c r="M79" s="75" t="s">
        <v>434</v>
      </c>
      <c r="N79" s="75">
        <v>1941</v>
      </c>
      <c r="O79" s="75"/>
      <c r="P79" s="75">
        <v>2017</v>
      </c>
      <c r="Q79" s="75">
        <v>9111</v>
      </c>
      <c r="R79" s="75"/>
      <c r="S79" s="75"/>
      <c r="T79" s="75" t="s">
        <v>456</v>
      </c>
      <c r="U79" s="75"/>
      <c r="V79" s="75"/>
      <c r="W79" s="75"/>
      <c r="X79" s="75"/>
      <c r="Y79" s="75"/>
      <c r="Z79" s="75"/>
      <c r="AA79" s="75"/>
      <c r="AB79" s="75"/>
      <c r="AC79" s="75"/>
      <c r="AD79" s="75"/>
      <c r="AE79" s="75" t="s">
        <v>436</v>
      </c>
      <c r="AF79" s="75" t="s">
        <v>450</v>
      </c>
      <c r="AG79" s="75"/>
      <c r="AH79" s="75"/>
      <c r="AI79" s="75"/>
      <c r="AJ79" s="75"/>
      <c r="AK79" s="75"/>
      <c r="AL79" s="75"/>
      <c r="AM79" s="75"/>
      <c r="AN79" s="75"/>
      <c r="AO79" s="75"/>
      <c r="AP79" s="75"/>
      <c r="AQ79" s="75"/>
      <c r="AR79" s="75"/>
      <c r="AS79" s="75"/>
      <c r="AT79" s="75"/>
      <c r="AU79" s="75"/>
      <c r="AV79" s="75"/>
      <c r="AW79" s="75"/>
      <c r="AX79" s="75" t="s">
        <v>436</v>
      </c>
      <c r="AY79" s="75" t="s">
        <v>436</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436</v>
      </c>
      <c r="CL79" s="75" t="s">
        <v>439</v>
      </c>
      <c r="CM79" s="75" t="s">
        <v>439</v>
      </c>
      <c r="CN79" s="75"/>
      <c r="CO79" s="75"/>
      <c r="CP79" s="75"/>
      <c r="CQ79" s="75">
        <v>1658210</v>
      </c>
      <c r="CR79" s="75"/>
      <c r="CS79" s="75"/>
      <c r="CT79" s="75"/>
      <c r="CU79" s="75"/>
      <c r="CV79" s="75"/>
      <c r="CW79" s="75"/>
      <c r="CX79" s="75"/>
      <c r="CY79" s="75"/>
      <c r="CZ79" s="75" t="s">
        <v>439</v>
      </c>
      <c r="DA79" s="75"/>
      <c r="DB79" s="75"/>
      <c r="DC79" s="75">
        <v>61.54</v>
      </c>
      <c r="DD79" s="75"/>
      <c r="DE79" s="75"/>
      <c r="DF79" s="75"/>
      <c r="DG79" s="75"/>
      <c r="DH79" s="75"/>
      <c r="DI79" s="75"/>
      <c r="DJ79" s="75"/>
      <c r="DK79" s="75"/>
      <c r="DL79" s="75"/>
      <c r="DM79" s="75"/>
      <c r="DN79" s="75"/>
      <c r="DO79" s="75"/>
    </row>
    <row r="80" spans="1:119" s="9" customFormat="1">
      <c r="A80" s="83">
        <v>100690</v>
      </c>
      <c r="B80" s="75" t="s">
        <v>625</v>
      </c>
      <c r="C80" s="75" t="b">
        <v>0</v>
      </c>
      <c r="D80" s="75" t="b">
        <v>1</v>
      </c>
      <c r="E80" s="75" t="b">
        <v>0</v>
      </c>
      <c r="F80" s="75" t="b">
        <v>0</v>
      </c>
      <c r="G80" s="75" t="s">
        <v>447</v>
      </c>
      <c r="H80" s="75"/>
      <c r="I80" s="75" t="s">
        <v>623</v>
      </c>
      <c r="J80" s="75" t="s">
        <v>613</v>
      </c>
      <c r="K80" s="75">
        <v>44.651000000000003</v>
      </c>
      <c r="L80" s="75">
        <v>-63.573</v>
      </c>
      <c r="M80" s="75" t="s">
        <v>434</v>
      </c>
      <c r="N80" s="75">
        <v>1942</v>
      </c>
      <c r="O80" s="75"/>
      <c r="P80" s="75">
        <v>2017</v>
      </c>
      <c r="Q80" s="75">
        <v>9111</v>
      </c>
      <c r="R80" s="75"/>
      <c r="S80" s="75"/>
      <c r="T80" s="75" t="s">
        <v>435</v>
      </c>
      <c r="U80" s="75"/>
      <c r="V80" s="75"/>
      <c r="W80" s="75"/>
      <c r="X80" s="75"/>
      <c r="Y80" s="75"/>
      <c r="Z80" s="75"/>
      <c r="AA80" s="75"/>
      <c r="AB80" s="75"/>
      <c r="AC80" s="75"/>
      <c r="AD80" s="75"/>
      <c r="AE80" s="75" t="s">
        <v>436</v>
      </c>
      <c r="AF80" s="75" t="s">
        <v>450</v>
      </c>
      <c r="AG80" s="75"/>
      <c r="AH80" s="75"/>
      <c r="AI80" s="75"/>
      <c r="AJ80" s="75"/>
      <c r="AK80" s="75"/>
      <c r="AL80" s="75"/>
      <c r="AM80" s="75"/>
      <c r="AN80" s="75"/>
      <c r="AO80" s="75"/>
      <c r="AP80" s="75"/>
      <c r="AQ80" s="75"/>
      <c r="AR80" s="75"/>
      <c r="AS80" s="75"/>
      <c r="AT80" s="75"/>
      <c r="AU80" s="75"/>
      <c r="AV80" s="75"/>
      <c r="AW80" s="75"/>
      <c r="AX80" s="75" t="s">
        <v>436</v>
      </c>
      <c r="AY80" s="75" t="s">
        <v>436</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436</v>
      </c>
      <c r="CL80" s="75" t="s">
        <v>439</v>
      </c>
      <c r="CM80" s="75" t="s">
        <v>439</v>
      </c>
      <c r="CN80" s="75"/>
      <c r="CO80" s="75"/>
      <c r="CP80" s="75"/>
      <c r="CQ80" s="75">
        <v>1531651.6</v>
      </c>
      <c r="CR80" s="75"/>
      <c r="CS80" s="75"/>
      <c r="CT80" s="75"/>
      <c r="CU80" s="75"/>
      <c r="CV80" s="75"/>
      <c r="CW80" s="75"/>
      <c r="CX80" s="75"/>
      <c r="CY80" s="75"/>
      <c r="CZ80" s="75" t="s">
        <v>439</v>
      </c>
      <c r="DA80" s="75"/>
      <c r="DB80" s="75"/>
      <c r="DC80" s="75">
        <v>21.98</v>
      </c>
      <c r="DD80" s="75"/>
      <c r="DE80" s="75"/>
      <c r="DF80" s="75"/>
      <c r="DG80" s="75"/>
      <c r="DH80" s="75"/>
      <c r="DI80" s="75"/>
      <c r="DJ80" s="75"/>
      <c r="DK80" s="75"/>
      <c r="DL80" s="75"/>
      <c r="DM80" s="75"/>
      <c r="DN80" s="75"/>
      <c r="DO80" s="75"/>
    </row>
    <row r="81" spans="1:119" s="9" customFormat="1">
      <c r="A81" s="83">
        <v>100691</v>
      </c>
      <c r="B81" s="75" t="s">
        <v>626</v>
      </c>
      <c r="C81" s="75" t="b">
        <v>0</v>
      </c>
      <c r="D81" s="75" t="b">
        <v>1</v>
      </c>
      <c r="E81" s="75" t="b">
        <v>0</v>
      </c>
      <c r="F81" s="75" t="b">
        <v>0</v>
      </c>
      <c r="G81" s="75" t="s">
        <v>447</v>
      </c>
      <c r="H81" s="75"/>
      <c r="I81" s="75" t="s">
        <v>623</v>
      </c>
      <c r="J81" s="75" t="s">
        <v>613</v>
      </c>
      <c r="K81" s="75">
        <v>44.652000000000001</v>
      </c>
      <c r="L81" s="75">
        <v>-63.572000000000003</v>
      </c>
      <c r="M81" s="75" t="s">
        <v>434</v>
      </c>
      <c r="N81" s="75">
        <v>1957</v>
      </c>
      <c r="O81" s="75"/>
      <c r="P81" s="75">
        <v>2017</v>
      </c>
      <c r="Q81" s="75">
        <v>9111</v>
      </c>
      <c r="R81" s="75"/>
      <c r="S81" s="75"/>
      <c r="T81" s="75" t="s">
        <v>456</v>
      </c>
      <c r="U81" s="75"/>
      <c r="V81" s="75"/>
      <c r="W81" s="75"/>
      <c r="X81" s="75"/>
      <c r="Y81" s="75"/>
      <c r="Z81" s="75"/>
      <c r="AA81" s="75"/>
      <c r="AB81" s="75"/>
      <c r="AC81" s="75"/>
      <c r="AD81" s="75"/>
      <c r="AE81" s="75" t="s">
        <v>436</v>
      </c>
      <c r="AF81" s="75" t="s">
        <v>450</v>
      </c>
      <c r="AG81" s="75"/>
      <c r="AH81" s="75"/>
      <c r="AI81" s="75"/>
      <c r="AJ81" s="75"/>
      <c r="AK81" s="75"/>
      <c r="AL81" s="75"/>
      <c r="AM81" s="75"/>
      <c r="AN81" s="75"/>
      <c r="AO81" s="75"/>
      <c r="AP81" s="75"/>
      <c r="AQ81" s="75"/>
      <c r="AR81" s="75"/>
      <c r="AS81" s="75"/>
      <c r="AT81" s="75"/>
      <c r="AU81" s="75"/>
      <c r="AV81" s="75"/>
      <c r="AW81" s="75"/>
      <c r="AX81" s="75" t="s">
        <v>436</v>
      </c>
      <c r="AY81" s="75" t="s">
        <v>436</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436</v>
      </c>
      <c r="CL81" s="75" t="s">
        <v>439</v>
      </c>
      <c r="CM81" s="75" t="s">
        <v>439</v>
      </c>
      <c r="CN81" s="75"/>
      <c r="CO81" s="75"/>
      <c r="CP81" s="75"/>
      <c r="CQ81" s="75">
        <v>382510.95</v>
      </c>
      <c r="CR81" s="75"/>
      <c r="CS81" s="75"/>
      <c r="CT81" s="75"/>
      <c r="CU81" s="75"/>
      <c r="CV81" s="75"/>
      <c r="CW81" s="75"/>
      <c r="CX81" s="75"/>
      <c r="CY81" s="75"/>
      <c r="CZ81" s="75" t="s">
        <v>439</v>
      </c>
      <c r="DA81" s="75"/>
      <c r="DB81" s="75"/>
      <c r="DC81" s="75">
        <v>21.84</v>
      </c>
      <c r="DD81" s="75"/>
      <c r="DE81" s="75"/>
      <c r="DF81" s="75"/>
      <c r="DG81" s="75"/>
      <c r="DH81" s="75"/>
      <c r="DI81" s="75"/>
      <c r="DJ81" s="75"/>
      <c r="DK81" s="75"/>
      <c r="DL81" s="75"/>
      <c r="DM81" s="75"/>
      <c r="DN81" s="75"/>
      <c r="DO81" s="75"/>
    </row>
    <row r="82" spans="1:119" s="9" customFormat="1">
      <c r="A82" s="83">
        <v>100692</v>
      </c>
      <c r="B82" s="75" t="s">
        <v>627</v>
      </c>
      <c r="C82" s="75" t="b">
        <v>0</v>
      </c>
      <c r="D82" s="75" t="b">
        <v>1</v>
      </c>
      <c r="E82" s="75" t="b">
        <v>0</v>
      </c>
      <c r="F82" s="75" t="b">
        <v>0</v>
      </c>
      <c r="G82" s="75" t="s">
        <v>628</v>
      </c>
      <c r="H82" s="75"/>
      <c r="I82" s="75" t="s">
        <v>623</v>
      </c>
      <c r="J82" s="75" t="s">
        <v>613</v>
      </c>
      <c r="K82" s="75">
        <v>44.652999999999999</v>
      </c>
      <c r="L82" s="75">
        <v>-63.571000000000005</v>
      </c>
      <c r="M82" s="75" t="s">
        <v>434</v>
      </c>
      <c r="N82" s="75">
        <v>1970</v>
      </c>
      <c r="O82" s="75"/>
      <c r="P82" s="75">
        <v>2018</v>
      </c>
      <c r="Q82" s="75">
        <v>611</v>
      </c>
      <c r="R82" s="75">
        <v>6008</v>
      </c>
      <c r="S82" s="75"/>
      <c r="T82" s="75" t="s">
        <v>435</v>
      </c>
      <c r="U82" s="75" t="s">
        <v>436</v>
      </c>
      <c r="V82" s="75" t="s">
        <v>436</v>
      </c>
      <c r="W82" s="75"/>
      <c r="X82" s="75"/>
      <c r="Y82" s="75"/>
      <c r="Z82" s="75" t="s">
        <v>436</v>
      </c>
      <c r="AA82" s="75" t="s">
        <v>436</v>
      </c>
      <c r="AB82" s="75" t="s">
        <v>436</v>
      </c>
      <c r="AC82" s="75"/>
      <c r="AD82" s="75"/>
      <c r="AE82" s="75"/>
      <c r="AF82" s="75" t="s">
        <v>450</v>
      </c>
      <c r="AG82" s="75"/>
      <c r="AH82" s="75"/>
      <c r="AI82" s="75">
        <v>48.3</v>
      </c>
      <c r="AJ82" s="75"/>
      <c r="AK82" s="75">
        <v>152000</v>
      </c>
      <c r="AL82" s="75"/>
      <c r="AM82" s="75"/>
      <c r="AN82" s="75"/>
      <c r="AO82" s="75"/>
      <c r="AP82" s="75"/>
      <c r="AQ82" s="75"/>
      <c r="AR82" s="75"/>
      <c r="AS82" s="75"/>
      <c r="AT82" s="75"/>
      <c r="AU82" s="75"/>
      <c r="AV82" s="75"/>
      <c r="AW82" s="75" t="s">
        <v>436</v>
      </c>
      <c r="AX82" s="75" t="s">
        <v>436</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436</v>
      </c>
      <c r="CL82" s="75" t="s">
        <v>436</v>
      </c>
      <c r="CM82" s="75" t="s">
        <v>436</v>
      </c>
      <c r="CN82" s="75">
        <v>65</v>
      </c>
      <c r="CO82" s="75">
        <v>14</v>
      </c>
      <c r="CP82" s="75">
        <v>7</v>
      </c>
      <c r="CQ82" s="75">
        <v>4515108</v>
      </c>
      <c r="CR82" s="75">
        <v>724563</v>
      </c>
      <c r="CS82" s="75">
        <v>1738673</v>
      </c>
      <c r="CT82" s="75">
        <v>8624</v>
      </c>
      <c r="CU82" s="75">
        <v>6077</v>
      </c>
      <c r="CV82" s="75">
        <v>9840</v>
      </c>
      <c r="CW82" s="75" t="s">
        <v>436</v>
      </c>
      <c r="CX82" s="75" t="s">
        <v>436</v>
      </c>
      <c r="CY82" s="75" t="s">
        <v>436</v>
      </c>
      <c r="CZ82" s="75" t="s">
        <v>439</v>
      </c>
      <c r="DA82" s="75" t="s">
        <v>439</v>
      </c>
      <c r="DB82" s="75" t="s">
        <v>439</v>
      </c>
      <c r="DC82" s="75">
        <v>48.3</v>
      </c>
      <c r="DD82" s="75"/>
      <c r="DE82" s="75">
        <v>0.6</v>
      </c>
      <c r="DF82" s="75">
        <v>152000</v>
      </c>
      <c r="DG82" s="75"/>
      <c r="DH82" s="75"/>
      <c r="DI82" s="75">
        <v>168</v>
      </c>
      <c r="DJ82" s="75">
        <v>95</v>
      </c>
      <c r="DK82" s="75">
        <v>6</v>
      </c>
      <c r="DL82" s="75">
        <v>85</v>
      </c>
      <c r="DM82" s="75">
        <v>85</v>
      </c>
      <c r="DN82" s="75">
        <v>14</v>
      </c>
      <c r="DO82" s="75">
        <v>0.9</v>
      </c>
    </row>
    <row r="83" spans="1:119" s="9" customFormat="1">
      <c r="A83" s="83">
        <v>100693</v>
      </c>
      <c r="B83" s="75" t="s">
        <v>629</v>
      </c>
      <c r="C83" s="75" t="b">
        <v>0</v>
      </c>
      <c r="D83" s="75" t="b">
        <v>1</v>
      </c>
      <c r="E83" s="75" t="b">
        <v>0</v>
      </c>
      <c r="F83" s="75" t="b">
        <v>0</v>
      </c>
      <c r="G83" s="75"/>
      <c r="H83" s="75"/>
      <c r="I83" s="75" t="s">
        <v>623</v>
      </c>
      <c r="J83" s="75" t="s">
        <v>613</v>
      </c>
      <c r="K83" s="75">
        <v>44.654000000000003</v>
      </c>
      <c r="L83" s="75">
        <v>-63.57</v>
      </c>
      <c r="M83" s="75" t="s">
        <v>434</v>
      </c>
      <c r="N83" s="75">
        <v>1970</v>
      </c>
      <c r="O83" s="75"/>
      <c r="P83" s="75">
        <v>2017</v>
      </c>
      <c r="Q83" s="75"/>
      <c r="R83" s="75"/>
      <c r="S83" s="75"/>
      <c r="T83" s="75" t="s">
        <v>435</v>
      </c>
      <c r="U83" s="75"/>
      <c r="V83" s="75"/>
      <c r="W83" s="75"/>
      <c r="X83" s="75"/>
      <c r="Y83" s="75"/>
      <c r="Z83" s="75"/>
      <c r="AA83" s="75"/>
      <c r="AB83" s="75"/>
      <c r="AC83" s="75"/>
      <c r="AD83" s="75"/>
      <c r="AE83" s="75"/>
      <c r="AF83" s="75" t="s">
        <v>630</v>
      </c>
      <c r="AG83" s="75"/>
      <c r="AH83" s="75"/>
      <c r="AI83" s="75"/>
      <c r="AJ83" s="75"/>
      <c r="AK83" s="75"/>
      <c r="AL83" s="75"/>
      <c r="AM83" s="75"/>
      <c r="AN83" s="75"/>
      <c r="AO83" s="75"/>
      <c r="AP83" s="75"/>
      <c r="AQ83" s="75"/>
      <c r="AR83" s="75"/>
      <c r="AS83" s="75"/>
      <c r="AT83" s="75"/>
      <c r="AU83" s="75"/>
      <c r="AV83" s="75"/>
      <c r="AW83" s="75"/>
      <c r="AX83" s="75" t="s">
        <v>436</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c r="A84" s="83">
        <v>100694</v>
      </c>
      <c r="B84" s="75" t="s">
        <v>631</v>
      </c>
      <c r="C84" s="75" t="b">
        <v>0</v>
      </c>
      <c r="D84" s="75" t="b">
        <v>1</v>
      </c>
      <c r="E84" s="75" t="b">
        <v>0</v>
      </c>
      <c r="F84" s="75" t="b">
        <v>0</v>
      </c>
      <c r="G84" s="75"/>
      <c r="H84" s="75"/>
      <c r="I84" s="75" t="s">
        <v>623</v>
      </c>
      <c r="J84" s="75" t="s">
        <v>613</v>
      </c>
      <c r="K84" s="75">
        <v>44.655000000000001</v>
      </c>
      <c r="L84" s="75">
        <v>-63.569000000000003</v>
      </c>
      <c r="M84" s="75" t="s">
        <v>434</v>
      </c>
      <c r="N84" s="75"/>
      <c r="O84" s="75"/>
      <c r="P84" s="75"/>
      <c r="Q84" s="75"/>
      <c r="R84" s="75"/>
      <c r="S84" s="75"/>
      <c r="T84" s="75" t="s">
        <v>435</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c r="A85" s="83">
        <v>100695</v>
      </c>
      <c r="B85" s="75" t="s">
        <v>632</v>
      </c>
      <c r="C85" s="75" t="b">
        <v>0</v>
      </c>
      <c r="D85" s="75" t="b">
        <v>1</v>
      </c>
      <c r="E85" s="75" t="b">
        <v>0</v>
      </c>
      <c r="F85" s="75" t="b">
        <v>0</v>
      </c>
      <c r="G85" s="75" t="s">
        <v>632</v>
      </c>
      <c r="H85" s="75"/>
      <c r="I85" s="75" t="s">
        <v>623</v>
      </c>
      <c r="J85" s="75" t="s">
        <v>613</v>
      </c>
      <c r="K85" s="75">
        <v>44.655999999999999</v>
      </c>
      <c r="L85" s="75">
        <v>-63.568000000000005</v>
      </c>
      <c r="M85" s="75" t="s">
        <v>434</v>
      </c>
      <c r="N85" s="75">
        <v>1970</v>
      </c>
      <c r="O85" s="75"/>
      <c r="P85" s="75">
        <v>2014</v>
      </c>
      <c r="Q85" s="75">
        <v>611</v>
      </c>
      <c r="R85" s="75"/>
      <c r="S85" s="75"/>
      <c r="T85" s="75" t="s">
        <v>435</v>
      </c>
      <c r="U85" s="75"/>
      <c r="V85" s="75"/>
      <c r="W85" s="75"/>
      <c r="X85" s="75"/>
      <c r="Y85" s="75"/>
      <c r="Z85" s="75"/>
      <c r="AA85" s="75" t="s">
        <v>436</v>
      </c>
      <c r="AB85" s="75"/>
      <c r="AC85" s="75"/>
      <c r="AD85" s="75"/>
      <c r="AE85" s="75"/>
      <c r="AF85" s="75" t="s">
        <v>450</v>
      </c>
      <c r="AG85" s="75"/>
      <c r="AH85" s="75"/>
      <c r="AI85" s="75">
        <v>16.204270000000001</v>
      </c>
      <c r="AJ85" s="75"/>
      <c r="AK85" s="75">
        <v>16846.246999999999</v>
      </c>
      <c r="AL85" s="75"/>
      <c r="AM85" s="75"/>
      <c r="AN85" s="75"/>
      <c r="AO85" s="75"/>
      <c r="AP85" s="75"/>
      <c r="AQ85" s="75"/>
      <c r="AR85" s="75"/>
      <c r="AS85" s="75"/>
      <c r="AT85" s="75"/>
      <c r="AU85" s="75"/>
      <c r="AV85" s="75"/>
      <c r="AW85" s="75" t="s">
        <v>436</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436</v>
      </c>
      <c r="CL85" s="75" t="s">
        <v>436</v>
      </c>
      <c r="CM85" s="75" t="s">
        <v>436</v>
      </c>
      <c r="CN85" s="75">
        <v>7</v>
      </c>
      <c r="CO85" s="75">
        <v>10</v>
      </c>
      <c r="CP85" s="75">
        <v>4</v>
      </c>
      <c r="CQ85" s="75">
        <v>1077474</v>
      </c>
      <c r="CR85" s="75">
        <v>1750000</v>
      </c>
      <c r="CS85" s="75">
        <v>1077474</v>
      </c>
      <c r="CT85" s="75">
        <v>1250</v>
      </c>
      <c r="CU85" s="75">
        <v>610</v>
      </c>
      <c r="CV85" s="75">
        <v>200</v>
      </c>
      <c r="CW85" s="75" t="s">
        <v>439</v>
      </c>
      <c r="CX85" s="75" t="s">
        <v>439</v>
      </c>
      <c r="CY85" s="75" t="s">
        <v>439</v>
      </c>
      <c r="CZ85" s="75" t="s">
        <v>439</v>
      </c>
      <c r="DA85" s="75" t="s">
        <v>439</v>
      </c>
      <c r="DB85" s="75" t="s">
        <v>439</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c r="A86" s="83">
        <v>100738</v>
      </c>
      <c r="B86" s="75" t="s">
        <v>633</v>
      </c>
      <c r="C86" s="75" t="b">
        <v>0</v>
      </c>
      <c r="D86" s="75" t="b">
        <v>1</v>
      </c>
      <c r="E86" s="75" t="b">
        <v>0</v>
      </c>
      <c r="F86" s="75" t="b">
        <v>0</v>
      </c>
      <c r="G86" s="75" t="s">
        <v>633</v>
      </c>
      <c r="H86" s="75"/>
      <c r="I86" s="75" t="s">
        <v>634</v>
      </c>
      <c r="J86" s="75" t="s">
        <v>613</v>
      </c>
      <c r="K86" s="75">
        <v>44.338999999999999</v>
      </c>
      <c r="L86" s="75">
        <v>-66.114000000000004</v>
      </c>
      <c r="M86" s="75" t="s">
        <v>434</v>
      </c>
      <c r="N86" s="75">
        <v>2010</v>
      </c>
      <c r="O86" s="75"/>
      <c r="P86" s="75">
        <v>2014</v>
      </c>
      <c r="Q86" s="75">
        <v>611</v>
      </c>
      <c r="R86" s="75"/>
      <c r="S86" s="75"/>
      <c r="T86" s="75" t="s">
        <v>465</v>
      </c>
      <c r="U86" s="75" t="s">
        <v>436</v>
      </c>
      <c r="V86" s="75"/>
      <c r="W86" s="75"/>
      <c r="X86" s="75" t="s">
        <v>436</v>
      </c>
      <c r="Y86" s="75"/>
      <c r="Z86" s="75"/>
      <c r="AA86" s="75" t="s">
        <v>436</v>
      </c>
      <c r="AB86" s="75"/>
      <c r="AC86" s="75"/>
      <c r="AD86" s="75"/>
      <c r="AE86" s="75"/>
      <c r="AF86" s="75" t="s">
        <v>450</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436</v>
      </c>
      <c r="BC86" s="75"/>
      <c r="BD86" s="75"/>
      <c r="BE86" s="75"/>
      <c r="BF86" s="75"/>
      <c r="BG86" s="75"/>
      <c r="BH86" s="75" t="s">
        <v>436</v>
      </c>
      <c r="BI86" s="75"/>
      <c r="BJ86" s="75"/>
      <c r="BK86" s="75"/>
      <c r="BL86" s="75"/>
      <c r="BM86" s="75" t="s">
        <v>436</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439</v>
      </c>
      <c r="CL86" s="75" t="s">
        <v>436</v>
      </c>
      <c r="CM86" s="75" t="s">
        <v>439</v>
      </c>
      <c r="CN86" s="75"/>
      <c r="CO86" s="75">
        <v>17</v>
      </c>
      <c r="CP86" s="75"/>
      <c r="CQ86" s="75"/>
      <c r="CR86" s="75">
        <v>384852.92</v>
      </c>
      <c r="CS86" s="75"/>
      <c r="CT86" s="75"/>
      <c r="CU86" s="75">
        <v>350</v>
      </c>
      <c r="CV86" s="75"/>
      <c r="CW86" s="75"/>
      <c r="CX86" s="75" t="s">
        <v>439</v>
      </c>
      <c r="CY86" s="75"/>
      <c r="CZ86" s="75"/>
      <c r="DA86" s="75"/>
      <c r="DB86" s="75"/>
      <c r="DC86" s="75"/>
      <c r="DD86" s="75">
        <v>1.76</v>
      </c>
      <c r="DE86" s="75"/>
      <c r="DF86" s="75"/>
      <c r="DG86" s="75">
        <v>5625.83</v>
      </c>
      <c r="DH86" s="75"/>
      <c r="DI86" s="75"/>
      <c r="DJ86" s="75"/>
      <c r="DK86" s="75"/>
      <c r="DL86" s="75"/>
      <c r="DM86" s="75"/>
      <c r="DN86" s="75"/>
      <c r="DO86" s="75"/>
    </row>
    <row r="87" spans="1:119" s="9" customFormat="1">
      <c r="A87" s="83">
        <v>100752</v>
      </c>
      <c r="B87" s="75" t="s">
        <v>635</v>
      </c>
      <c r="C87" s="75" t="b">
        <v>0</v>
      </c>
      <c r="D87" s="75" t="b">
        <v>1</v>
      </c>
      <c r="E87" s="75" t="b">
        <v>0</v>
      </c>
      <c r="F87" s="75" t="b">
        <v>0</v>
      </c>
      <c r="G87" s="75" t="s">
        <v>635</v>
      </c>
      <c r="H87" s="75"/>
      <c r="I87" s="75" t="s">
        <v>636</v>
      </c>
      <c r="J87" s="75" t="s">
        <v>613</v>
      </c>
      <c r="K87" s="75">
        <v>46.137</v>
      </c>
      <c r="L87" s="75">
        <v>-60.194000000000003</v>
      </c>
      <c r="M87" s="75" t="s">
        <v>434</v>
      </c>
      <c r="N87" s="75">
        <v>1970</v>
      </c>
      <c r="O87" s="75"/>
      <c r="P87" s="75">
        <v>2017</v>
      </c>
      <c r="Q87" s="75">
        <v>611</v>
      </c>
      <c r="R87" s="75">
        <v>8030</v>
      </c>
      <c r="S87" s="75"/>
      <c r="T87" s="75" t="s">
        <v>461</v>
      </c>
      <c r="U87" s="75"/>
      <c r="V87" s="75"/>
      <c r="W87" s="75"/>
      <c r="X87" s="75"/>
      <c r="Y87" s="75"/>
      <c r="Z87" s="75"/>
      <c r="AA87" s="75" t="s">
        <v>436</v>
      </c>
      <c r="AB87" s="75"/>
      <c r="AC87" s="75"/>
      <c r="AD87" s="75"/>
      <c r="AE87" s="75"/>
      <c r="AF87" s="75" t="s">
        <v>450</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436</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439</v>
      </c>
      <c r="CL87" s="75" t="s">
        <v>436</v>
      </c>
      <c r="CM87" s="75" t="s">
        <v>439</v>
      </c>
      <c r="CN87" s="75"/>
      <c r="CO87" s="75">
        <v>8</v>
      </c>
      <c r="CP87" s="75"/>
      <c r="CQ87" s="75"/>
      <c r="CR87" s="75">
        <v>560000</v>
      </c>
      <c r="CS87" s="75"/>
      <c r="CT87" s="75"/>
      <c r="CU87" s="75"/>
      <c r="CV87" s="75"/>
      <c r="CW87" s="75"/>
      <c r="CX87" s="75" t="s">
        <v>439</v>
      </c>
      <c r="CY87" s="75"/>
      <c r="CZ87" s="75"/>
      <c r="DA87" s="75" t="s">
        <v>439</v>
      </c>
      <c r="DB87" s="75"/>
      <c r="DC87" s="75"/>
      <c r="DD87" s="75">
        <v>7</v>
      </c>
      <c r="DE87" s="75"/>
      <c r="DF87" s="75"/>
      <c r="DG87" s="75">
        <v>15000</v>
      </c>
      <c r="DH87" s="75"/>
      <c r="DI87" s="75"/>
      <c r="DJ87" s="75">
        <v>200</v>
      </c>
      <c r="DK87" s="75"/>
      <c r="DL87" s="75"/>
      <c r="DM87" s="75">
        <v>150</v>
      </c>
      <c r="DN87" s="75"/>
      <c r="DO87" s="75"/>
    </row>
    <row r="88" spans="1:119" s="9" customFormat="1">
      <c r="A88" s="83">
        <v>100755</v>
      </c>
      <c r="B88" s="75" t="s">
        <v>637</v>
      </c>
      <c r="C88" s="75" t="b">
        <v>0</v>
      </c>
      <c r="D88" s="75" t="b">
        <v>1</v>
      </c>
      <c r="E88" s="75" t="b">
        <v>0</v>
      </c>
      <c r="F88" s="75" t="b">
        <v>0</v>
      </c>
      <c r="G88" s="75" t="s">
        <v>628</v>
      </c>
      <c r="H88" s="75"/>
      <c r="I88" s="75" t="s">
        <v>638</v>
      </c>
      <c r="J88" s="75" t="s">
        <v>613</v>
      </c>
      <c r="K88" s="75">
        <v>45.366</v>
      </c>
      <c r="L88" s="75">
        <v>-63.286999999999999</v>
      </c>
      <c r="M88" s="75" t="s">
        <v>434</v>
      </c>
      <c r="N88" s="75">
        <v>2018</v>
      </c>
      <c r="O88" s="75"/>
      <c r="P88" s="75">
        <v>2018</v>
      </c>
      <c r="Q88" s="75">
        <v>611</v>
      </c>
      <c r="R88" s="75">
        <v>6008</v>
      </c>
      <c r="S88" s="75"/>
      <c r="T88" s="75" t="s">
        <v>449</v>
      </c>
      <c r="U88" s="75"/>
      <c r="V88" s="75"/>
      <c r="W88" s="75"/>
      <c r="X88" s="75"/>
      <c r="Y88" s="75"/>
      <c r="Z88" s="75"/>
      <c r="AA88" s="75" t="s">
        <v>436</v>
      </c>
      <c r="AB88" s="75"/>
      <c r="AC88" s="75"/>
      <c r="AD88" s="75"/>
      <c r="AE88" s="75"/>
      <c r="AF88" s="75" t="s">
        <v>450</v>
      </c>
      <c r="AG88" s="75"/>
      <c r="AH88" s="75"/>
      <c r="AI88" s="75"/>
      <c r="AJ88" s="75"/>
      <c r="AK88" s="75"/>
      <c r="AL88" s="75"/>
      <c r="AM88" s="75">
        <v>1</v>
      </c>
      <c r="AN88" s="75" t="s">
        <v>436</v>
      </c>
      <c r="AO88" s="75"/>
      <c r="AP88" s="75"/>
      <c r="AQ88" s="75" t="s">
        <v>639</v>
      </c>
      <c r="AR88" s="75">
        <v>2018</v>
      </c>
      <c r="AS88" s="75"/>
      <c r="AT88" s="75"/>
      <c r="AU88" s="75"/>
      <c r="AV88" s="75"/>
      <c r="AW88" s="75"/>
      <c r="AX88" s="75"/>
      <c r="AY88" s="75"/>
      <c r="AZ88" s="75"/>
      <c r="BA88" s="75"/>
      <c r="BB88" s="75" t="s">
        <v>436</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439</v>
      </c>
      <c r="CL88" s="75" t="s">
        <v>436</v>
      </c>
      <c r="CM88" s="75" t="s">
        <v>439</v>
      </c>
      <c r="CN88" s="75"/>
      <c r="CO88" s="75">
        <v>21</v>
      </c>
      <c r="CP88" s="75"/>
      <c r="CQ88" s="75"/>
      <c r="CR88" s="75">
        <v>708894</v>
      </c>
      <c r="CS88" s="75"/>
      <c r="CT88" s="75"/>
      <c r="CU88" s="75">
        <v>8530</v>
      </c>
      <c r="CV88" s="75"/>
      <c r="CW88" s="75"/>
      <c r="CX88" s="75" t="s">
        <v>436</v>
      </c>
      <c r="CY88" s="75"/>
      <c r="CZ88" s="75"/>
      <c r="DA88" s="75" t="s">
        <v>439</v>
      </c>
      <c r="DB88" s="75"/>
      <c r="DC88" s="75"/>
      <c r="DD88" s="75"/>
      <c r="DE88" s="75"/>
      <c r="DF88" s="75"/>
      <c r="DG88" s="75"/>
      <c r="DH88" s="75"/>
      <c r="DI88" s="75"/>
      <c r="DJ88" s="75"/>
      <c r="DK88" s="75"/>
      <c r="DL88" s="75"/>
      <c r="DM88" s="75"/>
      <c r="DN88" s="75"/>
      <c r="DO88" s="75"/>
    </row>
    <row r="89" spans="1:119" s="9" customFormat="1">
      <c r="A89" s="83">
        <v>100757</v>
      </c>
      <c r="B89" s="75" t="s">
        <v>640</v>
      </c>
      <c r="C89" s="75" t="b">
        <v>0</v>
      </c>
      <c r="D89" s="75" t="b">
        <v>1</v>
      </c>
      <c r="E89" s="75" t="b">
        <v>0</v>
      </c>
      <c r="F89" s="75" t="b">
        <v>0</v>
      </c>
      <c r="G89" s="75" t="s">
        <v>641</v>
      </c>
      <c r="H89" s="75"/>
      <c r="I89" s="75" t="s">
        <v>642</v>
      </c>
      <c r="J89" s="75" t="s">
        <v>613</v>
      </c>
      <c r="K89" s="75">
        <v>45.368000000000002</v>
      </c>
      <c r="L89" s="75">
        <v>-63.284999999999997</v>
      </c>
      <c r="M89" s="75" t="s">
        <v>434</v>
      </c>
      <c r="N89" s="75">
        <v>2014</v>
      </c>
      <c r="O89" s="75"/>
      <c r="P89" s="75">
        <v>2018</v>
      </c>
      <c r="Q89" s="75">
        <v>9112</v>
      </c>
      <c r="R89" s="75"/>
      <c r="S89" s="75"/>
      <c r="T89" s="75" t="s">
        <v>449</v>
      </c>
      <c r="U89" s="75"/>
      <c r="V89" s="75"/>
      <c r="W89" s="75"/>
      <c r="X89" s="75"/>
      <c r="Y89" s="75"/>
      <c r="Z89" s="75"/>
      <c r="AA89" s="75"/>
      <c r="AB89" s="75"/>
      <c r="AC89" s="75"/>
      <c r="AD89" s="75" t="s">
        <v>436</v>
      </c>
      <c r="AE89" s="75"/>
      <c r="AF89" s="75" t="s">
        <v>450</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436</v>
      </c>
      <c r="CL89" s="75" t="s">
        <v>439</v>
      </c>
      <c r="CM89" s="75" t="s">
        <v>439</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c r="A90" s="83">
        <v>100765</v>
      </c>
      <c r="B90" s="75" t="s">
        <v>643</v>
      </c>
      <c r="C90" s="75" t="b">
        <v>0</v>
      </c>
      <c r="D90" s="75" t="b">
        <v>1</v>
      </c>
      <c r="E90" s="75" t="b">
        <v>0</v>
      </c>
      <c r="F90" s="75" t="b">
        <v>0</v>
      </c>
      <c r="G90" s="75"/>
      <c r="H90" s="75"/>
      <c r="I90" s="75" t="s">
        <v>644</v>
      </c>
      <c r="J90" s="75" t="s">
        <v>613</v>
      </c>
      <c r="K90" s="75">
        <v>45.091999999999999</v>
      </c>
      <c r="L90" s="75">
        <v>-64.36</v>
      </c>
      <c r="M90" s="75" t="s">
        <v>434</v>
      </c>
      <c r="N90" s="75">
        <v>2014</v>
      </c>
      <c r="O90" s="75"/>
      <c r="P90" s="75">
        <v>2017</v>
      </c>
      <c r="Q90" s="75"/>
      <c r="R90" s="75"/>
      <c r="S90" s="75"/>
      <c r="T90" s="75" t="s">
        <v>449</v>
      </c>
      <c r="U90" s="75"/>
      <c r="V90" s="75"/>
      <c r="W90" s="75"/>
      <c r="X90" s="75"/>
      <c r="Y90" s="75"/>
      <c r="Z90" s="75"/>
      <c r="AA90" s="75"/>
      <c r="AB90" s="75"/>
      <c r="AC90" s="75"/>
      <c r="AD90" s="75"/>
      <c r="AE90" s="75"/>
      <c r="AF90" s="75" t="s">
        <v>645</v>
      </c>
      <c r="AG90" s="75"/>
      <c r="AH90" s="75"/>
      <c r="AI90" s="75"/>
      <c r="AJ90" s="75"/>
      <c r="AK90" s="75"/>
      <c r="AL90" s="75"/>
      <c r="AM90" s="75"/>
      <c r="AN90" s="75"/>
      <c r="AO90" s="75"/>
      <c r="AP90" s="75"/>
      <c r="AQ90" s="75"/>
      <c r="AR90" s="75"/>
      <c r="AS90" s="75"/>
      <c r="AT90" s="75"/>
      <c r="AU90" s="75"/>
      <c r="AV90" s="75"/>
      <c r="AW90" s="75" t="s">
        <v>436</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c r="A91" s="83">
        <v>100771</v>
      </c>
      <c r="B91" s="75" t="s">
        <v>646</v>
      </c>
      <c r="C91" s="75" t="b">
        <v>0</v>
      </c>
      <c r="D91" s="75" t="b">
        <v>1</v>
      </c>
      <c r="E91" s="75" t="b">
        <v>0</v>
      </c>
      <c r="F91" s="75" t="b">
        <v>0</v>
      </c>
      <c r="G91" s="75" t="s">
        <v>647</v>
      </c>
      <c r="H91" s="75"/>
      <c r="I91" s="75" t="s">
        <v>646</v>
      </c>
      <c r="J91" s="75" t="s">
        <v>648</v>
      </c>
      <c r="K91" s="75">
        <v>62.823</v>
      </c>
      <c r="L91" s="75">
        <v>-115.988</v>
      </c>
      <c r="M91" s="75" t="s">
        <v>434</v>
      </c>
      <c r="N91" s="75">
        <v>2014</v>
      </c>
      <c r="O91" s="75"/>
      <c r="P91" s="75">
        <v>2015</v>
      </c>
      <c r="Q91" s="75"/>
      <c r="R91" s="75"/>
      <c r="S91" s="75"/>
      <c r="T91" s="75" t="s">
        <v>465</v>
      </c>
      <c r="U91" s="75" t="s">
        <v>436</v>
      </c>
      <c r="V91" s="75"/>
      <c r="W91" s="75"/>
      <c r="X91" s="75"/>
      <c r="Y91" s="75"/>
      <c r="Z91" s="75"/>
      <c r="AA91" s="75" t="s">
        <v>436</v>
      </c>
      <c r="AB91" s="75" t="s">
        <v>436</v>
      </c>
      <c r="AC91" s="75"/>
      <c r="AD91" s="75"/>
      <c r="AE91" s="75"/>
      <c r="AF91" s="75" t="s">
        <v>471</v>
      </c>
      <c r="AG91" s="75"/>
      <c r="AH91" s="75"/>
      <c r="AI91" s="75">
        <v>0.54</v>
      </c>
      <c r="AJ91" s="75"/>
      <c r="AK91" s="75">
        <v>497.8</v>
      </c>
      <c r="AL91" s="75"/>
      <c r="AM91" s="75"/>
      <c r="AN91" s="75"/>
      <c r="AO91" s="75"/>
      <c r="AP91" s="75"/>
      <c r="AQ91" s="75"/>
      <c r="AR91" s="75"/>
      <c r="AS91" s="75"/>
      <c r="AT91" s="75"/>
      <c r="AU91" s="75"/>
      <c r="AV91" s="75"/>
      <c r="AW91" s="75"/>
      <c r="AX91" s="75"/>
      <c r="AY91" s="75" t="s">
        <v>436</v>
      </c>
      <c r="AZ91" s="75"/>
      <c r="BA91" s="75"/>
      <c r="BB91" s="75" t="s">
        <v>436</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439</v>
      </c>
      <c r="CL91" s="75" t="s">
        <v>436</v>
      </c>
      <c r="CM91" s="75" t="s">
        <v>439</v>
      </c>
      <c r="CN91" s="75"/>
      <c r="CO91" s="75">
        <v>3</v>
      </c>
      <c r="CP91" s="75"/>
      <c r="CQ91" s="75"/>
      <c r="CR91" s="75">
        <v>38736</v>
      </c>
      <c r="CS91" s="75"/>
      <c r="CT91" s="75"/>
      <c r="CU91" s="75">
        <v>2624</v>
      </c>
      <c r="CV91" s="75"/>
      <c r="CW91" s="75"/>
      <c r="CX91" s="75" t="s">
        <v>436</v>
      </c>
      <c r="CY91" s="75"/>
      <c r="CZ91" s="75"/>
      <c r="DA91" s="75"/>
      <c r="DB91" s="75"/>
      <c r="DC91" s="75"/>
      <c r="DD91" s="75">
        <v>0.54</v>
      </c>
      <c r="DE91" s="75"/>
      <c r="DF91" s="75"/>
      <c r="DG91" s="75">
        <v>497.8</v>
      </c>
      <c r="DH91" s="75"/>
      <c r="DI91" s="75"/>
      <c r="DJ91" s="75"/>
      <c r="DK91" s="75"/>
      <c r="DL91" s="75"/>
      <c r="DM91" s="75"/>
      <c r="DN91" s="75"/>
      <c r="DO91" s="75"/>
    </row>
    <row r="92" spans="1:119" s="9" customFormat="1">
      <c r="A92" s="83">
        <v>100773</v>
      </c>
      <c r="B92" s="75" t="s">
        <v>649</v>
      </c>
      <c r="C92" s="75" t="b">
        <v>1</v>
      </c>
      <c r="D92" s="75" t="b">
        <v>1</v>
      </c>
      <c r="E92" s="75" t="b">
        <v>0</v>
      </c>
      <c r="F92" s="75" t="b">
        <v>0</v>
      </c>
      <c r="G92" s="75" t="s">
        <v>650</v>
      </c>
      <c r="H92" s="75"/>
      <c r="I92" s="75" t="s">
        <v>651</v>
      </c>
      <c r="J92" s="75" t="s">
        <v>648</v>
      </c>
      <c r="K92" s="75">
        <v>60.24</v>
      </c>
      <c r="L92" s="75">
        <v>-123.473</v>
      </c>
      <c r="M92" s="75" t="s">
        <v>434</v>
      </c>
      <c r="N92" s="75">
        <v>2012</v>
      </c>
      <c r="O92" s="75"/>
      <c r="P92" s="75">
        <v>2017</v>
      </c>
      <c r="Q92" s="75">
        <v>221</v>
      </c>
      <c r="R92" s="75">
        <v>6805</v>
      </c>
      <c r="S92" s="75"/>
      <c r="T92" s="75" t="s">
        <v>513</v>
      </c>
      <c r="U92" s="75"/>
      <c r="V92" s="75"/>
      <c r="W92" s="75"/>
      <c r="X92" s="75"/>
      <c r="Y92" s="75"/>
      <c r="Z92" s="75"/>
      <c r="AA92" s="75"/>
      <c r="AB92" s="75"/>
      <c r="AC92" s="75"/>
      <c r="AD92" s="75"/>
      <c r="AE92" s="75"/>
      <c r="AF92" s="75" t="s">
        <v>437</v>
      </c>
      <c r="AG92" s="75" t="s">
        <v>652</v>
      </c>
      <c r="AH92" s="75">
        <v>1</v>
      </c>
      <c r="AI92" s="75">
        <v>1</v>
      </c>
      <c r="AJ92" s="75"/>
      <c r="AK92" s="75"/>
      <c r="AL92" s="75"/>
      <c r="AM92" s="75"/>
      <c r="AN92" s="75"/>
      <c r="AO92" s="75"/>
      <c r="AP92" s="75">
        <v>1</v>
      </c>
      <c r="AQ92" s="75" t="s">
        <v>653</v>
      </c>
      <c r="AR92" s="75"/>
      <c r="AS92" s="75">
        <v>1</v>
      </c>
      <c r="AT92" s="75">
        <v>1</v>
      </c>
      <c r="AU92" s="75"/>
      <c r="AV92" s="75"/>
      <c r="AW92" s="75"/>
      <c r="AX92" s="75"/>
      <c r="AY92" s="75"/>
      <c r="AZ92" s="75"/>
      <c r="BA92" s="75"/>
      <c r="BB92" s="75"/>
      <c r="BC92" s="75"/>
      <c r="BD92" s="75" t="s">
        <v>436</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c r="A93" s="83">
        <v>100774</v>
      </c>
      <c r="B93" s="75" t="s">
        <v>654</v>
      </c>
      <c r="C93" s="75" t="b">
        <v>0</v>
      </c>
      <c r="D93" s="75" t="b">
        <v>1</v>
      </c>
      <c r="E93" s="75" t="b">
        <v>0</v>
      </c>
      <c r="F93" s="75" t="b">
        <v>0</v>
      </c>
      <c r="G93" s="75"/>
      <c r="H93" s="75"/>
      <c r="I93" s="75" t="s">
        <v>655</v>
      </c>
      <c r="J93" s="75" t="s">
        <v>648</v>
      </c>
      <c r="K93" s="75">
        <v>67.436000000000007</v>
      </c>
      <c r="L93" s="75">
        <v>-134.881</v>
      </c>
      <c r="M93" s="75" t="s">
        <v>434</v>
      </c>
      <c r="N93" s="75">
        <v>1997</v>
      </c>
      <c r="O93" s="75"/>
      <c r="P93" s="75">
        <v>2017</v>
      </c>
      <c r="Q93" s="75"/>
      <c r="R93" s="75"/>
      <c r="S93" s="75"/>
      <c r="T93" s="75" t="s">
        <v>513</v>
      </c>
      <c r="U93" s="75"/>
      <c r="V93" s="75"/>
      <c r="W93" s="75"/>
      <c r="X93" s="75"/>
      <c r="Y93" s="75"/>
      <c r="Z93" s="75"/>
      <c r="AA93" s="75"/>
      <c r="AB93" s="75"/>
      <c r="AC93" s="75"/>
      <c r="AD93" s="75"/>
      <c r="AE93" s="75"/>
      <c r="AF93" s="75" t="s">
        <v>656</v>
      </c>
      <c r="AG93" s="75" t="s">
        <v>657</v>
      </c>
      <c r="AH93" s="75"/>
      <c r="AI93" s="75">
        <v>8.5000000000000006E-2</v>
      </c>
      <c r="AJ93" s="75"/>
      <c r="AK93" s="75"/>
      <c r="AL93" s="75"/>
      <c r="AM93" s="75"/>
      <c r="AN93" s="75"/>
      <c r="AO93" s="75"/>
      <c r="AP93" s="75"/>
      <c r="AQ93" s="75"/>
      <c r="AR93" s="75"/>
      <c r="AS93" s="75"/>
      <c r="AT93" s="75"/>
      <c r="AU93" s="75"/>
      <c r="AV93" s="75"/>
      <c r="AW93" s="75"/>
      <c r="AX93" s="75"/>
      <c r="AY93" s="75" t="s">
        <v>436</v>
      </c>
      <c r="AZ93" s="75"/>
      <c r="BA93" s="75"/>
      <c r="BB93" s="75" t="s">
        <v>436</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c r="A94" s="83">
        <v>100775</v>
      </c>
      <c r="B94" s="75" t="s">
        <v>658</v>
      </c>
      <c r="C94" s="75" t="b">
        <v>0</v>
      </c>
      <c r="D94" s="75" t="b">
        <v>1</v>
      </c>
      <c r="E94" s="75" t="b">
        <v>0</v>
      </c>
      <c r="F94" s="75" t="b">
        <v>0</v>
      </c>
      <c r="G94" s="75"/>
      <c r="H94" s="75"/>
      <c r="I94" s="75" t="s">
        <v>658</v>
      </c>
      <c r="J94" s="75" t="s">
        <v>648</v>
      </c>
      <c r="K94" s="75">
        <v>61.863</v>
      </c>
      <c r="L94" s="75">
        <v>-121.35299999999999</v>
      </c>
      <c r="M94" s="75" t="s">
        <v>434</v>
      </c>
      <c r="N94" s="75"/>
      <c r="O94" s="75"/>
      <c r="P94" s="75"/>
      <c r="Q94" s="75"/>
      <c r="R94" s="75"/>
      <c r="S94" s="75"/>
      <c r="T94" s="75" t="s">
        <v>465</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c r="A95" s="83">
        <v>100777</v>
      </c>
      <c r="B95" s="75" t="s">
        <v>659</v>
      </c>
      <c r="C95" s="75" t="b">
        <v>0</v>
      </c>
      <c r="D95" s="75" t="b">
        <v>1</v>
      </c>
      <c r="E95" s="75" t="b">
        <v>0</v>
      </c>
      <c r="F95" s="75" t="b">
        <v>0</v>
      </c>
      <c r="G95" s="75" t="s">
        <v>647</v>
      </c>
      <c r="H95" s="75"/>
      <c r="I95" s="75" t="s">
        <v>659</v>
      </c>
      <c r="J95" s="75" t="s">
        <v>648</v>
      </c>
      <c r="K95" s="75">
        <v>60.006</v>
      </c>
      <c r="L95" s="75">
        <v>-111.88500000000001</v>
      </c>
      <c r="M95" s="75" t="s">
        <v>434</v>
      </c>
      <c r="N95" s="75">
        <v>2010</v>
      </c>
      <c r="O95" s="75"/>
      <c r="P95" s="75">
        <v>2015</v>
      </c>
      <c r="Q95" s="75"/>
      <c r="R95" s="75"/>
      <c r="S95" s="75"/>
      <c r="T95" s="75" t="s">
        <v>465</v>
      </c>
      <c r="U95" s="75" t="s">
        <v>436</v>
      </c>
      <c r="V95" s="75"/>
      <c r="W95" s="75"/>
      <c r="X95" s="75"/>
      <c r="Y95" s="75"/>
      <c r="Z95" s="75"/>
      <c r="AA95" s="75" t="s">
        <v>436</v>
      </c>
      <c r="AB95" s="75"/>
      <c r="AC95" s="75"/>
      <c r="AD95" s="75"/>
      <c r="AE95" s="75"/>
      <c r="AF95" s="75" t="s">
        <v>471</v>
      </c>
      <c r="AG95" s="75"/>
      <c r="AH95" s="75"/>
      <c r="AI95" s="75">
        <v>0.75</v>
      </c>
      <c r="AJ95" s="75"/>
      <c r="AK95" s="75">
        <v>4000</v>
      </c>
      <c r="AL95" s="75"/>
      <c r="AM95" s="75"/>
      <c r="AN95" s="75"/>
      <c r="AO95" s="75"/>
      <c r="AP95" s="75"/>
      <c r="AQ95" s="75"/>
      <c r="AR95" s="75"/>
      <c r="AS95" s="75"/>
      <c r="AT95" s="75"/>
      <c r="AU95" s="75"/>
      <c r="AV95" s="75"/>
      <c r="AW95" s="75"/>
      <c r="AX95" s="75"/>
      <c r="AY95" s="75" t="s">
        <v>436</v>
      </c>
      <c r="AZ95" s="75"/>
      <c r="BA95" s="75"/>
      <c r="BB95" s="75" t="s">
        <v>436</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439</v>
      </c>
      <c r="CL95" s="75" t="s">
        <v>436</v>
      </c>
      <c r="CM95" s="75" t="s">
        <v>439</v>
      </c>
      <c r="CN95" s="75"/>
      <c r="CO95" s="75">
        <v>3</v>
      </c>
      <c r="CP95" s="75"/>
      <c r="CQ95" s="75"/>
      <c r="CR95" s="75">
        <v>86080</v>
      </c>
      <c r="CS95" s="75"/>
      <c r="CT95" s="75"/>
      <c r="CU95" s="75">
        <v>656</v>
      </c>
      <c r="CV95" s="75"/>
      <c r="CW95" s="75"/>
      <c r="CX95" s="75" t="s">
        <v>436</v>
      </c>
      <c r="CY95" s="75"/>
      <c r="CZ95" s="75"/>
      <c r="DA95" s="75"/>
      <c r="DB95" s="75"/>
      <c r="DC95" s="75"/>
      <c r="DD95" s="75">
        <v>0.75</v>
      </c>
      <c r="DE95" s="75"/>
      <c r="DF95" s="75"/>
      <c r="DG95" s="75">
        <v>4000</v>
      </c>
      <c r="DH95" s="75"/>
      <c r="DI95" s="75"/>
      <c r="DJ95" s="75"/>
      <c r="DK95" s="75"/>
      <c r="DL95" s="75"/>
      <c r="DM95" s="75"/>
      <c r="DN95" s="75"/>
      <c r="DO95" s="75"/>
    </row>
    <row r="96" spans="1:119" s="9" customFormat="1">
      <c r="A96" s="83">
        <v>100778</v>
      </c>
      <c r="B96" s="75" t="s">
        <v>660</v>
      </c>
      <c r="C96" s="75" t="b">
        <v>0</v>
      </c>
      <c r="D96" s="75" t="b">
        <v>1</v>
      </c>
      <c r="E96" s="75" t="b">
        <v>0</v>
      </c>
      <c r="F96" s="75" t="b">
        <v>0</v>
      </c>
      <c r="G96" s="75" t="s">
        <v>647</v>
      </c>
      <c r="H96" s="75"/>
      <c r="I96" s="75" t="s">
        <v>661</v>
      </c>
      <c r="J96" s="75" t="s">
        <v>648</v>
      </c>
      <c r="K96" s="75">
        <v>60.816000000000003</v>
      </c>
      <c r="L96" s="75">
        <v>-115.785</v>
      </c>
      <c r="M96" s="75" t="s">
        <v>434</v>
      </c>
      <c r="N96" s="75">
        <v>2010</v>
      </c>
      <c r="O96" s="75"/>
      <c r="P96" s="75">
        <v>2015</v>
      </c>
      <c r="Q96" s="75"/>
      <c r="R96" s="75"/>
      <c r="S96" s="75"/>
      <c r="T96" s="75" t="s">
        <v>465</v>
      </c>
      <c r="U96" s="75"/>
      <c r="V96" s="75"/>
      <c r="W96" s="75"/>
      <c r="X96" s="75"/>
      <c r="Y96" s="75"/>
      <c r="Z96" s="75"/>
      <c r="AA96" s="75" t="s">
        <v>436</v>
      </c>
      <c r="AB96" s="75"/>
      <c r="AC96" s="75"/>
      <c r="AD96" s="75"/>
      <c r="AE96" s="75"/>
      <c r="AF96" s="75" t="s">
        <v>471</v>
      </c>
      <c r="AG96" s="75"/>
      <c r="AH96" s="75"/>
      <c r="AI96" s="75">
        <v>0.9</v>
      </c>
      <c r="AJ96" s="75"/>
      <c r="AK96" s="75">
        <v>2770.2777779994003</v>
      </c>
      <c r="AL96" s="75"/>
      <c r="AM96" s="75"/>
      <c r="AN96" s="75"/>
      <c r="AO96" s="75"/>
      <c r="AP96" s="75"/>
      <c r="AQ96" s="75"/>
      <c r="AR96" s="75"/>
      <c r="AS96" s="75"/>
      <c r="AT96" s="75"/>
      <c r="AU96" s="75"/>
      <c r="AV96" s="75"/>
      <c r="AW96" s="75"/>
      <c r="AX96" s="75"/>
      <c r="AY96" s="75" t="s">
        <v>436</v>
      </c>
      <c r="AZ96" s="75"/>
      <c r="BA96" s="75"/>
      <c r="BB96" s="75" t="s">
        <v>436</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439</v>
      </c>
      <c r="CL96" s="75" t="s">
        <v>436</v>
      </c>
      <c r="CM96" s="75" t="s">
        <v>439</v>
      </c>
      <c r="CN96" s="75"/>
      <c r="CO96" s="75">
        <v>4</v>
      </c>
      <c r="CP96" s="75"/>
      <c r="CQ96" s="75"/>
      <c r="CR96" s="75">
        <v>152039</v>
      </c>
      <c r="CS96" s="75"/>
      <c r="CT96" s="75"/>
      <c r="CU96" s="75">
        <v>3280</v>
      </c>
      <c r="CV96" s="75"/>
      <c r="CW96" s="75"/>
      <c r="CX96" s="75" t="s">
        <v>439</v>
      </c>
      <c r="CY96" s="75"/>
      <c r="CZ96" s="75"/>
      <c r="DA96" s="75"/>
      <c r="DB96" s="75"/>
      <c r="DC96" s="75"/>
      <c r="DD96" s="75">
        <v>0.9</v>
      </c>
      <c r="DE96" s="75"/>
      <c r="DF96" s="75"/>
      <c r="DG96" s="75">
        <v>2770.2777779994003</v>
      </c>
      <c r="DH96" s="75"/>
      <c r="DI96" s="75"/>
      <c r="DJ96" s="75"/>
      <c r="DK96" s="75"/>
      <c r="DL96" s="75"/>
      <c r="DM96" s="75"/>
      <c r="DN96" s="75"/>
      <c r="DO96" s="75"/>
    </row>
    <row r="97" spans="1:119" s="9" customFormat="1">
      <c r="A97" s="83">
        <v>100779</v>
      </c>
      <c r="B97" s="75" t="s">
        <v>662</v>
      </c>
      <c r="C97" s="75" t="b">
        <v>0</v>
      </c>
      <c r="D97" s="75" t="b">
        <v>1</v>
      </c>
      <c r="E97" s="75" t="b">
        <v>0</v>
      </c>
      <c r="F97" s="75" t="b">
        <v>0</v>
      </c>
      <c r="G97" s="75"/>
      <c r="H97" s="75"/>
      <c r="I97" s="75" t="s">
        <v>662</v>
      </c>
      <c r="J97" s="75" t="s">
        <v>648</v>
      </c>
      <c r="K97" s="75">
        <v>68.361000000000004</v>
      </c>
      <c r="L97" s="75">
        <v>-133.72300000000001</v>
      </c>
      <c r="M97" s="75" t="s">
        <v>434</v>
      </c>
      <c r="N97" s="75">
        <v>2010</v>
      </c>
      <c r="O97" s="75"/>
      <c r="P97" s="75"/>
      <c r="Q97" s="75"/>
      <c r="R97" s="75"/>
      <c r="S97" s="75"/>
      <c r="T97" s="75" t="s">
        <v>465</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c r="A98" s="83">
        <v>100785</v>
      </c>
      <c r="B98" s="75" t="s">
        <v>663</v>
      </c>
      <c r="C98" s="75" t="b">
        <v>0</v>
      </c>
      <c r="D98" s="75" t="b">
        <v>1</v>
      </c>
      <c r="E98" s="75" t="b">
        <v>0</v>
      </c>
      <c r="F98" s="75" t="b">
        <v>0</v>
      </c>
      <c r="G98" s="75"/>
      <c r="H98" s="75"/>
      <c r="I98" s="75" t="s">
        <v>663</v>
      </c>
      <c r="J98" s="75" t="s">
        <v>648</v>
      </c>
      <c r="K98" s="75">
        <v>62.454000000000001</v>
      </c>
      <c r="L98" s="75">
        <v>-114.372</v>
      </c>
      <c r="M98" s="75" t="s">
        <v>434</v>
      </c>
      <c r="N98" s="75">
        <v>1965</v>
      </c>
      <c r="O98" s="75"/>
      <c r="P98" s="75">
        <v>2017</v>
      </c>
      <c r="Q98" s="75"/>
      <c r="R98" s="75"/>
      <c r="S98" s="75"/>
      <c r="T98" s="75" t="s">
        <v>465</v>
      </c>
      <c r="U98" s="75"/>
      <c r="V98" s="75"/>
      <c r="W98" s="75"/>
      <c r="X98" s="75"/>
      <c r="Y98" s="75"/>
      <c r="Z98" s="75"/>
      <c r="AA98" s="75"/>
      <c r="AB98" s="75"/>
      <c r="AC98" s="75"/>
      <c r="AD98" s="75"/>
      <c r="AE98" s="75"/>
      <c r="AF98" s="75" t="s">
        <v>664</v>
      </c>
      <c r="AG98" s="75"/>
      <c r="AH98" s="75"/>
      <c r="AI98" s="75"/>
      <c r="AJ98" s="75"/>
      <c r="AK98" s="75"/>
      <c r="AL98" s="75"/>
      <c r="AM98" s="75"/>
      <c r="AN98" s="75"/>
      <c r="AO98" s="75"/>
      <c r="AP98" s="75"/>
      <c r="AQ98" s="75"/>
      <c r="AR98" s="75"/>
      <c r="AS98" s="75"/>
      <c r="AT98" s="75"/>
      <c r="AU98" s="75"/>
      <c r="AV98" s="75"/>
      <c r="AW98" s="75"/>
      <c r="AX98" s="75"/>
      <c r="AY98" s="75" t="s">
        <v>436</v>
      </c>
      <c r="AZ98" s="75"/>
      <c r="BA98" s="75"/>
      <c r="BB98" s="75" t="s">
        <v>436</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c r="A99" s="83">
        <v>100787</v>
      </c>
      <c r="B99" s="75" t="s">
        <v>665</v>
      </c>
      <c r="C99" s="75" t="b">
        <v>0</v>
      </c>
      <c r="D99" s="75" t="b">
        <v>1</v>
      </c>
      <c r="E99" s="75" t="b">
        <v>0</v>
      </c>
      <c r="F99" s="75" t="b">
        <v>0</v>
      </c>
      <c r="G99" s="75" t="s">
        <v>647</v>
      </c>
      <c r="H99" s="75"/>
      <c r="I99" s="75" t="s">
        <v>663</v>
      </c>
      <c r="J99" s="75" t="s">
        <v>648</v>
      </c>
      <c r="K99" s="75">
        <v>62.454999999999998</v>
      </c>
      <c r="L99" s="75">
        <v>-114.371</v>
      </c>
      <c r="M99" s="75" t="s">
        <v>434</v>
      </c>
      <c r="N99" s="75">
        <v>2014</v>
      </c>
      <c r="O99" s="75"/>
      <c r="P99" s="75">
        <v>2015</v>
      </c>
      <c r="Q99" s="75"/>
      <c r="R99" s="75"/>
      <c r="S99" s="75"/>
      <c r="T99" s="75" t="s">
        <v>465</v>
      </c>
      <c r="U99" s="75"/>
      <c r="V99" s="75"/>
      <c r="W99" s="75"/>
      <c r="X99" s="75" t="s">
        <v>436</v>
      </c>
      <c r="Y99" s="75"/>
      <c r="Z99" s="75"/>
      <c r="AA99" s="75"/>
      <c r="AB99" s="75"/>
      <c r="AC99" s="75"/>
      <c r="AD99" s="75"/>
      <c r="AE99" s="75"/>
      <c r="AF99" s="75" t="s">
        <v>471</v>
      </c>
      <c r="AG99" s="75"/>
      <c r="AH99" s="75"/>
      <c r="AI99" s="75"/>
      <c r="AJ99" s="75"/>
      <c r="AK99" s="75">
        <v>2581.3888890953999</v>
      </c>
      <c r="AL99" s="75"/>
      <c r="AM99" s="75"/>
      <c r="AN99" s="75"/>
      <c r="AO99" s="75"/>
      <c r="AP99" s="75"/>
      <c r="AQ99" s="75"/>
      <c r="AR99" s="75"/>
      <c r="AS99" s="75"/>
      <c r="AT99" s="75"/>
      <c r="AU99" s="75"/>
      <c r="AV99" s="75"/>
      <c r="AW99" s="75"/>
      <c r="AX99" s="75"/>
      <c r="AY99" s="75" t="s">
        <v>436</v>
      </c>
      <c r="AZ99" s="75"/>
      <c r="BA99" s="75"/>
      <c r="BB99" s="75" t="s">
        <v>436</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436</v>
      </c>
      <c r="CL99" s="75" t="s">
        <v>436</v>
      </c>
      <c r="CM99" s="75" t="s">
        <v>439</v>
      </c>
      <c r="CN99" s="75">
        <v>3</v>
      </c>
      <c r="CO99" s="75"/>
      <c r="CP99" s="75"/>
      <c r="CQ99" s="75">
        <v>161400</v>
      </c>
      <c r="CR99" s="75"/>
      <c r="CS99" s="75"/>
      <c r="CT99" s="75">
        <v>164</v>
      </c>
      <c r="CU99" s="75"/>
      <c r="CV99" s="75"/>
      <c r="CW99" s="75" t="s">
        <v>439</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c r="A100" s="83">
        <v>100789</v>
      </c>
      <c r="B100" s="75" t="s">
        <v>666</v>
      </c>
      <c r="C100" s="75" t="b">
        <v>1</v>
      </c>
      <c r="D100" s="75" t="b">
        <v>1</v>
      </c>
      <c r="E100" s="75" t="b">
        <v>0</v>
      </c>
      <c r="F100" s="75" t="b">
        <v>0</v>
      </c>
      <c r="G100" s="75" t="s">
        <v>447</v>
      </c>
      <c r="H100" s="75"/>
      <c r="I100" s="75" t="s">
        <v>667</v>
      </c>
      <c r="J100" s="75" t="s">
        <v>668</v>
      </c>
      <c r="K100" s="75">
        <v>82.501999999999995</v>
      </c>
      <c r="L100" s="75">
        <v>-62.347999999999999</v>
      </c>
      <c r="M100" s="75" t="s">
        <v>434</v>
      </c>
      <c r="N100" s="75">
        <v>1992</v>
      </c>
      <c r="O100" s="75"/>
      <c r="P100" s="75">
        <v>2017</v>
      </c>
      <c r="Q100" s="75">
        <v>221</v>
      </c>
      <c r="R100" s="75"/>
      <c r="S100" s="75"/>
      <c r="T100" s="75" t="s">
        <v>55</v>
      </c>
      <c r="U100" s="75"/>
      <c r="V100" s="75"/>
      <c r="W100" s="75"/>
      <c r="X100" s="75"/>
      <c r="Y100" s="75"/>
      <c r="Z100" s="75"/>
      <c r="AA100" s="75"/>
      <c r="AB100" s="75"/>
      <c r="AC100" s="75"/>
      <c r="AD100" s="75"/>
      <c r="AE100" s="75" t="s">
        <v>436</v>
      </c>
      <c r="AF100" s="75" t="s">
        <v>437</v>
      </c>
      <c r="AG100" s="75"/>
      <c r="AH100" s="75">
        <v>3.4</v>
      </c>
      <c r="AI100" s="75">
        <v>0.48</v>
      </c>
      <c r="AJ100" s="75">
        <v>6500</v>
      </c>
      <c r="AK100" s="75">
        <v>3839</v>
      </c>
      <c r="AL100" s="75">
        <v>1</v>
      </c>
      <c r="AM100" s="75"/>
      <c r="AN100" s="75" t="s">
        <v>439</v>
      </c>
      <c r="AO100" s="75"/>
      <c r="AP100" s="75">
        <v>4</v>
      </c>
      <c r="AQ100" s="75" t="s">
        <v>653</v>
      </c>
      <c r="AR100" s="75"/>
      <c r="AS100" s="75">
        <v>3.4</v>
      </c>
      <c r="AT100" s="75">
        <v>0.48</v>
      </c>
      <c r="AU100" s="75">
        <v>6500</v>
      </c>
      <c r="AV100" s="75">
        <v>3839</v>
      </c>
      <c r="AW100" s="75"/>
      <c r="AX100" s="75"/>
      <c r="AY100" s="75" t="s">
        <v>436</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439</v>
      </c>
      <c r="CL100" s="75" t="s">
        <v>436</v>
      </c>
      <c r="CM100" s="75" t="s">
        <v>439</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c r="A101" s="83">
        <v>100790</v>
      </c>
      <c r="B101" s="75" t="s">
        <v>669</v>
      </c>
      <c r="C101" s="75" t="b">
        <v>1</v>
      </c>
      <c r="D101" s="75" t="b">
        <v>1</v>
      </c>
      <c r="E101" s="75" t="b">
        <v>0</v>
      </c>
      <c r="F101" s="75" t="b">
        <v>0</v>
      </c>
      <c r="G101" s="75" t="s">
        <v>670</v>
      </c>
      <c r="H101" s="75"/>
      <c r="I101" s="75" t="s">
        <v>669</v>
      </c>
      <c r="J101" s="75" t="s">
        <v>668</v>
      </c>
      <c r="K101" s="75">
        <v>61.107999999999997</v>
      </c>
      <c r="L101" s="75">
        <v>-94.061999999999998</v>
      </c>
      <c r="M101" s="75" t="s">
        <v>434</v>
      </c>
      <c r="N101" s="75">
        <v>2001</v>
      </c>
      <c r="O101" s="75"/>
      <c r="P101" s="75">
        <v>2015</v>
      </c>
      <c r="Q101" s="75">
        <v>221</v>
      </c>
      <c r="R101" s="75">
        <v>17386</v>
      </c>
      <c r="S101" s="75"/>
      <c r="T101" s="75" t="s">
        <v>465</v>
      </c>
      <c r="U101" s="75"/>
      <c r="V101" s="75"/>
      <c r="W101" s="75"/>
      <c r="X101" s="75"/>
      <c r="Y101" s="75"/>
      <c r="Z101" s="75"/>
      <c r="AA101" s="75" t="s">
        <v>436</v>
      </c>
      <c r="AB101" s="75"/>
      <c r="AC101" s="75"/>
      <c r="AD101" s="75"/>
      <c r="AE101" s="75"/>
      <c r="AF101" s="75" t="s">
        <v>437</v>
      </c>
      <c r="AG101" s="75"/>
      <c r="AH101" s="75">
        <v>2.36</v>
      </c>
      <c r="AI101" s="75"/>
      <c r="AJ101" s="75">
        <v>5932</v>
      </c>
      <c r="AK101" s="75">
        <v>2500</v>
      </c>
      <c r="AL101" s="75"/>
      <c r="AM101" s="75"/>
      <c r="AN101" s="75" t="s">
        <v>436</v>
      </c>
      <c r="AO101" s="75"/>
      <c r="AP101" s="75">
        <v>4</v>
      </c>
      <c r="AQ101" s="75" t="s">
        <v>653</v>
      </c>
      <c r="AR101" s="75"/>
      <c r="AS101" s="75">
        <v>2.36</v>
      </c>
      <c r="AT101" s="75"/>
      <c r="AU101" s="75">
        <v>5932</v>
      </c>
      <c r="AV101" s="75">
        <v>2500</v>
      </c>
      <c r="AW101" s="75"/>
      <c r="AX101" s="75"/>
      <c r="AY101" s="75" t="s">
        <v>436</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436</v>
      </c>
      <c r="CL101" s="75" t="s">
        <v>436</v>
      </c>
      <c r="CM101" s="75" t="s">
        <v>439</v>
      </c>
      <c r="CN101" s="75">
        <v>4</v>
      </c>
      <c r="CO101" s="75"/>
      <c r="CP101" s="75"/>
      <c r="CQ101" s="75"/>
      <c r="CR101" s="75"/>
      <c r="CS101" s="75"/>
      <c r="CT101" s="75">
        <v>6560</v>
      </c>
      <c r="CU101" s="75"/>
      <c r="CV101" s="75"/>
      <c r="CW101" s="75" t="s">
        <v>436</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c r="A102" s="83">
        <v>100792</v>
      </c>
      <c r="B102" s="75" t="s">
        <v>671</v>
      </c>
      <c r="C102" s="75" t="b">
        <v>1</v>
      </c>
      <c r="D102" s="75" t="b">
        <v>1</v>
      </c>
      <c r="E102" s="75" t="b">
        <v>0</v>
      </c>
      <c r="F102" s="75" t="b">
        <v>0</v>
      </c>
      <c r="G102" s="75" t="s">
        <v>670</v>
      </c>
      <c r="H102" s="75"/>
      <c r="I102" s="75" t="s">
        <v>671</v>
      </c>
      <c r="J102" s="75" t="s">
        <v>668</v>
      </c>
      <c r="K102" s="75">
        <v>63.747999999999998</v>
      </c>
      <c r="L102" s="75">
        <v>-68.515999999999991</v>
      </c>
      <c r="M102" s="75" t="s">
        <v>434</v>
      </c>
      <c r="N102" s="75">
        <v>2006</v>
      </c>
      <c r="O102" s="75"/>
      <c r="P102" s="75">
        <v>2015</v>
      </c>
      <c r="Q102" s="75">
        <v>221</v>
      </c>
      <c r="R102" s="75"/>
      <c r="S102" s="75"/>
      <c r="T102" s="75" t="s">
        <v>465</v>
      </c>
      <c r="U102" s="75"/>
      <c r="V102" s="75" t="s">
        <v>436</v>
      </c>
      <c r="W102" s="75"/>
      <c r="X102" s="75"/>
      <c r="Y102" s="75"/>
      <c r="Z102" s="75" t="s">
        <v>436</v>
      </c>
      <c r="AA102" s="75" t="s">
        <v>436</v>
      </c>
      <c r="AB102" s="75"/>
      <c r="AC102" s="75"/>
      <c r="AD102" s="75"/>
      <c r="AE102" s="75"/>
      <c r="AF102" s="75" t="s">
        <v>672</v>
      </c>
      <c r="AG102" s="75"/>
      <c r="AH102" s="75">
        <v>21.1</v>
      </c>
      <c r="AI102" s="75"/>
      <c r="AJ102" s="75"/>
      <c r="AK102" s="75">
        <v>4800</v>
      </c>
      <c r="AL102" s="75"/>
      <c r="AM102" s="75"/>
      <c r="AN102" s="75" t="s">
        <v>436</v>
      </c>
      <c r="AO102" s="75"/>
      <c r="AP102" s="75">
        <v>6</v>
      </c>
      <c r="AQ102" s="75"/>
      <c r="AR102" s="75"/>
      <c r="AS102" s="75">
        <v>21.1</v>
      </c>
      <c r="AT102" s="75"/>
      <c r="AU102" s="75">
        <v>0</v>
      </c>
      <c r="AV102" s="75">
        <v>4800</v>
      </c>
      <c r="AW102" s="75"/>
      <c r="AX102" s="75"/>
      <c r="AY102" s="75" t="s">
        <v>436</v>
      </c>
      <c r="AZ102" s="75"/>
      <c r="BA102" s="75"/>
      <c r="BB102" s="75"/>
      <c r="BC102" s="75"/>
      <c r="BD102" s="75"/>
      <c r="BE102" s="75" t="s">
        <v>436</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436</v>
      </c>
      <c r="CL102" s="75" t="s">
        <v>436</v>
      </c>
      <c r="CM102" s="75" t="s">
        <v>439</v>
      </c>
      <c r="CN102" s="75">
        <v>3</v>
      </c>
      <c r="CO102" s="75"/>
      <c r="CP102" s="75"/>
      <c r="CQ102" s="75"/>
      <c r="CR102" s="75"/>
      <c r="CS102" s="75"/>
      <c r="CT102" s="75">
        <v>3280</v>
      </c>
      <c r="CU102" s="75"/>
      <c r="CV102" s="75"/>
      <c r="CW102" s="75" t="s">
        <v>436</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c r="A103" s="83">
        <v>100793</v>
      </c>
      <c r="B103" s="75" t="s">
        <v>673</v>
      </c>
      <c r="C103" s="75" t="b">
        <v>0</v>
      </c>
      <c r="D103" s="75" t="b">
        <v>1</v>
      </c>
      <c r="E103" s="75" t="b">
        <v>0</v>
      </c>
      <c r="F103" s="75" t="b">
        <v>0</v>
      </c>
      <c r="G103" s="75" t="s">
        <v>674</v>
      </c>
      <c r="H103" s="75"/>
      <c r="I103" s="75" t="s">
        <v>673</v>
      </c>
      <c r="J103" s="75" t="s">
        <v>668</v>
      </c>
      <c r="K103" s="75">
        <v>62.808</v>
      </c>
      <c r="L103" s="75">
        <v>-92.084999999999994</v>
      </c>
      <c r="M103" s="75" t="s">
        <v>434</v>
      </c>
      <c r="N103" s="75">
        <v>2006</v>
      </c>
      <c r="O103" s="75"/>
      <c r="P103" s="75">
        <v>2017</v>
      </c>
      <c r="Q103" s="75">
        <v>221</v>
      </c>
      <c r="R103" s="75"/>
      <c r="S103" s="75"/>
      <c r="T103" s="75" t="s">
        <v>465</v>
      </c>
      <c r="U103" s="75" t="s">
        <v>436</v>
      </c>
      <c r="V103" s="75" t="s">
        <v>436</v>
      </c>
      <c r="W103" s="75"/>
      <c r="X103" s="75" t="s">
        <v>436</v>
      </c>
      <c r="Y103" s="75"/>
      <c r="Z103" s="75" t="s">
        <v>436</v>
      </c>
      <c r="AA103" s="75" t="s">
        <v>436</v>
      </c>
      <c r="AB103" s="75" t="s">
        <v>436</v>
      </c>
      <c r="AC103" s="75"/>
      <c r="AD103" s="75"/>
      <c r="AE103" s="75"/>
      <c r="AF103" s="75" t="s">
        <v>450</v>
      </c>
      <c r="AG103" s="75"/>
      <c r="AH103" s="75">
        <v>6.2</v>
      </c>
      <c r="AI103" s="75"/>
      <c r="AJ103" s="75"/>
      <c r="AK103" s="75">
        <v>8450000</v>
      </c>
      <c r="AL103" s="75"/>
      <c r="AM103" s="75"/>
      <c r="AN103" s="75" t="s">
        <v>436</v>
      </c>
      <c r="AO103" s="75"/>
      <c r="AP103" s="75">
        <v>4</v>
      </c>
      <c r="AQ103" s="75"/>
      <c r="AR103" s="75"/>
      <c r="AS103" s="75">
        <v>6.2</v>
      </c>
      <c r="AT103" s="75"/>
      <c r="AU103" s="75">
        <v>0</v>
      </c>
      <c r="AV103" s="75">
        <v>8450000</v>
      </c>
      <c r="AW103" s="75"/>
      <c r="AX103" s="75"/>
      <c r="AY103" s="75" t="s">
        <v>436</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439</v>
      </c>
      <c r="CL103" s="75" t="s">
        <v>436</v>
      </c>
      <c r="CM103" s="75" t="s">
        <v>439</v>
      </c>
      <c r="CN103" s="75">
        <v>12</v>
      </c>
      <c r="CO103" s="75">
        <v>12</v>
      </c>
      <c r="CP103" s="75"/>
      <c r="CQ103" s="75"/>
      <c r="CR103" s="75"/>
      <c r="CS103" s="75"/>
      <c r="CT103" s="75">
        <v>9840</v>
      </c>
      <c r="CU103" s="75">
        <v>3000</v>
      </c>
      <c r="CV103" s="75"/>
      <c r="CW103" s="75" t="s">
        <v>436</v>
      </c>
      <c r="CX103" s="75" t="s">
        <v>436</v>
      </c>
      <c r="CY103" s="75"/>
      <c r="CZ103" s="75"/>
      <c r="DA103" s="75"/>
      <c r="DB103" s="75"/>
      <c r="DC103" s="75"/>
      <c r="DD103" s="75"/>
      <c r="DE103" s="75"/>
      <c r="DF103" s="75"/>
      <c r="DG103" s="75">
        <v>8450</v>
      </c>
      <c r="DH103" s="75"/>
      <c r="DI103" s="75"/>
      <c r="DJ103" s="75"/>
      <c r="DK103" s="75"/>
      <c r="DL103" s="75"/>
      <c r="DM103" s="75"/>
      <c r="DN103" s="75"/>
      <c r="DO103" s="75"/>
    </row>
    <row r="104" spans="1:119" s="9" customFormat="1">
      <c r="A104" s="83">
        <v>100794</v>
      </c>
      <c r="B104" s="75" t="s">
        <v>675</v>
      </c>
      <c r="C104" s="75" t="b">
        <v>1</v>
      </c>
      <c r="D104" s="75" t="b">
        <v>1</v>
      </c>
      <c r="E104" s="75" t="b">
        <v>0</v>
      </c>
      <c r="F104" s="75" t="b">
        <v>0</v>
      </c>
      <c r="G104" s="75" t="s">
        <v>650</v>
      </c>
      <c r="H104" s="75"/>
      <c r="I104" s="75" t="s">
        <v>655</v>
      </c>
      <c r="J104" s="75" t="s">
        <v>648</v>
      </c>
      <c r="K104" s="75">
        <v>67.437000000000012</v>
      </c>
      <c r="L104" s="75">
        <v>-134.88</v>
      </c>
      <c r="M104" s="75" t="s">
        <v>434</v>
      </c>
      <c r="N104" s="75">
        <v>2005</v>
      </c>
      <c r="O104" s="75"/>
      <c r="P104" s="75">
        <v>2015</v>
      </c>
      <c r="Q104" s="75">
        <v>221</v>
      </c>
      <c r="R104" s="75">
        <v>6806</v>
      </c>
      <c r="S104" s="75"/>
      <c r="T104" s="75"/>
      <c r="U104" s="75"/>
      <c r="V104" s="75"/>
      <c r="W104" s="75"/>
      <c r="X104" s="75"/>
      <c r="Y104" s="75"/>
      <c r="Z104" s="75"/>
      <c r="AA104" s="75"/>
      <c r="AB104" s="75"/>
      <c r="AC104" s="75"/>
      <c r="AD104" s="75"/>
      <c r="AE104" s="75"/>
      <c r="AF104" s="75" t="s">
        <v>437</v>
      </c>
      <c r="AG104" s="75"/>
      <c r="AH104" s="75">
        <v>17.2</v>
      </c>
      <c r="AI104" s="75">
        <v>16.995999999999999</v>
      </c>
      <c r="AJ104" s="75">
        <v>3542</v>
      </c>
      <c r="AK104" s="75">
        <v>3500</v>
      </c>
      <c r="AL104" s="75"/>
      <c r="AM104" s="75"/>
      <c r="AN104" s="75" t="s">
        <v>436</v>
      </c>
      <c r="AO104" s="75">
        <v>205</v>
      </c>
      <c r="AP104" s="75">
        <v>3</v>
      </c>
      <c r="AQ104" s="75" t="s">
        <v>653</v>
      </c>
      <c r="AR104" s="75"/>
      <c r="AS104" s="75">
        <v>17.2</v>
      </c>
      <c r="AT104" s="75">
        <v>16.995999999999999</v>
      </c>
      <c r="AU104" s="75">
        <v>3542</v>
      </c>
      <c r="AV104" s="75">
        <v>3500</v>
      </c>
      <c r="AW104" s="75"/>
      <c r="AX104" s="75"/>
      <c r="AY104" s="75" t="s">
        <v>436</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c r="A105" s="83">
        <v>100810</v>
      </c>
      <c r="B105" s="75" t="s">
        <v>676</v>
      </c>
      <c r="C105" s="75" t="b">
        <v>0</v>
      </c>
      <c r="D105" s="75" t="b">
        <v>1</v>
      </c>
      <c r="E105" s="75" t="b">
        <v>1</v>
      </c>
      <c r="F105" s="75" t="b">
        <v>0</v>
      </c>
      <c r="G105" s="75"/>
      <c r="H105" s="75"/>
      <c r="I105" s="75" t="s">
        <v>676</v>
      </c>
      <c r="J105" s="75" t="s">
        <v>677</v>
      </c>
      <c r="K105" s="75">
        <v>43.854999999999997</v>
      </c>
      <c r="L105" s="75">
        <v>-79.015999999999991</v>
      </c>
      <c r="M105" s="75" t="s">
        <v>434</v>
      </c>
      <c r="N105" s="75">
        <v>2015</v>
      </c>
      <c r="O105" s="75"/>
      <c r="P105" s="75">
        <v>2017</v>
      </c>
      <c r="Q105" s="75"/>
      <c r="R105" s="75"/>
      <c r="S105" s="75"/>
      <c r="T105" s="75" t="s">
        <v>456</v>
      </c>
      <c r="U105" s="75"/>
      <c r="V105" s="75"/>
      <c r="W105" s="75"/>
      <c r="X105" s="75"/>
      <c r="Y105" s="75"/>
      <c r="Z105" s="75"/>
      <c r="AA105" s="75"/>
      <c r="AB105" s="75"/>
      <c r="AC105" s="75"/>
      <c r="AD105" s="75"/>
      <c r="AE105" s="75"/>
      <c r="AF105" s="75" t="s">
        <v>678</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436</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c r="A106" s="83">
        <v>100853</v>
      </c>
      <c r="B106" s="75" t="s">
        <v>679</v>
      </c>
      <c r="C106" s="75" t="b">
        <v>0</v>
      </c>
      <c r="D106" s="75" t="b">
        <v>1</v>
      </c>
      <c r="E106" s="75" t="b">
        <v>0</v>
      </c>
      <c r="F106" s="75" t="b">
        <v>0</v>
      </c>
      <c r="G106" s="75"/>
      <c r="H106" s="75"/>
      <c r="I106" s="75" t="s">
        <v>680</v>
      </c>
      <c r="J106" s="75" t="s">
        <v>677</v>
      </c>
      <c r="K106" s="75">
        <v>44.014000000000003</v>
      </c>
      <c r="L106" s="75">
        <v>-79.442000000000007</v>
      </c>
      <c r="M106" s="75" t="s">
        <v>434</v>
      </c>
      <c r="N106" s="75">
        <v>1925</v>
      </c>
      <c r="O106" s="75"/>
      <c r="P106" s="75">
        <v>2017</v>
      </c>
      <c r="Q106" s="75"/>
      <c r="R106" s="75"/>
      <c r="S106" s="75"/>
      <c r="T106" s="75" t="s">
        <v>461</v>
      </c>
      <c r="U106" s="75"/>
      <c r="V106" s="75"/>
      <c r="W106" s="75"/>
      <c r="X106" s="75"/>
      <c r="Y106" s="75"/>
      <c r="Z106" s="75"/>
      <c r="AA106" s="75"/>
      <c r="AB106" s="75"/>
      <c r="AC106" s="75"/>
      <c r="AD106" s="75"/>
      <c r="AE106" s="75"/>
      <c r="AF106" s="75" t="s">
        <v>681</v>
      </c>
      <c r="AG106" s="75"/>
      <c r="AH106" s="75"/>
      <c r="AI106" s="75"/>
      <c r="AJ106" s="75"/>
      <c r="AK106" s="75"/>
      <c r="AL106" s="75"/>
      <c r="AM106" s="75"/>
      <c r="AN106" s="75"/>
      <c r="AO106" s="75"/>
      <c r="AP106" s="75"/>
      <c r="AQ106" s="75"/>
      <c r="AR106" s="75"/>
      <c r="AS106" s="75"/>
      <c r="AT106" s="75"/>
      <c r="AU106" s="75"/>
      <c r="AV106" s="75"/>
      <c r="AW106" s="75" t="s">
        <v>436</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c r="A107" s="83">
        <v>100983</v>
      </c>
      <c r="B107" s="75" t="s">
        <v>682</v>
      </c>
      <c r="C107" s="75" t="b">
        <v>0</v>
      </c>
      <c r="D107" s="75" t="b">
        <v>1</v>
      </c>
      <c r="E107" s="75" t="b">
        <v>0</v>
      </c>
      <c r="F107" s="75" t="b">
        <v>0</v>
      </c>
      <c r="G107" s="75" t="s">
        <v>447</v>
      </c>
      <c r="H107" s="75"/>
      <c r="I107" s="75" t="s">
        <v>683</v>
      </c>
      <c r="J107" s="75" t="s">
        <v>677</v>
      </c>
      <c r="K107" s="75">
        <v>44.283000000000001</v>
      </c>
      <c r="L107" s="75">
        <v>-79.894000000000005</v>
      </c>
      <c r="M107" s="75" t="s">
        <v>434</v>
      </c>
      <c r="N107" s="75">
        <v>1953</v>
      </c>
      <c r="O107" s="75"/>
      <c r="P107" s="75">
        <v>2017</v>
      </c>
      <c r="Q107" s="75">
        <v>9111</v>
      </c>
      <c r="R107" s="75"/>
      <c r="S107" s="75"/>
      <c r="T107" s="75" t="s">
        <v>449</v>
      </c>
      <c r="U107" s="75"/>
      <c r="V107" s="75"/>
      <c r="W107" s="75"/>
      <c r="X107" s="75"/>
      <c r="Y107" s="75"/>
      <c r="Z107" s="75"/>
      <c r="AA107" s="75"/>
      <c r="AB107" s="75"/>
      <c r="AC107" s="75"/>
      <c r="AD107" s="75"/>
      <c r="AE107" s="75" t="s">
        <v>436</v>
      </c>
      <c r="AF107" s="75" t="s">
        <v>450</v>
      </c>
      <c r="AG107" s="75"/>
      <c r="AH107" s="75"/>
      <c r="AI107" s="75"/>
      <c r="AJ107" s="75"/>
      <c r="AK107" s="75"/>
      <c r="AL107" s="75"/>
      <c r="AM107" s="75"/>
      <c r="AN107" s="75"/>
      <c r="AO107" s="75"/>
      <c r="AP107" s="75"/>
      <c r="AQ107" s="75"/>
      <c r="AR107" s="75"/>
      <c r="AS107" s="75"/>
      <c r="AT107" s="75"/>
      <c r="AU107" s="75"/>
      <c r="AV107" s="75"/>
      <c r="AW107" s="75" t="s">
        <v>436</v>
      </c>
      <c r="AX107" s="75"/>
      <c r="AY107" s="75" t="s">
        <v>436</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436</v>
      </c>
      <c r="CL107" s="75" t="s">
        <v>439</v>
      </c>
      <c r="CM107" s="75" t="s">
        <v>439</v>
      </c>
      <c r="CN107" s="75"/>
      <c r="CO107" s="75"/>
      <c r="CP107" s="75"/>
      <c r="CQ107" s="75">
        <v>2482431.25</v>
      </c>
      <c r="CR107" s="75"/>
      <c r="CS107" s="75"/>
      <c r="CT107" s="75"/>
      <c r="CU107" s="75"/>
      <c r="CV107" s="75"/>
      <c r="CW107" s="75"/>
      <c r="CX107" s="75"/>
      <c r="CY107" s="75"/>
      <c r="CZ107" s="75" t="s">
        <v>439</v>
      </c>
      <c r="DA107" s="75"/>
      <c r="DB107" s="75"/>
      <c r="DC107" s="75">
        <v>52.75</v>
      </c>
      <c r="DD107" s="75"/>
      <c r="DE107" s="75"/>
      <c r="DF107" s="75"/>
      <c r="DG107" s="75"/>
      <c r="DH107" s="75"/>
      <c r="DI107" s="75"/>
      <c r="DJ107" s="75"/>
      <c r="DK107" s="75"/>
      <c r="DL107" s="75"/>
      <c r="DM107" s="75"/>
      <c r="DN107" s="75"/>
      <c r="DO107" s="75"/>
    </row>
    <row r="108" spans="1:119" s="9" customFormat="1">
      <c r="A108" s="83">
        <v>101350</v>
      </c>
      <c r="B108" s="75" t="s">
        <v>684</v>
      </c>
      <c r="C108" s="75" t="b">
        <v>1</v>
      </c>
      <c r="D108" s="75" t="b">
        <v>1</v>
      </c>
      <c r="E108" s="75" t="b">
        <v>0</v>
      </c>
      <c r="F108" s="75" t="b">
        <v>0</v>
      </c>
      <c r="G108" s="75" t="s">
        <v>685</v>
      </c>
      <c r="H108" s="75" t="s">
        <v>686</v>
      </c>
      <c r="I108" s="75" t="s">
        <v>684</v>
      </c>
      <c r="J108" s="75" t="s">
        <v>677</v>
      </c>
      <c r="K108" s="75">
        <v>45.021000000000001</v>
      </c>
      <c r="L108" s="75">
        <v>-74.73</v>
      </c>
      <c r="M108" s="75" t="s">
        <v>434</v>
      </c>
      <c r="N108" s="75">
        <v>1994</v>
      </c>
      <c r="O108" s="75"/>
      <c r="P108" s="75">
        <v>2017</v>
      </c>
      <c r="Q108" s="75">
        <v>221</v>
      </c>
      <c r="R108" s="75">
        <v>10995</v>
      </c>
      <c r="S108" s="75"/>
      <c r="T108" s="75" t="s">
        <v>461</v>
      </c>
      <c r="U108" s="75"/>
      <c r="V108" s="75"/>
      <c r="W108" s="75"/>
      <c r="X108" s="75"/>
      <c r="Y108" s="75"/>
      <c r="Z108" s="75"/>
      <c r="AA108" s="75"/>
      <c r="AB108" s="75"/>
      <c r="AC108" s="75"/>
      <c r="AD108" s="75"/>
      <c r="AE108" s="75"/>
      <c r="AF108" s="75" t="s">
        <v>437</v>
      </c>
      <c r="AG108" s="75"/>
      <c r="AH108" s="75">
        <v>5</v>
      </c>
      <c r="AI108" s="75">
        <v>11.15</v>
      </c>
      <c r="AJ108" s="75">
        <v>14500</v>
      </c>
      <c r="AK108" s="75">
        <v>18455</v>
      </c>
      <c r="AL108" s="75"/>
      <c r="AM108" s="75"/>
      <c r="AN108" s="75" t="s">
        <v>436</v>
      </c>
      <c r="AO108" s="75"/>
      <c r="AP108" s="75">
        <v>2</v>
      </c>
      <c r="AQ108" s="75" t="s">
        <v>552</v>
      </c>
      <c r="AR108" s="75"/>
      <c r="AS108" s="75">
        <v>5</v>
      </c>
      <c r="AT108" s="75">
        <v>11.15</v>
      </c>
      <c r="AU108" s="75">
        <v>14500</v>
      </c>
      <c r="AV108" s="75">
        <v>18455</v>
      </c>
      <c r="AW108" s="75" t="s">
        <v>436</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c r="A109" s="83">
        <v>101500</v>
      </c>
      <c r="B109" s="75" t="s">
        <v>687</v>
      </c>
      <c r="C109" s="75" t="b">
        <v>0</v>
      </c>
      <c r="D109" s="75" t="b">
        <v>1</v>
      </c>
      <c r="E109" s="75" t="b">
        <v>0</v>
      </c>
      <c r="F109" s="75" t="b">
        <v>0</v>
      </c>
      <c r="G109" s="75"/>
      <c r="H109" s="75"/>
      <c r="I109" s="75" t="s">
        <v>688</v>
      </c>
      <c r="J109" s="75" t="s">
        <v>677</v>
      </c>
      <c r="K109" s="75">
        <v>50.151000000000003</v>
      </c>
      <c r="L109" s="75">
        <v>-94.013000000000005</v>
      </c>
      <c r="M109" s="75" t="s">
        <v>434</v>
      </c>
      <c r="N109" s="75">
        <v>1997</v>
      </c>
      <c r="O109" s="75"/>
      <c r="P109" s="75">
        <v>2017</v>
      </c>
      <c r="Q109" s="75"/>
      <c r="R109" s="75"/>
      <c r="S109" s="75"/>
      <c r="T109" s="75" t="s">
        <v>513</v>
      </c>
      <c r="U109" s="75"/>
      <c r="V109" s="75"/>
      <c r="W109" s="75"/>
      <c r="X109" s="75"/>
      <c r="Y109" s="75"/>
      <c r="Z109" s="75"/>
      <c r="AA109" s="75"/>
      <c r="AB109" s="75"/>
      <c r="AC109" s="75"/>
      <c r="AD109" s="75"/>
      <c r="AE109" s="75"/>
      <c r="AF109" s="75" t="s">
        <v>689</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436</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c r="A110" s="83">
        <v>101504</v>
      </c>
      <c r="B110" s="75" t="s">
        <v>690</v>
      </c>
      <c r="C110" s="75" t="b">
        <v>0</v>
      </c>
      <c r="D110" s="75" t="b">
        <v>1</v>
      </c>
      <c r="E110" s="75" t="b">
        <v>0</v>
      </c>
      <c r="F110" s="75" t="b">
        <v>0</v>
      </c>
      <c r="G110" s="75"/>
      <c r="H110" s="75"/>
      <c r="I110" s="75" t="s">
        <v>691</v>
      </c>
      <c r="J110" s="75" t="s">
        <v>677</v>
      </c>
      <c r="K110" s="75">
        <v>49.767000000000003</v>
      </c>
      <c r="L110" s="75">
        <v>-87.283000000000001</v>
      </c>
      <c r="M110" s="75" t="s">
        <v>434</v>
      </c>
      <c r="N110" s="75">
        <v>1997</v>
      </c>
      <c r="O110" s="75"/>
      <c r="P110" s="75">
        <v>2017</v>
      </c>
      <c r="Q110" s="75"/>
      <c r="R110" s="75"/>
      <c r="S110" s="75"/>
      <c r="T110" s="75" t="s">
        <v>449</v>
      </c>
      <c r="U110" s="75"/>
      <c r="V110" s="75"/>
      <c r="W110" s="75"/>
      <c r="X110" s="75"/>
      <c r="Y110" s="75"/>
      <c r="Z110" s="75"/>
      <c r="AA110" s="75"/>
      <c r="AB110" s="75"/>
      <c r="AC110" s="75"/>
      <c r="AD110" s="75"/>
      <c r="AE110" s="75"/>
      <c r="AF110" s="75" t="s">
        <v>692</v>
      </c>
      <c r="AG110" s="75"/>
      <c r="AH110" s="75"/>
      <c r="AI110" s="75">
        <v>3.2</v>
      </c>
      <c r="AJ110" s="75"/>
      <c r="AK110" s="75"/>
      <c r="AL110" s="75"/>
      <c r="AM110" s="75"/>
      <c r="AN110" s="75"/>
      <c r="AO110" s="75"/>
      <c r="AP110" s="75"/>
      <c r="AQ110" s="75"/>
      <c r="AR110" s="75"/>
      <c r="AS110" s="75"/>
      <c r="AT110" s="75"/>
      <c r="AU110" s="75"/>
      <c r="AV110" s="75"/>
      <c r="AW110" s="75" t="s">
        <v>436</v>
      </c>
      <c r="AX110" s="75"/>
      <c r="AY110" s="75"/>
      <c r="AZ110" s="75"/>
      <c r="BA110" s="75"/>
      <c r="BB110" s="75" t="s">
        <v>436</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c r="A111" s="83">
        <v>101531</v>
      </c>
      <c r="B111" s="75" t="s">
        <v>693</v>
      </c>
      <c r="C111" s="75" t="b">
        <v>0</v>
      </c>
      <c r="D111" s="75" t="b">
        <v>1</v>
      </c>
      <c r="E111" s="75" t="b">
        <v>0</v>
      </c>
      <c r="F111" s="75" t="b">
        <v>0</v>
      </c>
      <c r="G111" s="75"/>
      <c r="H111" s="75"/>
      <c r="I111" s="75" t="s">
        <v>694</v>
      </c>
      <c r="J111" s="75" t="s">
        <v>677</v>
      </c>
      <c r="K111" s="75">
        <v>43.567</v>
      </c>
      <c r="L111" s="75">
        <v>-80.225999999999999</v>
      </c>
      <c r="M111" s="75" t="s">
        <v>434</v>
      </c>
      <c r="N111" s="75">
        <v>2013</v>
      </c>
      <c r="O111" s="75"/>
      <c r="P111" s="75">
        <v>2017</v>
      </c>
      <c r="Q111" s="75"/>
      <c r="R111" s="75"/>
      <c r="S111" s="75"/>
      <c r="T111" s="75" t="s">
        <v>456</v>
      </c>
      <c r="U111" s="75"/>
      <c r="V111" s="75"/>
      <c r="W111" s="75"/>
      <c r="X111" s="75"/>
      <c r="Y111" s="75"/>
      <c r="Z111" s="75"/>
      <c r="AA111" s="75"/>
      <c r="AB111" s="75"/>
      <c r="AC111" s="75"/>
      <c r="AD111" s="75"/>
      <c r="AE111" s="75"/>
      <c r="AF111" s="75" t="s">
        <v>695</v>
      </c>
      <c r="AG111" s="75" t="s">
        <v>696</v>
      </c>
      <c r="AH111" s="75"/>
      <c r="AI111" s="75">
        <v>5.04</v>
      </c>
      <c r="AJ111" s="75"/>
      <c r="AK111" s="75"/>
      <c r="AL111" s="75"/>
      <c r="AM111" s="75"/>
      <c r="AN111" s="75"/>
      <c r="AO111" s="75"/>
      <c r="AP111" s="75"/>
      <c r="AQ111" s="75"/>
      <c r="AR111" s="75"/>
      <c r="AS111" s="75"/>
      <c r="AT111" s="75"/>
      <c r="AU111" s="75"/>
      <c r="AV111" s="75"/>
      <c r="AW111" s="75" t="s">
        <v>436</v>
      </c>
      <c r="AX111" s="75"/>
      <c r="AY111" s="75"/>
      <c r="AZ111" s="75"/>
      <c r="BA111" s="75"/>
      <c r="BB111" s="75"/>
      <c r="BC111" s="75"/>
      <c r="BD111" s="75"/>
      <c r="BE111" s="75"/>
      <c r="BF111" s="75"/>
      <c r="BG111" s="75"/>
      <c r="BH111" s="75"/>
      <c r="BI111" s="75"/>
      <c r="BJ111" s="75"/>
      <c r="BK111" s="75"/>
      <c r="BL111" s="75"/>
      <c r="BM111" s="75"/>
      <c r="BN111" s="75" t="s">
        <v>436</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436</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c r="A112" s="83">
        <v>101535</v>
      </c>
      <c r="B112" s="75" t="s">
        <v>697</v>
      </c>
      <c r="C112" s="75" t="b">
        <v>0</v>
      </c>
      <c r="D112" s="75" t="b">
        <v>1</v>
      </c>
      <c r="E112" s="75" t="b">
        <v>0</v>
      </c>
      <c r="F112" s="75" t="b">
        <v>0</v>
      </c>
      <c r="G112" s="75"/>
      <c r="H112" s="75"/>
      <c r="I112" s="75" t="s">
        <v>694</v>
      </c>
      <c r="J112" s="75" t="s">
        <v>677</v>
      </c>
      <c r="K112" s="75">
        <v>43.571000000000005</v>
      </c>
      <c r="L112" s="75">
        <v>-80.222000000000008</v>
      </c>
      <c r="M112" s="75" t="s">
        <v>434</v>
      </c>
      <c r="N112" s="75">
        <v>2014</v>
      </c>
      <c r="O112" s="75"/>
      <c r="P112" s="75">
        <v>2017</v>
      </c>
      <c r="Q112" s="75"/>
      <c r="R112" s="75"/>
      <c r="S112" s="75"/>
      <c r="T112" s="75" t="s">
        <v>456</v>
      </c>
      <c r="U112" s="75"/>
      <c r="V112" s="75"/>
      <c r="W112" s="75"/>
      <c r="X112" s="75"/>
      <c r="Y112" s="75"/>
      <c r="Z112" s="75"/>
      <c r="AA112" s="75"/>
      <c r="AB112" s="75"/>
      <c r="AC112" s="75"/>
      <c r="AD112" s="75"/>
      <c r="AE112" s="75"/>
      <c r="AF112" s="75" t="s">
        <v>698</v>
      </c>
      <c r="AG112" s="75" t="s">
        <v>699</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c r="A113" s="83">
        <v>101607</v>
      </c>
      <c r="B113" s="75" t="s">
        <v>700</v>
      </c>
      <c r="C113" s="75" t="b">
        <v>1</v>
      </c>
      <c r="D113" s="75" t="b">
        <v>1</v>
      </c>
      <c r="E113" s="75" t="b">
        <v>0</v>
      </c>
      <c r="F113" s="75" t="b">
        <v>0</v>
      </c>
      <c r="G113" s="75" t="s">
        <v>701</v>
      </c>
      <c r="H113" s="75"/>
      <c r="I113" s="75" t="s">
        <v>702</v>
      </c>
      <c r="J113" s="75" t="s">
        <v>677</v>
      </c>
      <c r="K113" s="75">
        <v>43.274999999999999</v>
      </c>
      <c r="L113" s="75">
        <v>-79.85199999999999</v>
      </c>
      <c r="M113" s="75" t="s">
        <v>434</v>
      </c>
      <c r="N113" s="75">
        <v>2002</v>
      </c>
      <c r="O113" s="75"/>
      <c r="P113" s="75">
        <v>2017</v>
      </c>
      <c r="Q113" s="75">
        <v>221</v>
      </c>
      <c r="R113" s="75">
        <v>10672</v>
      </c>
      <c r="S113" s="75"/>
      <c r="T113" s="75" t="s">
        <v>456</v>
      </c>
      <c r="U113" s="75" t="s">
        <v>436</v>
      </c>
      <c r="V113" s="75" t="s">
        <v>436</v>
      </c>
      <c r="W113" s="75"/>
      <c r="X113" s="75" t="s">
        <v>436</v>
      </c>
      <c r="Y113" s="75"/>
      <c r="Z113" s="75" t="s">
        <v>436</v>
      </c>
      <c r="AA113" s="75" t="s">
        <v>436</v>
      </c>
      <c r="AB113" s="75" t="s">
        <v>436</v>
      </c>
      <c r="AC113" s="75"/>
      <c r="AD113" s="75"/>
      <c r="AE113" s="75"/>
      <c r="AF113" s="75" t="s">
        <v>437</v>
      </c>
      <c r="AG113" s="75" t="s">
        <v>703</v>
      </c>
      <c r="AH113" s="75">
        <v>3.5</v>
      </c>
      <c r="AI113" s="75">
        <v>3.2</v>
      </c>
      <c r="AJ113" s="75">
        <v>10881</v>
      </c>
      <c r="AK113" s="75">
        <v>7427</v>
      </c>
      <c r="AL113" s="75"/>
      <c r="AM113" s="75">
        <v>1</v>
      </c>
      <c r="AN113" s="75" t="s">
        <v>436</v>
      </c>
      <c r="AO113" s="75">
        <v>4145</v>
      </c>
      <c r="AP113" s="75">
        <v>1</v>
      </c>
      <c r="AQ113" s="75" t="s">
        <v>552</v>
      </c>
      <c r="AR113" s="75">
        <v>2003</v>
      </c>
      <c r="AS113" s="75">
        <v>3.5</v>
      </c>
      <c r="AT113" s="75">
        <v>3.2</v>
      </c>
      <c r="AU113" s="75">
        <v>10881</v>
      </c>
      <c r="AV113" s="75">
        <v>7427</v>
      </c>
      <c r="AW113" s="75" t="s">
        <v>436</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436</v>
      </c>
      <c r="CH113" s="75"/>
      <c r="CI113" s="75"/>
      <c r="CJ113" s="75"/>
      <c r="CK113" s="75" t="s">
        <v>439</v>
      </c>
      <c r="CL113" s="75" t="s">
        <v>436</v>
      </c>
      <c r="CM113" s="75" t="s">
        <v>436</v>
      </c>
      <c r="CN113" s="75"/>
      <c r="CO113" s="75">
        <v>12</v>
      </c>
      <c r="CP113" s="75">
        <v>9</v>
      </c>
      <c r="CQ113" s="75"/>
      <c r="CR113" s="75">
        <v>2500000</v>
      </c>
      <c r="CS113" s="75">
        <v>2000000</v>
      </c>
      <c r="CT113" s="75"/>
      <c r="CU113" s="75">
        <v>30000</v>
      </c>
      <c r="CV113" s="75">
        <v>25000</v>
      </c>
      <c r="CW113" s="75"/>
      <c r="CX113" s="75" t="s">
        <v>436</v>
      </c>
      <c r="CY113" s="75" t="s">
        <v>436</v>
      </c>
      <c r="CZ113" s="75"/>
      <c r="DA113" s="75" t="s">
        <v>439</v>
      </c>
      <c r="DB113" s="75" t="s">
        <v>439</v>
      </c>
      <c r="DC113" s="75"/>
      <c r="DD113" s="75">
        <v>12</v>
      </c>
      <c r="DE113" s="75">
        <v>11.78</v>
      </c>
      <c r="DF113" s="75"/>
      <c r="DG113" s="75">
        <v>30000</v>
      </c>
      <c r="DH113" s="75">
        <v>10000</v>
      </c>
      <c r="DI113" s="75"/>
      <c r="DJ113" s="75">
        <v>95</v>
      </c>
      <c r="DK113" s="75">
        <v>6</v>
      </c>
      <c r="DL113" s="75"/>
      <c r="DM113" s="75">
        <v>70</v>
      </c>
      <c r="DN113" s="75">
        <v>12</v>
      </c>
      <c r="DO113" s="75"/>
    </row>
    <row r="114" spans="1:119" s="9" customFormat="1">
      <c r="A114" s="83">
        <v>101610</v>
      </c>
      <c r="B114" s="75" t="s">
        <v>704</v>
      </c>
      <c r="C114" s="75" t="b">
        <v>0</v>
      </c>
      <c r="D114" s="75" t="b">
        <v>1</v>
      </c>
      <c r="E114" s="75" t="b">
        <v>0</v>
      </c>
      <c r="F114" s="75" t="b">
        <v>0</v>
      </c>
      <c r="G114" s="75"/>
      <c r="H114" s="75"/>
      <c r="I114" s="75" t="s">
        <v>702</v>
      </c>
      <c r="J114" s="75" t="s">
        <v>677</v>
      </c>
      <c r="K114" s="75">
        <v>43.277000000000001</v>
      </c>
      <c r="L114" s="75">
        <v>-79.849999999999994</v>
      </c>
      <c r="M114" s="75" t="s">
        <v>434</v>
      </c>
      <c r="N114" s="75">
        <v>2003</v>
      </c>
      <c r="O114" s="75"/>
      <c r="P114" s="75">
        <v>2017</v>
      </c>
      <c r="Q114" s="75"/>
      <c r="R114" s="75"/>
      <c r="S114" s="75"/>
      <c r="T114" s="75" t="s">
        <v>456</v>
      </c>
      <c r="U114" s="75"/>
      <c r="V114" s="75"/>
      <c r="W114" s="75"/>
      <c r="X114" s="75"/>
      <c r="Y114" s="75"/>
      <c r="Z114" s="75"/>
      <c r="AA114" s="75"/>
      <c r="AB114" s="75"/>
      <c r="AC114" s="75"/>
      <c r="AD114" s="75"/>
      <c r="AE114" s="75"/>
      <c r="AF114" s="75" t="s">
        <v>705</v>
      </c>
      <c r="AG114" s="75"/>
      <c r="AH114" s="75"/>
      <c r="AI114" s="75"/>
      <c r="AJ114" s="75"/>
      <c r="AK114" s="75"/>
      <c r="AL114" s="75"/>
      <c r="AM114" s="75"/>
      <c r="AN114" s="75"/>
      <c r="AO114" s="75"/>
      <c r="AP114" s="75"/>
      <c r="AQ114" s="75"/>
      <c r="AR114" s="75"/>
      <c r="AS114" s="75"/>
      <c r="AT114" s="75"/>
      <c r="AU114" s="75"/>
      <c r="AV114" s="75"/>
      <c r="AW114" s="75" t="s">
        <v>436</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c r="A115" s="83">
        <v>101613</v>
      </c>
      <c r="B115" s="75" t="s">
        <v>706</v>
      </c>
      <c r="C115" s="75" t="b">
        <v>0</v>
      </c>
      <c r="D115" s="75" t="b">
        <v>1</v>
      </c>
      <c r="E115" s="75" t="b">
        <v>0</v>
      </c>
      <c r="F115" s="75" t="b">
        <v>0</v>
      </c>
      <c r="G115" s="75" t="s">
        <v>701</v>
      </c>
      <c r="H115" s="75"/>
      <c r="I115" s="75" t="s">
        <v>702</v>
      </c>
      <c r="J115" s="75" t="s">
        <v>677</v>
      </c>
      <c r="K115" s="75">
        <v>43.28</v>
      </c>
      <c r="L115" s="75">
        <v>-79.846999999999994</v>
      </c>
      <c r="M115" s="75" t="s">
        <v>434</v>
      </c>
      <c r="N115" s="75">
        <v>2010</v>
      </c>
      <c r="O115" s="75"/>
      <c r="P115" s="75">
        <v>2017</v>
      </c>
      <c r="Q115" s="75">
        <v>221</v>
      </c>
      <c r="R115" s="75"/>
      <c r="S115" s="75"/>
      <c r="T115" s="75" t="s">
        <v>456</v>
      </c>
      <c r="U115" s="75"/>
      <c r="V115" s="75" t="s">
        <v>436</v>
      </c>
      <c r="W115" s="75"/>
      <c r="X115" s="75" t="s">
        <v>436</v>
      </c>
      <c r="Y115" s="75"/>
      <c r="Z115" s="75"/>
      <c r="AA115" s="75" t="s">
        <v>436</v>
      </c>
      <c r="AB115" s="75"/>
      <c r="AC115" s="75"/>
      <c r="AD115" s="75"/>
      <c r="AE115" s="75"/>
      <c r="AF115" s="75" t="s">
        <v>450</v>
      </c>
      <c r="AG115" s="75"/>
      <c r="AH115" s="75"/>
      <c r="AI115" s="75"/>
      <c r="AJ115" s="75"/>
      <c r="AK115" s="75"/>
      <c r="AL115" s="75"/>
      <c r="AM115" s="75"/>
      <c r="AN115" s="75"/>
      <c r="AO115" s="75"/>
      <c r="AP115" s="75"/>
      <c r="AQ115" s="75"/>
      <c r="AR115" s="75"/>
      <c r="AS115" s="75"/>
      <c r="AT115" s="75"/>
      <c r="AU115" s="75"/>
      <c r="AV115" s="75"/>
      <c r="AW115" s="75" t="s">
        <v>436</v>
      </c>
      <c r="AX115" s="75"/>
      <c r="AY115" s="75"/>
      <c r="AZ115" s="75"/>
      <c r="BA115" s="75"/>
      <c r="BB115" s="75"/>
      <c r="BC115" s="75"/>
      <c r="BD115" s="75" t="s">
        <v>436</v>
      </c>
      <c r="BE115" s="75"/>
      <c r="BF115" s="75"/>
      <c r="BG115" s="75"/>
      <c r="BH115" s="75" t="s">
        <v>436</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436</v>
      </c>
      <c r="CH115" s="75"/>
      <c r="CI115" s="75"/>
      <c r="CJ115" s="75"/>
      <c r="CK115" s="75" t="s">
        <v>439</v>
      </c>
      <c r="CL115" s="75" t="s">
        <v>436</v>
      </c>
      <c r="CM115" s="75" t="s">
        <v>436</v>
      </c>
      <c r="CN115" s="75"/>
      <c r="CO115" s="75">
        <v>3</v>
      </c>
      <c r="CP115" s="75">
        <v>3</v>
      </c>
      <c r="CQ115" s="75"/>
      <c r="CR115" s="75">
        <v>443000</v>
      </c>
      <c r="CS115" s="75">
        <v>443000</v>
      </c>
      <c r="CT115" s="75"/>
      <c r="CU115" s="75">
        <v>10000</v>
      </c>
      <c r="CV115" s="75">
        <v>10000</v>
      </c>
      <c r="CW115" s="75"/>
      <c r="CX115" s="75" t="s">
        <v>436</v>
      </c>
      <c r="CY115" s="75" t="s">
        <v>436</v>
      </c>
      <c r="CZ115" s="75"/>
      <c r="DA115" s="75" t="s">
        <v>436</v>
      </c>
      <c r="DB115" s="75" t="s">
        <v>436</v>
      </c>
      <c r="DC115" s="75"/>
      <c r="DD115" s="75">
        <v>3.8</v>
      </c>
      <c r="DE115" s="75">
        <v>3.73</v>
      </c>
      <c r="DF115" s="75"/>
      <c r="DG115" s="75">
        <v>4503</v>
      </c>
      <c r="DH115" s="75">
        <v>3771</v>
      </c>
      <c r="DI115" s="75"/>
      <c r="DJ115" s="75">
        <v>55</v>
      </c>
      <c r="DK115" s="75">
        <v>6</v>
      </c>
      <c r="DL115" s="75"/>
      <c r="DM115" s="75">
        <v>40</v>
      </c>
      <c r="DN115" s="75">
        <v>12</v>
      </c>
      <c r="DO115" s="75"/>
    </row>
    <row r="116" spans="1:119" s="9" customFormat="1">
      <c r="A116" s="83">
        <v>101731</v>
      </c>
      <c r="B116" s="75" t="s">
        <v>707</v>
      </c>
      <c r="C116" s="75" t="b">
        <v>0</v>
      </c>
      <c r="D116" s="75" t="b">
        <v>1</v>
      </c>
      <c r="E116" s="75" t="b">
        <v>0</v>
      </c>
      <c r="F116" s="75" t="b">
        <v>0</v>
      </c>
      <c r="G116" s="75" t="s">
        <v>447</v>
      </c>
      <c r="H116" s="75"/>
      <c r="I116" s="75" t="s">
        <v>708</v>
      </c>
      <c r="J116" s="75" t="s">
        <v>677</v>
      </c>
      <c r="K116" s="75">
        <v>44.234999999999999</v>
      </c>
      <c r="L116" s="75">
        <v>-76.481999999999999</v>
      </c>
      <c r="M116" s="75" t="s">
        <v>434</v>
      </c>
      <c r="N116" s="75">
        <v>1954</v>
      </c>
      <c r="O116" s="75"/>
      <c r="P116" s="75">
        <v>2017</v>
      </c>
      <c r="Q116" s="75">
        <v>9111</v>
      </c>
      <c r="R116" s="75"/>
      <c r="S116" s="75"/>
      <c r="T116" s="75" t="s">
        <v>456</v>
      </c>
      <c r="U116" s="75"/>
      <c r="V116" s="75"/>
      <c r="W116" s="75"/>
      <c r="X116" s="75"/>
      <c r="Y116" s="75"/>
      <c r="Z116" s="75"/>
      <c r="AA116" s="75"/>
      <c r="AB116" s="75"/>
      <c r="AC116" s="75"/>
      <c r="AD116" s="75"/>
      <c r="AE116" s="75" t="s">
        <v>436</v>
      </c>
      <c r="AF116" s="75" t="s">
        <v>450</v>
      </c>
      <c r="AG116" s="75" t="s">
        <v>709</v>
      </c>
      <c r="AH116" s="75"/>
      <c r="AI116" s="75"/>
      <c r="AJ116" s="75"/>
      <c r="AK116" s="75"/>
      <c r="AL116" s="75"/>
      <c r="AM116" s="75"/>
      <c r="AN116" s="75"/>
      <c r="AO116" s="75"/>
      <c r="AP116" s="75"/>
      <c r="AQ116" s="75"/>
      <c r="AR116" s="75"/>
      <c r="AS116" s="75"/>
      <c r="AT116" s="75"/>
      <c r="AU116" s="75"/>
      <c r="AV116" s="75"/>
      <c r="AW116" s="75" t="s">
        <v>436</v>
      </c>
      <c r="AX116" s="75"/>
      <c r="AY116" s="75" t="s">
        <v>436</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436</v>
      </c>
      <c r="CL116" s="75" t="s">
        <v>439</v>
      </c>
      <c r="CM116" s="75" t="s">
        <v>439</v>
      </c>
      <c r="CN116" s="75"/>
      <c r="CO116" s="75"/>
      <c r="CP116" s="75"/>
      <c r="CQ116" s="75">
        <v>2817675.18</v>
      </c>
      <c r="CR116" s="75"/>
      <c r="CS116" s="75"/>
      <c r="CT116" s="75"/>
      <c r="CU116" s="75"/>
      <c r="CV116" s="75"/>
      <c r="CW116" s="75"/>
      <c r="CX116" s="75"/>
      <c r="CY116" s="75"/>
      <c r="CZ116" s="75" t="s">
        <v>439</v>
      </c>
      <c r="DA116" s="75"/>
      <c r="DB116" s="75"/>
      <c r="DC116" s="75">
        <v>46.89</v>
      </c>
      <c r="DD116" s="75"/>
      <c r="DE116" s="75"/>
      <c r="DF116" s="75"/>
      <c r="DG116" s="75"/>
      <c r="DH116" s="75"/>
      <c r="DI116" s="75"/>
      <c r="DJ116" s="75"/>
      <c r="DK116" s="75"/>
      <c r="DL116" s="75"/>
      <c r="DM116" s="75"/>
      <c r="DN116" s="75"/>
      <c r="DO116" s="75"/>
    </row>
    <row r="117" spans="1:119" s="9" customFormat="1">
      <c r="A117" s="83">
        <v>101743</v>
      </c>
      <c r="B117" s="75" t="s">
        <v>710</v>
      </c>
      <c r="C117" s="75" t="b">
        <v>1</v>
      </c>
      <c r="D117" s="75" t="b">
        <v>1</v>
      </c>
      <c r="E117" s="75" t="b">
        <v>0</v>
      </c>
      <c r="F117" s="75" t="b">
        <v>0</v>
      </c>
      <c r="G117" s="75" t="s">
        <v>710</v>
      </c>
      <c r="H117" s="75"/>
      <c r="I117" s="75" t="s">
        <v>711</v>
      </c>
      <c r="J117" s="75" t="s">
        <v>677</v>
      </c>
      <c r="K117" s="75">
        <v>44.247</v>
      </c>
      <c r="L117" s="75">
        <v>-76.47</v>
      </c>
      <c r="M117" s="75" t="s">
        <v>434</v>
      </c>
      <c r="N117" s="75">
        <v>1930</v>
      </c>
      <c r="O117" s="75"/>
      <c r="P117" s="75">
        <v>2014</v>
      </c>
      <c r="Q117" s="75">
        <v>221</v>
      </c>
      <c r="R117" s="75"/>
      <c r="S117" s="75"/>
      <c r="T117" s="75" t="s">
        <v>435</v>
      </c>
      <c r="U117" s="75" t="s">
        <v>436</v>
      </c>
      <c r="V117" s="75" t="s">
        <v>436</v>
      </c>
      <c r="W117" s="75"/>
      <c r="X117" s="75"/>
      <c r="Y117" s="75"/>
      <c r="Z117" s="75"/>
      <c r="AA117" s="75" t="s">
        <v>436</v>
      </c>
      <c r="AB117" s="75"/>
      <c r="AC117" s="75"/>
      <c r="AD117" s="75"/>
      <c r="AE117" s="75"/>
      <c r="AF117" s="75" t="s">
        <v>437</v>
      </c>
      <c r="AG117" s="75"/>
      <c r="AH117" s="75">
        <v>14</v>
      </c>
      <c r="AI117" s="75">
        <v>45.7</v>
      </c>
      <c r="AJ117" s="75"/>
      <c r="AK117" s="75">
        <v>70500</v>
      </c>
      <c r="AL117" s="75"/>
      <c r="AM117" s="75"/>
      <c r="AN117" s="75"/>
      <c r="AO117" s="75"/>
      <c r="AP117" s="75">
        <v>2</v>
      </c>
      <c r="AQ117" s="75" t="s">
        <v>444</v>
      </c>
      <c r="AR117" s="75"/>
      <c r="AS117" s="75">
        <v>14</v>
      </c>
      <c r="AT117" s="75">
        <v>45.7</v>
      </c>
      <c r="AU117" s="75"/>
      <c r="AV117" s="75">
        <v>70500</v>
      </c>
      <c r="AW117" s="75" t="s">
        <v>436</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436</v>
      </c>
      <c r="CL117" s="75" t="s">
        <v>439</v>
      </c>
      <c r="CM117" s="75" t="s">
        <v>439</v>
      </c>
      <c r="CN117" s="75">
        <v>100</v>
      </c>
      <c r="CO117" s="75"/>
      <c r="CP117" s="75"/>
      <c r="CQ117" s="75">
        <v>75320</v>
      </c>
      <c r="CR117" s="75"/>
      <c r="CS117" s="75"/>
      <c r="CT117" s="75">
        <v>32800</v>
      </c>
      <c r="CU117" s="75"/>
      <c r="CV117" s="75"/>
      <c r="CW117" s="75" t="s">
        <v>436</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c r="A118" s="83">
        <v>101857</v>
      </c>
      <c r="B118" s="75" t="s">
        <v>712</v>
      </c>
      <c r="C118" s="75" t="b">
        <v>1</v>
      </c>
      <c r="D118" s="75" t="b">
        <v>1</v>
      </c>
      <c r="E118" s="75" t="b">
        <v>0</v>
      </c>
      <c r="F118" s="75" t="b">
        <v>0</v>
      </c>
      <c r="G118" s="75" t="s">
        <v>712</v>
      </c>
      <c r="H118" s="75"/>
      <c r="I118" s="75" t="s">
        <v>713</v>
      </c>
      <c r="J118" s="75" t="s">
        <v>677</v>
      </c>
      <c r="K118" s="75">
        <v>43.008000000000003</v>
      </c>
      <c r="L118" s="75">
        <v>-81.222000000000008</v>
      </c>
      <c r="M118" s="75" t="s">
        <v>434</v>
      </c>
      <c r="N118" s="75">
        <v>1880</v>
      </c>
      <c r="O118" s="75"/>
      <c r="P118" s="75">
        <v>2017</v>
      </c>
      <c r="Q118" s="75">
        <v>221</v>
      </c>
      <c r="R118" s="75"/>
      <c r="S118" s="75"/>
      <c r="T118" s="75" t="s">
        <v>435</v>
      </c>
      <c r="U118" s="75" t="s">
        <v>436</v>
      </c>
      <c r="V118" s="75" t="s">
        <v>436</v>
      </c>
      <c r="W118" s="75"/>
      <c r="X118" s="75" t="s">
        <v>436</v>
      </c>
      <c r="Y118" s="75"/>
      <c r="Z118" s="75" t="s">
        <v>436</v>
      </c>
      <c r="AA118" s="75"/>
      <c r="AB118" s="75"/>
      <c r="AC118" s="75"/>
      <c r="AD118" s="75"/>
      <c r="AE118" s="75"/>
      <c r="AF118" s="75" t="s">
        <v>437</v>
      </c>
      <c r="AG118" s="75" t="s">
        <v>714</v>
      </c>
      <c r="AH118" s="75">
        <v>18</v>
      </c>
      <c r="AI118" s="75">
        <v>76</v>
      </c>
      <c r="AJ118" s="75">
        <v>38544</v>
      </c>
      <c r="AK118" s="75">
        <v>138676</v>
      </c>
      <c r="AL118" s="75"/>
      <c r="AM118" s="75"/>
      <c r="AN118" s="75" t="s">
        <v>436</v>
      </c>
      <c r="AO118" s="75"/>
      <c r="AP118" s="75">
        <v>1</v>
      </c>
      <c r="AQ118" s="75" t="s">
        <v>444</v>
      </c>
      <c r="AR118" s="75"/>
      <c r="AS118" s="75">
        <v>18</v>
      </c>
      <c r="AT118" s="75">
        <v>76</v>
      </c>
      <c r="AU118" s="75">
        <v>38544</v>
      </c>
      <c r="AV118" s="75">
        <v>138676</v>
      </c>
      <c r="AW118" s="75" t="s">
        <v>436</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436</v>
      </c>
      <c r="CL118" s="75" t="s">
        <v>439</v>
      </c>
      <c r="CM118" s="75" t="s">
        <v>436</v>
      </c>
      <c r="CN118" s="75">
        <v>50</v>
      </c>
      <c r="CO118" s="75"/>
      <c r="CP118" s="75">
        <v>50</v>
      </c>
      <c r="CQ118" s="75"/>
      <c r="CR118" s="75"/>
      <c r="CS118" s="75"/>
      <c r="CT118" s="75">
        <v>42640</v>
      </c>
      <c r="CU118" s="75"/>
      <c r="CV118" s="75">
        <v>42640</v>
      </c>
      <c r="CW118" s="75" t="s">
        <v>436</v>
      </c>
      <c r="CX118" s="75"/>
      <c r="CY118" s="75" t="s">
        <v>436</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c r="A119" s="83">
        <v>101933</v>
      </c>
      <c r="B119" s="75" t="s">
        <v>715</v>
      </c>
      <c r="C119" s="75" t="b">
        <v>1</v>
      </c>
      <c r="D119" s="75" t="b">
        <v>1</v>
      </c>
      <c r="E119" s="75" t="b">
        <v>0</v>
      </c>
      <c r="F119" s="75" t="b">
        <v>0</v>
      </c>
      <c r="G119" s="75" t="s">
        <v>716</v>
      </c>
      <c r="H119" s="75"/>
      <c r="I119" s="75" t="s">
        <v>717</v>
      </c>
      <c r="J119" s="75" t="s">
        <v>677</v>
      </c>
      <c r="K119" s="75">
        <v>43.884</v>
      </c>
      <c r="L119" s="75">
        <v>-79.308999999999997</v>
      </c>
      <c r="M119" s="75" t="s">
        <v>434</v>
      </c>
      <c r="N119" s="75">
        <v>2012</v>
      </c>
      <c r="O119" s="75"/>
      <c r="P119" s="75">
        <v>2017</v>
      </c>
      <c r="Q119" s="75">
        <v>221</v>
      </c>
      <c r="R119" s="75"/>
      <c r="S119" s="75"/>
      <c r="T119" s="75" t="s">
        <v>456</v>
      </c>
      <c r="U119" s="75" t="s">
        <v>436</v>
      </c>
      <c r="V119" s="75" t="s">
        <v>436</v>
      </c>
      <c r="W119" s="75" t="s">
        <v>436</v>
      </c>
      <c r="X119" s="75" t="s">
        <v>436</v>
      </c>
      <c r="Y119" s="75"/>
      <c r="Z119" s="75"/>
      <c r="AA119" s="75"/>
      <c r="AB119" s="75"/>
      <c r="AC119" s="75"/>
      <c r="AD119" s="75"/>
      <c r="AE119" s="75"/>
      <c r="AF119" s="75" t="s">
        <v>437</v>
      </c>
      <c r="AG119" s="75"/>
      <c r="AH119" s="75">
        <v>4</v>
      </c>
      <c r="AI119" s="75">
        <v>24.1</v>
      </c>
      <c r="AJ119" s="75">
        <v>4173</v>
      </c>
      <c r="AK119" s="75">
        <v>38551</v>
      </c>
      <c r="AL119" s="75"/>
      <c r="AM119" s="75"/>
      <c r="AN119" s="75" t="s">
        <v>436</v>
      </c>
      <c r="AO119" s="75">
        <v>1043</v>
      </c>
      <c r="AP119" s="75">
        <v>2</v>
      </c>
      <c r="AQ119" s="75" t="s">
        <v>552</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436</v>
      </c>
      <c r="CL119" s="75" t="s">
        <v>436</v>
      </c>
      <c r="CM119" s="75" t="s">
        <v>436</v>
      </c>
      <c r="CN119" s="75">
        <v>1</v>
      </c>
      <c r="CO119" s="75">
        <v>5</v>
      </c>
      <c r="CP119" s="75">
        <v>5</v>
      </c>
      <c r="CQ119" s="75">
        <v>705558</v>
      </c>
      <c r="CR119" s="75">
        <v>1008572</v>
      </c>
      <c r="CS119" s="75">
        <v>1008572</v>
      </c>
      <c r="CT119" s="75">
        <v>633</v>
      </c>
      <c r="CU119" s="75">
        <v>1953</v>
      </c>
      <c r="CV119" s="75">
        <v>1953</v>
      </c>
      <c r="CW119" s="75" t="s">
        <v>436</v>
      </c>
      <c r="CX119" s="75" t="s">
        <v>436</v>
      </c>
      <c r="CY119" s="75" t="s">
        <v>436</v>
      </c>
      <c r="CZ119" s="75" t="s">
        <v>439</v>
      </c>
      <c r="DA119" s="75" t="s">
        <v>439</v>
      </c>
      <c r="DB119" s="75" t="s">
        <v>439</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c r="A120" s="83">
        <v>101934</v>
      </c>
      <c r="B120" s="75" t="s">
        <v>718</v>
      </c>
      <c r="C120" s="75" t="b">
        <v>1</v>
      </c>
      <c r="D120" s="75" t="b">
        <v>1</v>
      </c>
      <c r="E120" s="75" t="b">
        <v>0</v>
      </c>
      <c r="F120" s="75" t="b">
        <v>0</v>
      </c>
      <c r="G120" s="75" t="s">
        <v>716</v>
      </c>
      <c r="H120" s="75"/>
      <c r="I120" s="75" t="s">
        <v>717</v>
      </c>
      <c r="J120" s="75" t="s">
        <v>677</v>
      </c>
      <c r="K120" s="75">
        <v>43.885000000000005</v>
      </c>
      <c r="L120" s="75">
        <v>-79.308000000000007</v>
      </c>
      <c r="M120" s="75" t="s">
        <v>434</v>
      </c>
      <c r="N120" s="75">
        <v>2000</v>
      </c>
      <c r="O120" s="75"/>
      <c r="P120" s="75">
        <v>2017</v>
      </c>
      <c r="Q120" s="75">
        <v>221</v>
      </c>
      <c r="R120" s="75"/>
      <c r="S120" s="75"/>
      <c r="T120" s="75" t="s">
        <v>456</v>
      </c>
      <c r="U120" s="75" t="s">
        <v>436</v>
      </c>
      <c r="V120" s="75" t="s">
        <v>436</v>
      </c>
      <c r="W120" s="75"/>
      <c r="X120" s="75" t="s">
        <v>436</v>
      </c>
      <c r="Y120" s="75"/>
      <c r="Z120" s="75" t="s">
        <v>436</v>
      </c>
      <c r="AA120" s="75" t="s">
        <v>436</v>
      </c>
      <c r="AB120" s="75" t="s">
        <v>436</v>
      </c>
      <c r="AC120" s="75"/>
      <c r="AD120" s="75"/>
      <c r="AE120" s="75"/>
      <c r="AF120" s="75" t="s">
        <v>437</v>
      </c>
      <c r="AG120" s="75"/>
      <c r="AH120" s="75">
        <v>11.5</v>
      </c>
      <c r="AI120" s="75">
        <v>11</v>
      </c>
      <c r="AJ120" s="75">
        <v>32164</v>
      </c>
      <c r="AK120" s="75">
        <v>30703</v>
      </c>
      <c r="AL120" s="75">
        <v>0.5</v>
      </c>
      <c r="AM120" s="75">
        <v>0.5</v>
      </c>
      <c r="AN120" s="75" t="s">
        <v>436</v>
      </c>
      <c r="AO120" s="75">
        <v>6141</v>
      </c>
      <c r="AP120" s="75">
        <v>3</v>
      </c>
      <c r="AQ120" s="75" t="s">
        <v>552</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439</v>
      </c>
      <c r="CL120" s="75" t="s">
        <v>436</v>
      </c>
      <c r="CM120" s="75" t="s">
        <v>436</v>
      </c>
      <c r="CN120" s="75"/>
      <c r="CO120" s="75">
        <v>228</v>
      </c>
      <c r="CP120" s="75">
        <v>228</v>
      </c>
      <c r="CQ120" s="75"/>
      <c r="CR120" s="75">
        <v>9891382</v>
      </c>
      <c r="CS120" s="75">
        <v>9891382</v>
      </c>
      <c r="CT120" s="75"/>
      <c r="CU120" s="75">
        <v>25450</v>
      </c>
      <c r="CV120" s="75">
        <v>25186</v>
      </c>
      <c r="CW120" s="75"/>
      <c r="CX120" s="75" t="s">
        <v>436</v>
      </c>
      <c r="CY120" s="75" t="s">
        <v>436</v>
      </c>
      <c r="CZ120" s="75"/>
      <c r="DA120" s="75" t="s">
        <v>436</v>
      </c>
      <c r="DB120" s="75" t="s">
        <v>439</v>
      </c>
      <c r="DC120" s="75"/>
      <c r="DD120" s="75">
        <v>40</v>
      </c>
      <c r="DE120" s="75">
        <v>47</v>
      </c>
      <c r="DF120" s="75"/>
      <c r="DG120" s="75">
        <v>102042</v>
      </c>
      <c r="DH120" s="75">
        <v>73813</v>
      </c>
      <c r="DI120" s="75"/>
      <c r="DJ120" s="75">
        <v>110</v>
      </c>
      <c r="DK120" s="75">
        <v>4</v>
      </c>
      <c r="DL120" s="75"/>
      <c r="DM120" s="75">
        <v>65</v>
      </c>
      <c r="DN120" s="75">
        <v>12</v>
      </c>
      <c r="DO120" s="75"/>
    </row>
    <row r="121" spans="1:119" s="9" customFormat="1">
      <c r="A121" s="83">
        <v>102014</v>
      </c>
      <c r="B121" s="75" t="s">
        <v>719</v>
      </c>
      <c r="C121" s="75" t="b">
        <v>1</v>
      </c>
      <c r="D121" s="75" t="b">
        <v>1</v>
      </c>
      <c r="E121" s="75" t="b">
        <v>0</v>
      </c>
      <c r="F121" s="75" t="b">
        <v>0</v>
      </c>
      <c r="G121" s="75" t="s">
        <v>720</v>
      </c>
      <c r="H121" s="75" t="s">
        <v>721</v>
      </c>
      <c r="I121" s="75" t="s">
        <v>722</v>
      </c>
      <c r="J121" s="75" t="s">
        <v>677</v>
      </c>
      <c r="K121" s="75">
        <v>43.616</v>
      </c>
      <c r="L121" s="75">
        <v>-79.617000000000004</v>
      </c>
      <c r="M121" s="75" t="s">
        <v>434</v>
      </c>
      <c r="N121" s="75">
        <v>2006</v>
      </c>
      <c r="O121" s="75"/>
      <c r="P121" s="75">
        <v>2017</v>
      </c>
      <c r="Q121" s="75">
        <v>221</v>
      </c>
      <c r="R121" s="75">
        <v>4873</v>
      </c>
      <c r="S121" s="75"/>
      <c r="T121" s="75" t="s">
        <v>435</v>
      </c>
      <c r="U121" s="75"/>
      <c r="V121" s="75"/>
      <c r="W121" s="75"/>
      <c r="X121" s="75"/>
      <c r="Y121" s="75"/>
      <c r="Z121" s="75"/>
      <c r="AA121" s="75"/>
      <c r="AB121" s="75"/>
      <c r="AC121" s="75"/>
      <c r="AD121" s="75"/>
      <c r="AE121" s="75"/>
      <c r="AF121" s="75" t="s">
        <v>437</v>
      </c>
      <c r="AG121" s="75" t="s">
        <v>723</v>
      </c>
      <c r="AH121" s="75">
        <v>47</v>
      </c>
      <c r="AI121" s="75">
        <v>70</v>
      </c>
      <c r="AJ121" s="75">
        <v>342643</v>
      </c>
      <c r="AK121" s="75">
        <v>292658</v>
      </c>
      <c r="AL121" s="75"/>
      <c r="AM121" s="75"/>
      <c r="AN121" s="75" t="s">
        <v>436</v>
      </c>
      <c r="AO121" s="75">
        <v>5804</v>
      </c>
      <c r="AP121" s="75">
        <v>3</v>
      </c>
      <c r="AQ121" s="75" t="s">
        <v>444</v>
      </c>
      <c r="AR121" s="75"/>
      <c r="AS121" s="75">
        <v>47</v>
      </c>
      <c r="AT121" s="75">
        <v>70</v>
      </c>
      <c r="AU121" s="75">
        <v>342643</v>
      </c>
      <c r="AV121" s="75">
        <v>292658</v>
      </c>
      <c r="AW121" s="75" t="s">
        <v>436</v>
      </c>
      <c r="AX121" s="75"/>
      <c r="AY121" s="75" t="s">
        <v>436</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c r="A122" s="83">
        <v>102144</v>
      </c>
      <c r="B122" s="75" t="s">
        <v>724</v>
      </c>
      <c r="C122" s="75" t="b">
        <v>0</v>
      </c>
      <c r="D122" s="75" t="b">
        <v>1</v>
      </c>
      <c r="E122" s="75" t="b">
        <v>0</v>
      </c>
      <c r="F122" s="75" t="b">
        <v>0</v>
      </c>
      <c r="G122" s="75" t="s">
        <v>724</v>
      </c>
      <c r="H122" s="75"/>
      <c r="I122" s="75" t="s">
        <v>725</v>
      </c>
      <c r="J122" s="75" t="s">
        <v>677</v>
      </c>
      <c r="K122" s="75">
        <v>45.335000000000001</v>
      </c>
      <c r="L122" s="75">
        <v>-75.724000000000004</v>
      </c>
      <c r="M122" s="75" t="s">
        <v>434</v>
      </c>
      <c r="N122" s="75">
        <v>1970</v>
      </c>
      <c r="O122" s="75"/>
      <c r="P122" s="75">
        <v>2014</v>
      </c>
      <c r="Q122" s="75"/>
      <c r="R122" s="75"/>
      <c r="S122" s="75"/>
      <c r="T122" s="75" t="s">
        <v>435</v>
      </c>
      <c r="U122" s="75"/>
      <c r="V122" s="75"/>
      <c r="W122" s="75"/>
      <c r="X122" s="75"/>
      <c r="Y122" s="75"/>
      <c r="Z122" s="75"/>
      <c r="AA122" s="75" t="s">
        <v>436</v>
      </c>
      <c r="AB122" s="75"/>
      <c r="AC122" s="75"/>
      <c r="AD122" s="75"/>
      <c r="AE122" s="75"/>
      <c r="AF122" s="75" t="s">
        <v>466</v>
      </c>
      <c r="AG122" s="75"/>
      <c r="AH122" s="75"/>
      <c r="AI122" s="75">
        <v>11.254019999999999</v>
      </c>
      <c r="AJ122" s="75"/>
      <c r="AK122" s="75">
        <v>12551.94</v>
      </c>
      <c r="AL122" s="75"/>
      <c r="AM122" s="75"/>
      <c r="AN122" s="75"/>
      <c r="AO122" s="75"/>
      <c r="AP122" s="75"/>
      <c r="AQ122" s="75"/>
      <c r="AR122" s="75"/>
      <c r="AS122" s="75"/>
      <c r="AT122" s="75"/>
      <c r="AU122" s="75"/>
      <c r="AV122" s="75"/>
      <c r="AW122" s="75" t="s">
        <v>436</v>
      </c>
      <c r="AX122" s="75"/>
      <c r="AY122" s="75"/>
      <c r="AZ122" s="75"/>
      <c r="BA122" s="75"/>
      <c r="BB122" s="75"/>
      <c r="BC122" s="75"/>
      <c r="BD122" s="75"/>
      <c r="BE122" s="75"/>
      <c r="BF122" s="75"/>
      <c r="BG122" s="75"/>
      <c r="BH122" s="75"/>
      <c r="BI122" s="75"/>
      <c r="BJ122" s="75"/>
      <c r="BK122" s="75"/>
      <c r="BL122" s="75"/>
      <c r="BM122" s="75"/>
      <c r="BN122" s="75" t="s">
        <v>436</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436</v>
      </c>
      <c r="CL122" s="75" t="s">
        <v>436</v>
      </c>
      <c r="CM122" s="75" t="s">
        <v>436</v>
      </c>
      <c r="CN122" s="75"/>
      <c r="CO122" s="75">
        <v>6</v>
      </c>
      <c r="CP122" s="75">
        <v>6</v>
      </c>
      <c r="CQ122" s="75"/>
      <c r="CR122" s="75">
        <v>725878</v>
      </c>
      <c r="CS122" s="75">
        <v>725878</v>
      </c>
      <c r="CT122" s="75"/>
      <c r="CU122" s="75">
        <v>600</v>
      </c>
      <c r="CV122" s="75">
        <v>600</v>
      </c>
      <c r="CW122" s="75"/>
      <c r="CX122" s="75" t="s">
        <v>439</v>
      </c>
      <c r="CY122" s="75" t="s">
        <v>439</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c r="A123" s="83">
        <v>102249</v>
      </c>
      <c r="B123" s="75" t="s">
        <v>726</v>
      </c>
      <c r="C123" s="75" t="b">
        <v>1</v>
      </c>
      <c r="D123" s="75" t="b">
        <v>1</v>
      </c>
      <c r="E123" s="75" t="b">
        <v>0</v>
      </c>
      <c r="F123" s="75" t="b">
        <v>0</v>
      </c>
      <c r="G123" s="75" t="s">
        <v>727</v>
      </c>
      <c r="H123" s="75"/>
      <c r="I123" s="75" t="s">
        <v>728</v>
      </c>
      <c r="J123" s="75" t="s">
        <v>677</v>
      </c>
      <c r="K123" s="75">
        <v>43.897999999999996</v>
      </c>
      <c r="L123" s="75">
        <v>-78.864999999999995</v>
      </c>
      <c r="M123" s="75" t="s">
        <v>434</v>
      </c>
      <c r="N123" s="75">
        <v>2008</v>
      </c>
      <c r="O123" s="75"/>
      <c r="P123" s="75">
        <v>2017</v>
      </c>
      <c r="Q123" s="75">
        <v>221</v>
      </c>
      <c r="R123" s="75"/>
      <c r="S123" s="75"/>
      <c r="T123" s="75" t="s">
        <v>435</v>
      </c>
      <c r="U123" s="75"/>
      <c r="V123" s="75"/>
      <c r="W123" s="75"/>
      <c r="X123" s="75"/>
      <c r="Y123" s="75"/>
      <c r="Z123" s="75"/>
      <c r="AA123" s="75"/>
      <c r="AB123" s="75"/>
      <c r="AC123" s="75"/>
      <c r="AD123" s="75"/>
      <c r="AE123" s="75"/>
      <c r="AF123" s="75" t="s">
        <v>437</v>
      </c>
      <c r="AG123" s="75" t="s">
        <v>729</v>
      </c>
      <c r="AH123" s="75">
        <v>2.2999999999999998</v>
      </c>
      <c r="AI123" s="75">
        <v>2.65</v>
      </c>
      <c r="AJ123" s="75"/>
      <c r="AK123" s="75"/>
      <c r="AL123" s="75"/>
      <c r="AM123" s="75"/>
      <c r="AN123" s="75" t="s">
        <v>436</v>
      </c>
      <c r="AO123" s="75"/>
      <c r="AP123" s="75">
        <v>1</v>
      </c>
      <c r="AQ123" s="75" t="s">
        <v>552</v>
      </c>
      <c r="AR123" s="75"/>
      <c r="AS123" s="75">
        <v>2.2999999999999998</v>
      </c>
      <c r="AT123" s="75">
        <v>2.65</v>
      </c>
      <c r="AU123" s="75"/>
      <c r="AV123" s="75"/>
      <c r="AW123" s="75" t="s">
        <v>436</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c r="A124" s="83">
        <v>102271</v>
      </c>
      <c r="B124" s="75" t="s">
        <v>730</v>
      </c>
      <c r="C124" s="75" t="b">
        <v>0</v>
      </c>
      <c r="D124" s="75" t="b">
        <v>1</v>
      </c>
      <c r="E124" s="75" t="b">
        <v>0</v>
      </c>
      <c r="F124" s="75" t="b">
        <v>0</v>
      </c>
      <c r="G124" s="75"/>
      <c r="H124" s="75"/>
      <c r="I124" s="75" t="s">
        <v>731</v>
      </c>
      <c r="J124" s="75" t="s">
        <v>677</v>
      </c>
      <c r="K124" s="75">
        <v>45.436999999999998</v>
      </c>
      <c r="L124" s="75">
        <v>-75.682000000000002</v>
      </c>
      <c r="M124" s="75" t="s">
        <v>434</v>
      </c>
      <c r="N124" s="75"/>
      <c r="O124" s="75"/>
      <c r="P124" s="75"/>
      <c r="Q124" s="75"/>
      <c r="R124" s="75"/>
      <c r="S124" s="75"/>
      <c r="T124" s="75" t="s">
        <v>456</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c r="A125" s="83">
        <v>102277</v>
      </c>
      <c r="B125" s="75" t="s">
        <v>732</v>
      </c>
      <c r="C125" s="75" t="b">
        <v>0</v>
      </c>
      <c r="D125" s="75" t="b">
        <v>1</v>
      </c>
      <c r="E125" s="75" t="b">
        <v>0</v>
      </c>
      <c r="F125" s="75" t="b">
        <v>0</v>
      </c>
      <c r="G125" s="75" t="s">
        <v>733</v>
      </c>
      <c r="H125" s="75"/>
      <c r="I125" s="75" t="s">
        <v>731</v>
      </c>
      <c r="J125" s="75" t="s">
        <v>677</v>
      </c>
      <c r="K125" s="75">
        <v>45.442999999999998</v>
      </c>
      <c r="L125" s="75">
        <v>-75.676000000000002</v>
      </c>
      <c r="M125" s="75" t="s">
        <v>434</v>
      </c>
      <c r="N125" s="75">
        <v>1910</v>
      </c>
      <c r="O125" s="75"/>
      <c r="P125" s="75">
        <v>2015</v>
      </c>
      <c r="Q125" s="75"/>
      <c r="R125" s="75"/>
      <c r="S125" s="75"/>
      <c r="T125" s="75" t="s">
        <v>435</v>
      </c>
      <c r="U125" s="75"/>
      <c r="V125" s="75" t="s">
        <v>436</v>
      </c>
      <c r="W125" s="75"/>
      <c r="X125" s="75" t="s">
        <v>436</v>
      </c>
      <c r="Y125" s="75"/>
      <c r="Z125" s="75" t="s">
        <v>436</v>
      </c>
      <c r="AA125" s="75"/>
      <c r="AB125" s="75"/>
      <c r="AC125" s="75"/>
      <c r="AD125" s="75"/>
      <c r="AE125" s="75" t="s">
        <v>436</v>
      </c>
      <c r="AF125" s="75" t="s">
        <v>471</v>
      </c>
      <c r="AG125" s="75"/>
      <c r="AH125" s="75"/>
      <c r="AI125" s="75">
        <v>297</v>
      </c>
      <c r="AJ125" s="75"/>
      <c r="AK125" s="75">
        <v>196994</v>
      </c>
      <c r="AL125" s="75"/>
      <c r="AM125" s="75"/>
      <c r="AN125" s="75"/>
      <c r="AO125" s="75"/>
      <c r="AP125" s="75"/>
      <c r="AQ125" s="75"/>
      <c r="AR125" s="75"/>
      <c r="AS125" s="75"/>
      <c r="AT125" s="75"/>
      <c r="AU125" s="75"/>
      <c r="AV125" s="75"/>
      <c r="AW125" s="75" t="s">
        <v>436</v>
      </c>
      <c r="AX125" s="75"/>
      <c r="AY125" s="75"/>
      <c r="AZ125" s="75"/>
      <c r="BA125" s="75"/>
      <c r="BB125" s="75"/>
      <c r="BC125" s="75"/>
      <c r="BD125" s="75"/>
      <c r="BE125" s="75"/>
      <c r="BF125" s="75"/>
      <c r="BG125" s="75"/>
      <c r="BH125" s="75"/>
      <c r="BI125" s="75"/>
      <c r="BJ125" s="75"/>
      <c r="BK125" s="75"/>
      <c r="BL125" s="75"/>
      <c r="BM125" s="75"/>
      <c r="BN125" s="75" t="s">
        <v>436</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c r="A126" s="83">
        <v>102278</v>
      </c>
      <c r="B126" s="75" t="s">
        <v>734</v>
      </c>
      <c r="C126" s="75" t="b">
        <v>0</v>
      </c>
      <c r="D126" s="75" t="b">
        <v>1</v>
      </c>
      <c r="E126" s="75" t="b">
        <v>0</v>
      </c>
      <c r="F126" s="75" t="b">
        <v>0</v>
      </c>
      <c r="G126" s="75" t="s">
        <v>733</v>
      </c>
      <c r="H126" s="75"/>
      <c r="I126" s="75" t="s">
        <v>731</v>
      </c>
      <c r="J126" s="75" t="s">
        <v>677</v>
      </c>
      <c r="K126" s="75">
        <v>45.443999999999996</v>
      </c>
      <c r="L126" s="75">
        <v>-75.674999999999997</v>
      </c>
      <c r="M126" s="75" t="s">
        <v>434</v>
      </c>
      <c r="N126" s="75">
        <v>1958</v>
      </c>
      <c r="O126" s="75"/>
      <c r="P126" s="75">
        <v>2018</v>
      </c>
      <c r="Q126" s="75">
        <v>9119</v>
      </c>
      <c r="R126" s="75"/>
      <c r="S126" s="75"/>
      <c r="T126" s="75" t="s">
        <v>435</v>
      </c>
      <c r="U126" s="75" t="s">
        <v>436</v>
      </c>
      <c r="V126" s="75"/>
      <c r="W126" s="75"/>
      <c r="X126" s="75" t="s">
        <v>436</v>
      </c>
      <c r="Y126" s="75"/>
      <c r="Z126" s="75" t="s">
        <v>436</v>
      </c>
      <c r="AA126" s="75"/>
      <c r="AB126" s="75"/>
      <c r="AC126" s="75"/>
      <c r="AD126" s="75"/>
      <c r="AE126" s="75"/>
      <c r="AF126" s="75" t="s">
        <v>450</v>
      </c>
      <c r="AG126" s="75"/>
      <c r="AH126" s="75"/>
      <c r="AI126" s="75">
        <v>64.400000000000006</v>
      </c>
      <c r="AJ126" s="75"/>
      <c r="AK126" s="75">
        <v>45085</v>
      </c>
      <c r="AL126" s="75"/>
      <c r="AM126" s="75"/>
      <c r="AN126" s="75"/>
      <c r="AO126" s="75"/>
      <c r="AP126" s="75"/>
      <c r="AQ126" s="75"/>
      <c r="AR126" s="75"/>
      <c r="AS126" s="75"/>
      <c r="AT126" s="75"/>
      <c r="AU126" s="75"/>
      <c r="AV126" s="75"/>
      <c r="AW126" s="75" t="s">
        <v>436</v>
      </c>
      <c r="AX126" s="75"/>
      <c r="AY126" s="75"/>
      <c r="AZ126" s="75" t="s">
        <v>436</v>
      </c>
      <c r="BA126" s="75"/>
      <c r="BB126" s="75" t="s">
        <v>436</v>
      </c>
      <c r="BC126" s="75"/>
      <c r="BD126" s="75"/>
      <c r="BE126" s="75"/>
      <c r="BF126" s="75"/>
      <c r="BG126" s="75"/>
      <c r="BH126" s="75"/>
      <c r="BI126" s="75"/>
      <c r="BJ126" s="75"/>
      <c r="BK126" s="75"/>
      <c r="BL126" s="75"/>
      <c r="BM126" s="75"/>
      <c r="BN126" s="75" t="s">
        <v>436</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439</v>
      </c>
      <c r="CL126" s="75" t="s">
        <v>436</v>
      </c>
      <c r="CM126" s="75" t="s">
        <v>436</v>
      </c>
      <c r="CN126" s="75"/>
      <c r="CO126" s="75">
        <v>11</v>
      </c>
      <c r="CP126" s="75">
        <v>10</v>
      </c>
      <c r="CQ126" s="75"/>
      <c r="CR126" s="75">
        <v>2322000</v>
      </c>
      <c r="CS126" s="75">
        <v>1900000</v>
      </c>
      <c r="CT126" s="75"/>
      <c r="CU126" s="75">
        <v>2400</v>
      </c>
      <c r="CV126" s="75">
        <v>2000</v>
      </c>
      <c r="CW126" s="75"/>
      <c r="CX126" s="75" t="s">
        <v>436</v>
      </c>
      <c r="CY126" s="75" t="s">
        <v>436</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c r="A127" s="83">
        <v>102296</v>
      </c>
      <c r="B127" s="75" t="s">
        <v>735</v>
      </c>
      <c r="C127" s="75" t="b">
        <v>0</v>
      </c>
      <c r="D127" s="75" t="b">
        <v>1</v>
      </c>
      <c r="E127" s="75" t="b">
        <v>0</v>
      </c>
      <c r="F127" s="75" t="b">
        <v>0</v>
      </c>
      <c r="G127" s="75" t="s">
        <v>736</v>
      </c>
      <c r="H127" s="75" t="s">
        <v>737</v>
      </c>
      <c r="I127" s="75" t="s">
        <v>731</v>
      </c>
      <c r="J127" s="75" t="s">
        <v>677</v>
      </c>
      <c r="K127" s="75">
        <v>45.461999999999996</v>
      </c>
      <c r="L127" s="75">
        <v>-75.656999999999996</v>
      </c>
      <c r="M127" s="75" t="s">
        <v>434</v>
      </c>
      <c r="N127" s="75">
        <v>1996</v>
      </c>
      <c r="O127" s="75"/>
      <c r="P127" s="75">
        <v>2018</v>
      </c>
      <c r="Q127" s="75">
        <v>9119</v>
      </c>
      <c r="R127" s="75"/>
      <c r="S127" s="75"/>
      <c r="T127" s="75" t="s">
        <v>456</v>
      </c>
      <c r="U127" s="75"/>
      <c r="V127" s="75"/>
      <c r="W127" s="75"/>
      <c r="X127" s="75"/>
      <c r="Y127" s="75"/>
      <c r="Z127" s="75" t="s">
        <v>436</v>
      </c>
      <c r="AA127" s="75"/>
      <c r="AB127" s="75"/>
      <c r="AC127" s="75"/>
      <c r="AD127" s="75"/>
      <c r="AE127" s="75"/>
      <c r="AF127" s="75" t="s">
        <v>450</v>
      </c>
      <c r="AG127" s="75"/>
      <c r="AH127" s="75"/>
      <c r="AI127" s="75"/>
      <c r="AJ127" s="75"/>
      <c r="AK127" s="75"/>
      <c r="AL127" s="75"/>
      <c r="AM127" s="75"/>
      <c r="AN127" s="75" t="s">
        <v>436</v>
      </c>
      <c r="AO127" s="75"/>
      <c r="AP127" s="75"/>
      <c r="AQ127" s="75"/>
      <c r="AR127" s="75"/>
      <c r="AS127" s="75"/>
      <c r="AT127" s="75"/>
      <c r="AU127" s="75"/>
      <c r="AV127" s="75"/>
      <c r="AW127" s="75" t="s">
        <v>436</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439</v>
      </c>
      <c r="CL127" s="75" t="s">
        <v>436</v>
      </c>
      <c r="CM127" s="75" t="s">
        <v>439</v>
      </c>
      <c r="CN127" s="75"/>
      <c r="CO127" s="75">
        <v>11</v>
      </c>
      <c r="CP127" s="75"/>
      <c r="CQ127" s="75"/>
      <c r="CR127" s="75">
        <v>241110.08</v>
      </c>
      <c r="CS127" s="75"/>
      <c r="CT127" s="75"/>
      <c r="CU127" s="75">
        <v>3000</v>
      </c>
      <c r="CV127" s="75"/>
      <c r="CW127" s="75"/>
      <c r="CX127" s="75" t="s">
        <v>439</v>
      </c>
      <c r="CY127" s="75"/>
      <c r="CZ127" s="75"/>
      <c r="DA127" s="75" t="s">
        <v>439</v>
      </c>
      <c r="DB127" s="75"/>
      <c r="DC127" s="75"/>
      <c r="DD127" s="75">
        <v>9.6999999999999993</v>
      </c>
      <c r="DE127" s="75"/>
      <c r="DF127" s="75"/>
      <c r="DG127" s="75"/>
      <c r="DH127" s="75"/>
      <c r="DI127" s="75"/>
      <c r="DJ127" s="75">
        <v>120</v>
      </c>
      <c r="DK127" s="75"/>
      <c r="DL127" s="75"/>
      <c r="DM127" s="75">
        <v>95</v>
      </c>
      <c r="DN127" s="75"/>
      <c r="DO127" s="75"/>
    </row>
    <row r="128" spans="1:119" s="9" customFormat="1">
      <c r="A128" s="83">
        <v>102306</v>
      </c>
      <c r="B128" s="75" t="s">
        <v>738</v>
      </c>
      <c r="C128" s="75" t="b">
        <v>0</v>
      </c>
      <c r="D128" s="75" t="b">
        <v>1</v>
      </c>
      <c r="E128" s="75" t="b">
        <v>0</v>
      </c>
      <c r="F128" s="75" t="b">
        <v>0</v>
      </c>
      <c r="G128" s="75" t="s">
        <v>739</v>
      </c>
      <c r="H128" s="75"/>
      <c r="I128" s="75" t="s">
        <v>731</v>
      </c>
      <c r="J128" s="75" t="s">
        <v>677</v>
      </c>
      <c r="K128" s="75">
        <v>45.471999999999994</v>
      </c>
      <c r="L128" s="75">
        <v>-75.647000000000006</v>
      </c>
      <c r="M128" s="75" t="s">
        <v>434</v>
      </c>
      <c r="N128" s="75">
        <v>1910</v>
      </c>
      <c r="O128" s="75"/>
      <c r="P128" s="75">
        <v>2014</v>
      </c>
      <c r="Q128" s="75"/>
      <c r="R128" s="75"/>
      <c r="S128" s="75"/>
      <c r="T128" s="75" t="s">
        <v>435</v>
      </c>
      <c r="U128" s="75"/>
      <c r="V128" s="75" t="s">
        <v>436</v>
      </c>
      <c r="W128" s="75"/>
      <c r="X128" s="75" t="s">
        <v>436</v>
      </c>
      <c r="Y128" s="75"/>
      <c r="Z128" s="75"/>
      <c r="AA128" s="75"/>
      <c r="AB128" s="75"/>
      <c r="AC128" s="75"/>
      <c r="AD128" s="75"/>
      <c r="AE128" s="75"/>
      <c r="AF128" s="75" t="s">
        <v>466</v>
      </c>
      <c r="AG128" s="75"/>
      <c r="AH128" s="75"/>
      <c r="AI128" s="75">
        <v>467</v>
      </c>
      <c r="AJ128" s="75"/>
      <c r="AK128" s="75">
        <v>535927</v>
      </c>
      <c r="AL128" s="75"/>
      <c r="AM128" s="75"/>
      <c r="AN128" s="75"/>
      <c r="AO128" s="75"/>
      <c r="AP128" s="75"/>
      <c r="AQ128" s="75"/>
      <c r="AR128" s="75"/>
      <c r="AS128" s="75"/>
      <c r="AT128" s="75"/>
      <c r="AU128" s="75"/>
      <c r="AV128" s="75"/>
      <c r="AW128" s="75" t="s">
        <v>436</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436</v>
      </c>
      <c r="CL128" s="75" t="s">
        <v>439</v>
      </c>
      <c r="CM128" s="75" t="s">
        <v>436</v>
      </c>
      <c r="CN128" s="75">
        <v>85</v>
      </c>
      <c r="CO128" s="75"/>
      <c r="CP128" s="75">
        <v>85</v>
      </c>
      <c r="CQ128" s="75">
        <v>22596000</v>
      </c>
      <c r="CR128" s="75"/>
      <c r="CS128" s="75">
        <v>22596000</v>
      </c>
      <c r="CT128" s="75">
        <v>49200</v>
      </c>
      <c r="CU128" s="75"/>
      <c r="CV128" s="75">
        <v>49200</v>
      </c>
      <c r="CW128" s="75" t="s">
        <v>436</v>
      </c>
      <c r="CX128" s="75"/>
      <c r="CY128" s="75" t="s">
        <v>436</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c r="A129" s="83">
        <v>102309</v>
      </c>
      <c r="B129" s="75" t="s">
        <v>740</v>
      </c>
      <c r="C129" s="75" t="b">
        <v>0</v>
      </c>
      <c r="D129" s="75" t="b">
        <v>1</v>
      </c>
      <c r="E129" s="75" t="b">
        <v>0</v>
      </c>
      <c r="F129" s="75" t="b">
        <v>0</v>
      </c>
      <c r="G129" s="75" t="s">
        <v>739</v>
      </c>
      <c r="H129" s="75"/>
      <c r="I129" s="75" t="s">
        <v>731</v>
      </c>
      <c r="J129" s="75" t="s">
        <v>677</v>
      </c>
      <c r="K129" s="75">
        <v>45.474999999999994</v>
      </c>
      <c r="L129" s="75">
        <v>-75.644000000000005</v>
      </c>
      <c r="M129" s="75" t="s">
        <v>434</v>
      </c>
      <c r="N129" s="75">
        <v>1970</v>
      </c>
      <c r="O129" s="75"/>
      <c r="P129" s="75">
        <v>2014</v>
      </c>
      <c r="Q129" s="75"/>
      <c r="R129" s="75"/>
      <c r="S129" s="75"/>
      <c r="T129" s="75" t="s">
        <v>435</v>
      </c>
      <c r="U129" s="75"/>
      <c r="V129" s="75"/>
      <c r="W129" s="75"/>
      <c r="X129" s="75"/>
      <c r="Y129" s="75"/>
      <c r="Z129" s="75" t="s">
        <v>436</v>
      </c>
      <c r="AA129" s="75"/>
      <c r="AB129" s="75"/>
      <c r="AC129" s="75"/>
      <c r="AD129" s="75"/>
      <c r="AE129" s="75"/>
      <c r="AF129" s="75" t="s">
        <v>466</v>
      </c>
      <c r="AG129" s="75"/>
      <c r="AH129" s="75"/>
      <c r="AI129" s="75">
        <v>21.6</v>
      </c>
      <c r="AJ129" s="75"/>
      <c r="AK129" s="75">
        <v>17970</v>
      </c>
      <c r="AL129" s="75"/>
      <c r="AM129" s="75"/>
      <c r="AN129" s="75"/>
      <c r="AO129" s="75"/>
      <c r="AP129" s="75"/>
      <c r="AQ129" s="75"/>
      <c r="AR129" s="75"/>
      <c r="AS129" s="75"/>
      <c r="AT129" s="75"/>
      <c r="AU129" s="75"/>
      <c r="AV129" s="75"/>
      <c r="AW129" s="75" t="s">
        <v>436</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436</v>
      </c>
      <c r="CL129" s="75" t="s">
        <v>439</v>
      </c>
      <c r="CM129" s="75" t="s">
        <v>436</v>
      </c>
      <c r="CN129" s="75">
        <v>4</v>
      </c>
      <c r="CO129" s="75"/>
      <c r="CP129" s="75">
        <v>4</v>
      </c>
      <c r="CQ129" s="75">
        <v>816684</v>
      </c>
      <c r="CR129" s="75"/>
      <c r="CS129" s="75">
        <v>816684</v>
      </c>
      <c r="CT129" s="75">
        <v>2034</v>
      </c>
      <c r="CU129" s="75"/>
      <c r="CV129" s="75">
        <v>2034</v>
      </c>
      <c r="CW129" s="75" t="s">
        <v>436</v>
      </c>
      <c r="CX129" s="75"/>
      <c r="CY129" s="75" t="s">
        <v>436</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c r="A130" s="83">
        <v>102310</v>
      </c>
      <c r="B130" s="75" t="s">
        <v>741</v>
      </c>
      <c r="C130" s="75" t="b">
        <v>0</v>
      </c>
      <c r="D130" s="75" t="b">
        <v>1</v>
      </c>
      <c r="E130" s="75" t="b">
        <v>0</v>
      </c>
      <c r="F130" s="75" t="b">
        <v>0</v>
      </c>
      <c r="G130" s="75" t="s">
        <v>742</v>
      </c>
      <c r="H130" s="75"/>
      <c r="I130" s="75" t="s">
        <v>731</v>
      </c>
      <c r="J130" s="75" t="s">
        <v>677</v>
      </c>
      <c r="K130" s="75">
        <v>45.475999999999999</v>
      </c>
      <c r="L130" s="75">
        <v>-75.643000000000001</v>
      </c>
      <c r="M130" s="75" t="s">
        <v>434</v>
      </c>
      <c r="N130" s="75">
        <v>1972</v>
      </c>
      <c r="O130" s="75"/>
      <c r="P130" s="75">
        <v>2015</v>
      </c>
      <c r="Q130" s="75"/>
      <c r="R130" s="75"/>
      <c r="S130" s="75"/>
      <c r="T130" s="75" t="s">
        <v>435</v>
      </c>
      <c r="U130" s="75"/>
      <c r="V130" s="75" t="s">
        <v>436</v>
      </c>
      <c r="W130" s="75"/>
      <c r="X130" s="75"/>
      <c r="Y130" s="75" t="s">
        <v>436</v>
      </c>
      <c r="Z130" s="75" t="s">
        <v>436</v>
      </c>
      <c r="AA130" s="75"/>
      <c r="AB130" s="75"/>
      <c r="AC130" s="75"/>
      <c r="AD130" s="75"/>
      <c r="AE130" s="75"/>
      <c r="AF130" s="75" t="s">
        <v>471</v>
      </c>
      <c r="AG130" s="75"/>
      <c r="AH130" s="75"/>
      <c r="AI130" s="75"/>
      <c r="AJ130" s="75"/>
      <c r="AK130" s="75"/>
      <c r="AL130" s="75"/>
      <c r="AM130" s="75"/>
      <c r="AN130" s="75"/>
      <c r="AO130" s="75"/>
      <c r="AP130" s="75"/>
      <c r="AQ130" s="75"/>
      <c r="AR130" s="75"/>
      <c r="AS130" s="75"/>
      <c r="AT130" s="75"/>
      <c r="AU130" s="75"/>
      <c r="AV130" s="75"/>
      <c r="AW130" s="75" t="s">
        <v>436</v>
      </c>
      <c r="AX130" s="75" t="s">
        <v>436</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c r="A131" s="83">
        <v>102324</v>
      </c>
      <c r="B131" s="75" t="s">
        <v>743</v>
      </c>
      <c r="C131" s="75" t="b">
        <v>1</v>
      </c>
      <c r="D131" s="75" t="b">
        <v>1</v>
      </c>
      <c r="E131" s="75" t="b">
        <v>0</v>
      </c>
      <c r="F131" s="75" t="b">
        <v>0</v>
      </c>
      <c r="G131" s="75" t="s">
        <v>720</v>
      </c>
      <c r="H131" s="75" t="s">
        <v>744</v>
      </c>
      <c r="I131" s="75" t="s">
        <v>731</v>
      </c>
      <c r="J131" s="75" t="s">
        <v>677</v>
      </c>
      <c r="K131" s="75">
        <v>45.489999999999995</v>
      </c>
      <c r="L131" s="75">
        <v>-75.629000000000005</v>
      </c>
      <c r="M131" s="75" t="s">
        <v>434</v>
      </c>
      <c r="N131" s="75">
        <v>1992</v>
      </c>
      <c r="O131" s="75"/>
      <c r="P131" s="75">
        <v>2017</v>
      </c>
      <c r="Q131" s="75">
        <v>221</v>
      </c>
      <c r="R131" s="75"/>
      <c r="S131" s="75"/>
      <c r="T131" s="75" t="s">
        <v>435</v>
      </c>
      <c r="U131" s="75"/>
      <c r="V131" s="75"/>
      <c r="W131" s="75"/>
      <c r="X131" s="75"/>
      <c r="Y131" s="75"/>
      <c r="Z131" s="75"/>
      <c r="AA131" s="75"/>
      <c r="AB131" s="75"/>
      <c r="AC131" s="75"/>
      <c r="AD131" s="75"/>
      <c r="AE131" s="75"/>
      <c r="AF131" s="75" t="s">
        <v>437</v>
      </c>
      <c r="AG131" s="75" t="s">
        <v>745</v>
      </c>
      <c r="AH131" s="75">
        <v>30</v>
      </c>
      <c r="AI131" s="75">
        <v>43.7</v>
      </c>
      <c r="AJ131" s="75"/>
      <c r="AK131" s="75"/>
      <c r="AL131" s="75"/>
      <c r="AM131" s="75"/>
      <c r="AN131" s="75" t="s">
        <v>436</v>
      </c>
      <c r="AO131" s="75"/>
      <c r="AP131" s="75">
        <v>2</v>
      </c>
      <c r="AQ131" s="75" t="s">
        <v>444</v>
      </c>
      <c r="AR131" s="75"/>
      <c r="AS131" s="75">
        <v>30</v>
      </c>
      <c r="AT131" s="75">
        <v>43.7</v>
      </c>
      <c r="AU131" s="75"/>
      <c r="AV131" s="75"/>
      <c r="AW131" s="75" t="s">
        <v>436</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c r="A132" s="83">
        <v>102325</v>
      </c>
      <c r="B132" s="75" t="s">
        <v>746</v>
      </c>
      <c r="C132" s="75" t="b">
        <v>0</v>
      </c>
      <c r="D132" s="75" t="b">
        <v>1</v>
      </c>
      <c r="E132" s="75" t="b">
        <v>0</v>
      </c>
      <c r="F132" s="75" t="b">
        <v>0</v>
      </c>
      <c r="G132" s="75" t="s">
        <v>733</v>
      </c>
      <c r="H132" s="75"/>
      <c r="I132" s="75" t="s">
        <v>731</v>
      </c>
      <c r="J132" s="75" t="s">
        <v>677</v>
      </c>
      <c r="K132" s="75">
        <v>45.491</v>
      </c>
      <c r="L132" s="75">
        <v>-75.628</v>
      </c>
      <c r="M132" s="75" t="s">
        <v>434</v>
      </c>
      <c r="N132" s="75">
        <v>1950</v>
      </c>
      <c r="O132" s="75"/>
      <c r="P132" s="75">
        <v>2015</v>
      </c>
      <c r="Q132" s="75"/>
      <c r="R132" s="75"/>
      <c r="S132" s="75"/>
      <c r="T132" s="75" t="s">
        <v>435</v>
      </c>
      <c r="U132" s="75"/>
      <c r="V132" s="75"/>
      <c r="W132" s="75"/>
      <c r="X132" s="75" t="s">
        <v>436</v>
      </c>
      <c r="Y132" s="75"/>
      <c r="Z132" s="75" t="s">
        <v>436</v>
      </c>
      <c r="AA132" s="75"/>
      <c r="AB132" s="75"/>
      <c r="AC132" s="75"/>
      <c r="AD132" s="75"/>
      <c r="AE132" s="75"/>
      <c r="AF132" s="75" t="s">
        <v>471</v>
      </c>
      <c r="AG132" s="75"/>
      <c r="AH132" s="75"/>
      <c r="AI132" s="75">
        <v>134.5</v>
      </c>
      <c r="AJ132" s="75"/>
      <c r="AK132" s="75">
        <v>85681</v>
      </c>
      <c r="AL132" s="75"/>
      <c r="AM132" s="75"/>
      <c r="AN132" s="75"/>
      <c r="AO132" s="75"/>
      <c r="AP132" s="75"/>
      <c r="AQ132" s="75"/>
      <c r="AR132" s="75"/>
      <c r="AS132" s="75"/>
      <c r="AT132" s="75"/>
      <c r="AU132" s="75"/>
      <c r="AV132" s="75"/>
      <c r="AW132" s="75" t="s">
        <v>436</v>
      </c>
      <c r="AX132" s="75"/>
      <c r="AY132" s="75"/>
      <c r="AZ132" s="75"/>
      <c r="BA132" s="75"/>
      <c r="BB132" s="75"/>
      <c r="BC132" s="75"/>
      <c r="BD132" s="75"/>
      <c r="BE132" s="75"/>
      <c r="BF132" s="75"/>
      <c r="BG132" s="75"/>
      <c r="BH132" s="75"/>
      <c r="BI132" s="75"/>
      <c r="BJ132" s="75"/>
      <c r="BK132" s="75"/>
      <c r="BL132" s="75"/>
      <c r="BM132" s="75"/>
      <c r="BN132" s="75" t="s">
        <v>436</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436</v>
      </c>
      <c r="CL132" s="75" t="s">
        <v>439</v>
      </c>
      <c r="CM132" s="75" t="s">
        <v>436</v>
      </c>
      <c r="CN132" s="75">
        <v>18</v>
      </c>
      <c r="CO132" s="75"/>
      <c r="CP132" s="75">
        <v>18</v>
      </c>
      <c r="CQ132" s="75">
        <v>3907451</v>
      </c>
      <c r="CR132" s="75"/>
      <c r="CS132" s="75">
        <v>3907451</v>
      </c>
      <c r="CT132" s="75">
        <v>6560</v>
      </c>
      <c r="CU132" s="75"/>
      <c r="CV132" s="75">
        <v>6560</v>
      </c>
      <c r="CW132" s="75" t="s">
        <v>436</v>
      </c>
      <c r="CX132" s="75"/>
      <c r="CY132" s="75" t="s">
        <v>436</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c r="A133" s="83">
        <v>102326</v>
      </c>
      <c r="B133" s="75" t="s">
        <v>747</v>
      </c>
      <c r="C133" s="75" t="b">
        <v>1</v>
      </c>
      <c r="D133" s="75" t="b">
        <v>1</v>
      </c>
      <c r="E133" s="75" t="b">
        <v>0</v>
      </c>
      <c r="F133" s="75" t="b">
        <v>0</v>
      </c>
      <c r="G133" s="75" t="s">
        <v>747</v>
      </c>
      <c r="H133" s="75"/>
      <c r="I133" s="75" t="s">
        <v>731</v>
      </c>
      <c r="J133" s="75" t="s">
        <v>677</v>
      </c>
      <c r="K133" s="75">
        <v>45.491999999999997</v>
      </c>
      <c r="L133" s="75">
        <v>-75.62700000000001</v>
      </c>
      <c r="M133" s="75" t="s">
        <v>434</v>
      </c>
      <c r="N133" s="75">
        <v>1970</v>
      </c>
      <c r="O133" s="75"/>
      <c r="P133" s="75">
        <v>2015</v>
      </c>
      <c r="Q133" s="75">
        <v>221</v>
      </c>
      <c r="R133" s="75"/>
      <c r="S133" s="75"/>
      <c r="T133" s="75" t="s">
        <v>435</v>
      </c>
      <c r="U133" s="75" t="s">
        <v>436</v>
      </c>
      <c r="V133" s="75"/>
      <c r="W133" s="75"/>
      <c r="X133" s="75"/>
      <c r="Y133" s="75"/>
      <c r="Z133" s="75"/>
      <c r="AA133" s="75" t="s">
        <v>436</v>
      </c>
      <c r="AB133" s="75" t="s">
        <v>436</v>
      </c>
      <c r="AC133" s="75"/>
      <c r="AD133" s="75"/>
      <c r="AE133" s="75"/>
      <c r="AF133" s="75" t="s">
        <v>437</v>
      </c>
      <c r="AG133" s="75"/>
      <c r="AH133" s="75">
        <v>2.1</v>
      </c>
      <c r="AI133" s="75">
        <v>19.361999999999998</v>
      </c>
      <c r="AJ133" s="75">
        <v>7124</v>
      </c>
      <c r="AK133" s="75">
        <v>40158.137600000002</v>
      </c>
      <c r="AL133" s="75">
        <v>0.13200000000000001</v>
      </c>
      <c r="AM133" s="75"/>
      <c r="AN133" s="75" t="s">
        <v>436</v>
      </c>
      <c r="AO133" s="75"/>
      <c r="AP133" s="75">
        <v>2</v>
      </c>
      <c r="AQ133" s="75" t="s">
        <v>748</v>
      </c>
      <c r="AR133" s="75"/>
      <c r="AS133" s="75">
        <v>2.1</v>
      </c>
      <c r="AT133" s="75">
        <v>19.361999999999998</v>
      </c>
      <c r="AU133" s="75">
        <v>7124</v>
      </c>
      <c r="AV133" s="75">
        <v>40158.137600000002</v>
      </c>
      <c r="AW133" s="75" t="s">
        <v>436</v>
      </c>
      <c r="AX133" s="75"/>
      <c r="AY133" s="75" t="s">
        <v>436</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436</v>
      </c>
      <c r="CL133" s="75" t="s">
        <v>439</v>
      </c>
      <c r="CM133" s="75" t="s">
        <v>436</v>
      </c>
      <c r="CN133" s="75">
        <v>33</v>
      </c>
      <c r="CO133" s="75"/>
      <c r="CP133" s="75">
        <v>33</v>
      </c>
      <c r="CQ133" s="75">
        <v>3881250</v>
      </c>
      <c r="CR133" s="75"/>
      <c r="CS133" s="75">
        <v>3881250</v>
      </c>
      <c r="CT133" s="75">
        <v>7544</v>
      </c>
      <c r="CU133" s="75"/>
      <c r="CV133" s="75">
        <v>7544</v>
      </c>
      <c r="CW133" s="75" t="s">
        <v>436</v>
      </c>
      <c r="CX133" s="75"/>
      <c r="CY133" s="75" t="s">
        <v>436</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c r="A134" s="83">
        <v>102329</v>
      </c>
      <c r="B134" s="75" t="s">
        <v>749</v>
      </c>
      <c r="C134" s="75" t="b">
        <v>0</v>
      </c>
      <c r="D134" s="75" t="b">
        <v>1</v>
      </c>
      <c r="E134" s="75" t="b">
        <v>0</v>
      </c>
      <c r="F134" s="75" t="b">
        <v>0</v>
      </c>
      <c r="G134" s="75" t="s">
        <v>478</v>
      </c>
      <c r="H134" s="75"/>
      <c r="I134" s="75" t="s">
        <v>750</v>
      </c>
      <c r="J134" s="75" t="s">
        <v>677</v>
      </c>
      <c r="K134" s="75">
        <v>45.494999999999997</v>
      </c>
      <c r="L134" s="75">
        <v>-75.624000000000009</v>
      </c>
      <c r="M134" s="75" t="s">
        <v>434</v>
      </c>
      <c r="N134" s="75">
        <v>2010</v>
      </c>
      <c r="O134" s="75"/>
      <c r="P134" s="75">
        <v>2014</v>
      </c>
      <c r="Q134" s="75">
        <v>814</v>
      </c>
      <c r="R134" s="75"/>
      <c r="S134" s="75"/>
      <c r="T134" s="75" t="s">
        <v>435</v>
      </c>
      <c r="U134" s="75"/>
      <c r="V134" s="75"/>
      <c r="W134" s="75"/>
      <c r="X134" s="75"/>
      <c r="Y134" s="75"/>
      <c r="Z134" s="75"/>
      <c r="AA134" s="75"/>
      <c r="AB134" s="75" t="s">
        <v>436</v>
      </c>
      <c r="AC134" s="75"/>
      <c r="AD134" s="75"/>
      <c r="AE134" s="75"/>
      <c r="AF134" s="75" t="s">
        <v>466</v>
      </c>
      <c r="AG134" s="75"/>
      <c r="AH134" s="75"/>
      <c r="AI134" s="75">
        <v>3.7033709999999997</v>
      </c>
      <c r="AJ134" s="75"/>
      <c r="AK134" s="75"/>
      <c r="AL134" s="75"/>
      <c r="AM134" s="75"/>
      <c r="AN134" s="75"/>
      <c r="AO134" s="75"/>
      <c r="AP134" s="75"/>
      <c r="AQ134" s="75"/>
      <c r="AR134" s="75"/>
      <c r="AS134" s="75"/>
      <c r="AT134" s="75"/>
      <c r="AU134" s="75"/>
      <c r="AV134" s="75"/>
      <c r="AW134" s="75" t="s">
        <v>436</v>
      </c>
      <c r="AX134" s="75"/>
      <c r="AY134" s="75"/>
      <c r="AZ134" s="75"/>
      <c r="BA134" s="75"/>
      <c r="BB134" s="75"/>
      <c r="BC134" s="75"/>
      <c r="BD134" s="75" t="s">
        <v>436</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439</v>
      </c>
      <c r="CL134" s="75" t="s">
        <v>436</v>
      </c>
      <c r="CM134" s="75" t="s">
        <v>436</v>
      </c>
      <c r="CN134" s="75"/>
      <c r="CO134" s="75">
        <v>5</v>
      </c>
      <c r="CP134" s="75">
        <v>5</v>
      </c>
      <c r="CQ134" s="75"/>
      <c r="CR134" s="75">
        <v>250000</v>
      </c>
      <c r="CS134" s="75">
        <v>250000</v>
      </c>
      <c r="CT134" s="75"/>
      <c r="CU134" s="75">
        <v>500</v>
      </c>
      <c r="CV134" s="75">
        <v>500</v>
      </c>
      <c r="CW134" s="75"/>
      <c r="CX134" s="75" t="s">
        <v>439</v>
      </c>
      <c r="CY134" s="75" t="s">
        <v>439</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c r="A135" s="83">
        <v>102365</v>
      </c>
      <c r="B135" s="75" t="s">
        <v>751</v>
      </c>
      <c r="C135" s="75" t="b">
        <v>1</v>
      </c>
      <c r="D135" s="75" t="b">
        <v>1</v>
      </c>
      <c r="E135" s="75" t="b">
        <v>0</v>
      </c>
      <c r="F135" s="75" t="b">
        <v>0</v>
      </c>
      <c r="G135" s="75" t="s">
        <v>447</v>
      </c>
      <c r="H135" s="75"/>
      <c r="I135" s="75" t="s">
        <v>752</v>
      </c>
      <c r="J135" s="75" t="s">
        <v>677</v>
      </c>
      <c r="K135" s="75">
        <v>45.898000000000003</v>
      </c>
      <c r="L135" s="75">
        <v>-77.283000000000001</v>
      </c>
      <c r="M135" s="75" t="s">
        <v>434</v>
      </c>
      <c r="N135" s="75">
        <v>2000</v>
      </c>
      <c r="O135" s="75"/>
      <c r="P135" s="75">
        <v>2017</v>
      </c>
      <c r="Q135" s="75">
        <v>221</v>
      </c>
      <c r="R135" s="75"/>
      <c r="S135" s="75"/>
      <c r="T135" s="75" t="s">
        <v>449</v>
      </c>
      <c r="U135" s="75"/>
      <c r="V135" s="75"/>
      <c r="W135" s="75"/>
      <c r="X135" s="75"/>
      <c r="Y135" s="75"/>
      <c r="Z135" s="75"/>
      <c r="AA135" s="75"/>
      <c r="AB135" s="75"/>
      <c r="AC135" s="75"/>
      <c r="AD135" s="75"/>
      <c r="AE135" s="75" t="s">
        <v>436</v>
      </c>
      <c r="AF135" s="75" t="s">
        <v>437</v>
      </c>
      <c r="AG135" s="75"/>
      <c r="AH135" s="75">
        <v>3.5</v>
      </c>
      <c r="AI135" s="75">
        <v>11.01</v>
      </c>
      <c r="AJ135" s="75">
        <v>23542</v>
      </c>
      <c r="AK135" s="75">
        <v>74060.55</v>
      </c>
      <c r="AL135" s="75">
        <v>0.67500000000000004</v>
      </c>
      <c r="AM135" s="75"/>
      <c r="AN135" s="75" t="s">
        <v>436</v>
      </c>
      <c r="AO135" s="75">
        <v>6726</v>
      </c>
      <c r="AP135" s="75">
        <v>1</v>
      </c>
      <c r="AQ135" s="75" t="s">
        <v>444</v>
      </c>
      <c r="AR135" s="75">
        <v>2000</v>
      </c>
      <c r="AS135" s="75">
        <v>3.5</v>
      </c>
      <c r="AT135" s="75">
        <v>11.01</v>
      </c>
      <c r="AU135" s="75">
        <v>23542</v>
      </c>
      <c r="AV135" s="75">
        <v>74060.55</v>
      </c>
      <c r="AW135" s="75" t="s">
        <v>436</v>
      </c>
      <c r="AX135" s="75"/>
      <c r="AY135" s="75" t="s">
        <v>436</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436</v>
      </c>
      <c r="CL135" s="75" t="s">
        <v>439</v>
      </c>
      <c r="CM135" s="75" t="s">
        <v>439</v>
      </c>
      <c r="CN135" s="75"/>
      <c r="CO135" s="75"/>
      <c r="CP135" s="75"/>
      <c r="CQ135" s="75">
        <v>3306749.91</v>
      </c>
      <c r="CR135" s="75"/>
      <c r="CS135" s="75"/>
      <c r="CT135" s="75"/>
      <c r="CU135" s="75"/>
      <c r="CV135" s="75"/>
      <c r="CW135" s="75"/>
      <c r="CX135" s="75"/>
      <c r="CY135" s="75"/>
      <c r="CZ135" s="75" t="s">
        <v>439</v>
      </c>
      <c r="DA135" s="75"/>
      <c r="DB135" s="75"/>
      <c r="DC135" s="75">
        <v>57.15</v>
      </c>
      <c r="DD135" s="75"/>
      <c r="DE135" s="75"/>
      <c r="DF135" s="75"/>
      <c r="DG135" s="75"/>
      <c r="DH135" s="75"/>
      <c r="DI135" s="75"/>
      <c r="DJ135" s="75"/>
      <c r="DK135" s="75"/>
      <c r="DL135" s="75"/>
      <c r="DM135" s="75"/>
      <c r="DN135" s="75"/>
      <c r="DO135" s="75"/>
    </row>
    <row r="136" spans="1:119" s="9" customFormat="1">
      <c r="A136" s="83">
        <v>102568</v>
      </c>
      <c r="B136" s="75" t="s">
        <v>753</v>
      </c>
      <c r="C136" s="75" t="b">
        <v>1</v>
      </c>
      <c r="D136" s="75" t="b">
        <v>1</v>
      </c>
      <c r="E136" s="75" t="b">
        <v>0</v>
      </c>
      <c r="F136" s="75" t="b">
        <v>0</v>
      </c>
      <c r="G136" s="75" t="s">
        <v>753</v>
      </c>
      <c r="H136" s="75" t="s">
        <v>754</v>
      </c>
      <c r="I136" s="75" t="s">
        <v>755</v>
      </c>
      <c r="J136" s="75" t="s">
        <v>677</v>
      </c>
      <c r="K136" s="75">
        <v>43.161999999999999</v>
      </c>
      <c r="L136" s="75">
        <v>-79.244</v>
      </c>
      <c r="M136" s="75" t="s">
        <v>434</v>
      </c>
      <c r="N136" s="75">
        <v>1994</v>
      </c>
      <c r="O136" s="75"/>
      <c r="P136" s="75">
        <v>2017</v>
      </c>
      <c r="Q136" s="75">
        <v>221</v>
      </c>
      <c r="R136" s="75">
        <v>11472</v>
      </c>
      <c r="S136" s="75"/>
      <c r="T136" s="75" t="s">
        <v>435</v>
      </c>
      <c r="U136" s="75" t="s">
        <v>436</v>
      </c>
      <c r="V136" s="75"/>
      <c r="W136" s="75"/>
      <c r="X136" s="75" t="s">
        <v>436</v>
      </c>
      <c r="Y136" s="75"/>
      <c r="Z136" s="75"/>
      <c r="AA136" s="75" t="s">
        <v>436</v>
      </c>
      <c r="AB136" s="75"/>
      <c r="AC136" s="75"/>
      <c r="AD136" s="75"/>
      <c r="AE136" s="75"/>
      <c r="AF136" s="75" t="s">
        <v>437</v>
      </c>
      <c r="AG136" s="75" t="s">
        <v>756</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c r="A137" s="83">
        <v>102641</v>
      </c>
      <c r="B137" s="75" t="s">
        <v>757</v>
      </c>
      <c r="C137" s="75" t="b">
        <v>1</v>
      </c>
      <c r="D137" s="75" t="b">
        <v>1</v>
      </c>
      <c r="E137" s="75" t="b">
        <v>0</v>
      </c>
      <c r="F137" s="75" t="b">
        <v>0</v>
      </c>
      <c r="G137" s="75" t="s">
        <v>758</v>
      </c>
      <c r="H137" s="75"/>
      <c r="I137" s="75" t="s">
        <v>759</v>
      </c>
      <c r="J137" s="75" t="s">
        <v>677</v>
      </c>
      <c r="K137" s="75">
        <v>46.524999999999999</v>
      </c>
      <c r="L137" s="75">
        <v>-80.95</v>
      </c>
      <c r="M137" s="75" t="s">
        <v>434</v>
      </c>
      <c r="N137" s="75">
        <v>2001</v>
      </c>
      <c r="O137" s="75"/>
      <c r="P137" s="75">
        <v>2017</v>
      </c>
      <c r="Q137" s="75">
        <v>221</v>
      </c>
      <c r="R137" s="75"/>
      <c r="S137" s="75"/>
      <c r="T137" s="75" t="s">
        <v>435</v>
      </c>
      <c r="U137" s="75"/>
      <c r="V137" s="75"/>
      <c r="W137" s="75"/>
      <c r="X137" s="75"/>
      <c r="Y137" s="75"/>
      <c r="Z137" s="75"/>
      <c r="AA137" s="75"/>
      <c r="AB137" s="75"/>
      <c r="AC137" s="75"/>
      <c r="AD137" s="75"/>
      <c r="AE137" s="75"/>
      <c r="AF137" s="75" t="s">
        <v>437</v>
      </c>
      <c r="AG137" s="75"/>
      <c r="AH137" s="75">
        <v>6.9</v>
      </c>
      <c r="AI137" s="75">
        <v>7.8860000000000001</v>
      </c>
      <c r="AJ137" s="75">
        <v>10500</v>
      </c>
      <c r="AK137" s="75">
        <v>12000</v>
      </c>
      <c r="AL137" s="75">
        <v>0.17</v>
      </c>
      <c r="AM137" s="75">
        <v>0.43</v>
      </c>
      <c r="AN137" s="75" t="s">
        <v>439</v>
      </c>
      <c r="AO137" s="75"/>
      <c r="AP137" s="75">
        <v>2</v>
      </c>
      <c r="AQ137" s="75" t="s">
        <v>552</v>
      </c>
      <c r="AR137" s="75"/>
      <c r="AS137" s="75">
        <v>6.9</v>
      </c>
      <c r="AT137" s="75">
        <v>7.8860000000000001</v>
      </c>
      <c r="AU137" s="75">
        <v>10500</v>
      </c>
      <c r="AV137" s="75">
        <v>12000</v>
      </c>
      <c r="AW137" s="75" t="s">
        <v>436</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c r="A138" s="83">
        <v>102644</v>
      </c>
      <c r="B138" s="75" t="s">
        <v>760</v>
      </c>
      <c r="C138" s="75" t="b">
        <v>1</v>
      </c>
      <c r="D138" s="75" t="b">
        <v>1</v>
      </c>
      <c r="E138" s="75" t="b">
        <v>0</v>
      </c>
      <c r="F138" s="75" t="b">
        <v>0</v>
      </c>
      <c r="G138" s="75" t="s">
        <v>761</v>
      </c>
      <c r="H138" s="75"/>
      <c r="I138" s="75" t="s">
        <v>759</v>
      </c>
      <c r="J138" s="75" t="s">
        <v>677</v>
      </c>
      <c r="K138" s="75">
        <v>46.527999999999999</v>
      </c>
      <c r="L138" s="75">
        <v>-80.947000000000003</v>
      </c>
      <c r="M138" s="75" t="s">
        <v>434</v>
      </c>
      <c r="N138" s="75">
        <v>2000</v>
      </c>
      <c r="O138" s="75"/>
      <c r="P138" s="75">
        <v>2017</v>
      </c>
      <c r="Q138" s="75">
        <v>221</v>
      </c>
      <c r="R138" s="75"/>
      <c r="S138" s="75"/>
      <c r="T138" s="75" t="s">
        <v>435</v>
      </c>
      <c r="U138" s="75" t="s">
        <v>436</v>
      </c>
      <c r="V138" s="75" t="s">
        <v>436</v>
      </c>
      <c r="W138" s="75"/>
      <c r="X138" s="75" t="s">
        <v>436</v>
      </c>
      <c r="Y138" s="75"/>
      <c r="Z138" s="75" t="s">
        <v>436</v>
      </c>
      <c r="AA138" s="75"/>
      <c r="AB138" s="75" t="s">
        <v>436</v>
      </c>
      <c r="AC138" s="75"/>
      <c r="AD138" s="75"/>
      <c r="AE138" s="75"/>
      <c r="AF138" s="75" t="s">
        <v>437</v>
      </c>
      <c r="AG138" s="75" t="s">
        <v>762</v>
      </c>
      <c r="AH138" s="75">
        <v>5</v>
      </c>
      <c r="AI138" s="75">
        <v>6.1</v>
      </c>
      <c r="AJ138" s="75"/>
      <c r="AK138" s="75">
        <v>12400</v>
      </c>
      <c r="AL138" s="75"/>
      <c r="AM138" s="75"/>
      <c r="AN138" s="75" t="s">
        <v>436</v>
      </c>
      <c r="AO138" s="75">
        <v>2818</v>
      </c>
      <c r="AP138" s="75">
        <v>2</v>
      </c>
      <c r="AQ138" s="75" t="s">
        <v>552</v>
      </c>
      <c r="AR138" s="75"/>
      <c r="AS138" s="75">
        <v>5</v>
      </c>
      <c r="AT138" s="75">
        <v>6.1</v>
      </c>
      <c r="AU138" s="75"/>
      <c r="AV138" s="75">
        <v>12400</v>
      </c>
      <c r="AW138" s="75" t="s">
        <v>436</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439</v>
      </c>
      <c r="CL138" s="75" t="s">
        <v>436</v>
      </c>
      <c r="CM138" s="75" t="s">
        <v>436</v>
      </c>
      <c r="CN138" s="75"/>
      <c r="CO138" s="75">
        <v>7</v>
      </c>
      <c r="CP138" s="75">
        <v>7</v>
      </c>
      <c r="CQ138" s="75"/>
      <c r="CR138" s="75"/>
      <c r="CS138" s="75"/>
      <c r="CT138" s="75"/>
      <c r="CU138" s="75">
        <v>13120</v>
      </c>
      <c r="CV138" s="75">
        <v>13120</v>
      </c>
      <c r="CW138" s="75"/>
      <c r="CX138" s="75" t="s">
        <v>436</v>
      </c>
      <c r="CY138" s="75" t="s">
        <v>436</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c r="A139" s="83">
        <v>102749</v>
      </c>
      <c r="B139" s="75" t="s">
        <v>763</v>
      </c>
      <c r="C139" s="75" t="b">
        <v>0</v>
      </c>
      <c r="D139" s="75" t="b">
        <v>1</v>
      </c>
      <c r="E139" s="75" t="b">
        <v>0</v>
      </c>
      <c r="F139" s="75" t="b">
        <v>0</v>
      </c>
      <c r="G139" s="75"/>
      <c r="H139" s="75"/>
      <c r="I139" s="75" t="s">
        <v>764</v>
      </c>
      <c r="J139" s="75" t="s">
        <v>677</v>
      </c>
      <c r="K139" s="75">
        <v>43.713000000000001</v>
      </c>
      <c r="L139" s="75">
        <v>-79.322999999999993</v>
      </c>
      <c r="M139" s="75" t="s">
        <v>434</v>
      </c>
      <c r="N139" s="75">
        <v>1990</v>
      </c>
      <c r="O139" s="75"/>
      <c r="P139" s="75">
        <v>2017</v>
      </c>
      <c r="Q139" s="75"/>
      <c r="R139" s="75"/>
      <c r="S139" s="75"/>
      <c r="T139" s="75" t="s">
        <v>456</v>
      </c>
      <c r="U139" s="75"/>
      <c r="V139" s="75"/>
      <c r="W139" s="75"/>
      <c r="X139" s="75"/>
      <c r="Y139" s="75"/>
      <c r="Z139" s="75"/>
      <c r="AA139" s="75"/>
      <c r="AB139" s="75"/>
      <c r="AC139" s="75"/>
      <c r="AD139" s="75"/>
      <c r="AE139" s="75"/>
      <c r="AF139" s="75" t="s">
        <v>705</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c r="A140" s="83">
        <v>102786</v>
      </c>
      <c r="B140" s="75" t="s">
        <v>765</v>
      </c>
      <c r="C140" s="75" t="b">
        <v>0</v>
      </c>
      <c r="D140" s="75" t="b">
        <v>1</v>
      </c>
      <c r="E140" s="75" t="b">
        <v>0</v>
      </c>
      <c r="F140" s="75" t="b">
        <v>0</v>
      </c>
      <c r="G140" s="75" t="s">
        <v>766</v>
      </c>
      <c r="H140" s="75"/>
      <c r="I140" s="75" t="s">
        <v>764</v>
      </c>
      <c r="J140" s="75" t="s">
        <v>677</v>
      </c>
      <c r="K140" s="75">
        <v>43.75</v>
      </c>
      <c r="L140" s="75">
        <v>-79.286000000000001</v>
      </c>
      <c r="M140" s="75" t="s">
        <v>434</v>
      </c>
      <c r="N140" s="75">
        <v>1970</v>
      </c>
      <c r="O140" s="75"/>
      <c r="P140" s="75">
        <v>2017</v>
      </c>
      <c r="Q140" s="75"/>
      <c r="R140" s="75"/>
      <c r="S140" s="75"/>
      <c r="T140" s="75" t="s">
        <v>435</v>
      </c>
      <c r="U140" s="75" t="s">
        <v>436</v>
      </c>
      <c r="V140" s="75" t="s">
        <v>436</v>
      </c>
      <c r="W140" s="75"/>
      <c r="X140" s="75" t="s">
        <v>436</v>
      </c>
      <c r="Y140" s="75"/>
      <c r="Z140" s="75" t="s">
        <v>436</v>
      </c>
      <c r="AA140" s="75" t="s">
        <v>436</v>
      </c>
      <c r="AB140" s="75" t="s">
        <v>436</v>
      </c>
      <c r="AC140" s="75"/>
      <c r="AD140" s="75"/>
      <c r="AE140" s="75"/>
      <c r="AF140" s="75" t="s">
        <v>471</v>
      </c>
      <c r="AG140" s="75" t="s">
        <v>767</v>
      </c>
      <c r="AH140" s="75"/>
      <c r="AI140" s="75">
        <v>828.59500000000003</v>
      </c>
      <c r="AJ140" s="75"/>
      <c r="AK140" s="75">
        <v>1293000</v>
      </c>
      <c r="AL140" s="75"/>
      <c r="AM140" s="75"/>
      <c r="AN140" s="75"/>
      <c r="AO140" s="75"/>
      <c r="AP140" s="75"/>
      <c r="AQ140" s="75"/>
      <c r="AR140" s="75"/>
      <c r="AS140" s="75"/>
      <c r="AT140" s="75"/>
      <c r="AU140" s="75"/>
      <c r="AV140" s="75"/>
      <c r="AW140" s="75" t="s">
        <v>436</v>
      </c>
      <c r="AX140" s="75"/>
      <c r="AY140" s="75"/>
      <c r="AZ140" s="75"/>
      <c r="BA140" s="75"/>
      <c r="BB140" s="75"/>
      <c r="BC140" s="75"/>
      <c r="BD140" s="75"/>
      <c r="BE140" s="75" t="s">
        <v>436</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436</v>
      </c>
      <c r="CL140" s="75" t="s">
        <v>439</v>
      </c>
      <c r="CM140" s="75" t="s">
        <v>436</v>
      </c>
      <c r="CN140" s="75">
        <v>200</v>
      </c>
      <c r="CO140" s="75"/>
      <c r="CP140" s="75">
        <v>200</v>
      </c>
      <c r="CQ140" s="75">
        <v>60000020</v>
      </c>
      <c r="CR140" s="75"/>
      <c r="CS140" s="75">
        <v>60000020</v>
      </c>
      <c r="CT140" s="75">
        <v>114800</v>
      </c>
      <c r="CU140" s="75"/>
      <c r="CV140" s="75">
        <v>114800</v>
      </c>
      <c r="CW140" s="75" t="s">
        <v>436</v>
      </c>
      <c r="CX140" s="75"/>
      <c r="CY140" s="75" t="s">
        <v>436</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c r="A141" s="83">
        <v>102898</v>
      </c>
      <c r="B141" s="75" t="s">
        <v>768</v>
      </c>
      <c r="C141" s="75" t="b">
        <v>0</v>
      </c>
      <c r="D141" s="75" t="b">
        <v>1</v>
      </c>
      <c r="E141" s="75" t="b">
        <v>0</v>
      </c>
      <c r="F141" s="75" t="b">
        <v>0</v>
      </c>
      <c r="G141" s="75"/>
      <c r="H141" s="75"/>
      <c r="I141" s="75" t="s">
        <v>764</v>
      </c>
      <c r="J141" s="75" t="s">
        <v>677</v>
      </c>
      <c r="K141" s="75">
        <v>43.862000000000002</v>
      </c>
      <c r="L141" s="75">
        <v>-79.173999999999992</v>
      </c>
      <c r="M141" s="75" t="s">
        <v>434</v>
      </c>
      <c r="N141" s="75">
        <v>2009</v>
      </c>
      <c r="O141" s="75"/>
      <c r="P141" s="75">
        <v>2017</v>
      </c>
      <c r="Q141" s="75"/>
      <c r="R141" s="75"/>
      <c r="S141" s="75"/>
      <c r="T141" s="75" t="s">
        <v>456</v>
      </c>
      <c r="U141" s="75"/>
      <c r="V141" s="75"/>
      <c r="W141" s="75"/>
      <c r="X141" s="75"/>
      <c r="Y141" s="75"/>
      <c r="Z141" s="75"/>
      <c r="AA141" s="75"/>
      <c r="AB141" s="75"/>
      <c r="AC141" s="75"/>
      <c r="AD141" s="75"/>
      <c r="AE141" s="75"/>
      <c r="AF141" s="75" t="s">
        <v>769</v>
      </c>
      <c r="AG141" s="75" t="s">
        <v>770</v>
      </c>
      <c r="AH141" s="75"/>
      <c r="AI141" s="75">
        <v>19.260000000000002</v>
      </c>
      <c r="AJ141" s="75"/>
      <c r="AK141" s="75"/>
      <c r="AL141" s="75"/>
      <c r="AM141" s="75"/>
      <c r="AN141" s="75"/>
      <c r="AO141" s="75"/>
      <c r="AP141" s="75"/>
      <c r="AQ141" s="75"/>
      <c r="AR141" s="75"/>
      <c r="AS141" s="75"/>
      <c r="AT141" s="75"/>
      <c r="AU141" s="75"/>
      <c r="AV141" s="75"/>
      <c r="AW141" s="75" t="s">
        <v>436</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436</v>
      </c>
      <c r="CL141" s="75"/>
      <c r="CM141" s="75" t="s">
        <v>436</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c r="A142" s="83">
        <v>102962</v>
      </c>
      <c r="B142" s="75" t="s">
        <v>771</v>
      </c>
      <c r="C142" s="75" t="b">
        <v>1</v>
      </c>
      <c r="D142" s="75" t="b">
        <v>1</v>
      </c>
      <c r="E142" s="75" t="b">
        <v>0</v>
      </c>
      <c r="F142" s="75" t="b">
        <v>0</v>
      </c>
      <c r="G142" s="75" t="s">
        <v>772</v>
      </c>
      <c r="H142" s="75"/>
      <c r="I142" s="75" t="s">
        <v>764</v>
      </c>
      <c r="J142" s="75" t="s">
        <v>677</v>
      </c>
      <c r="K142" s="75">
        <v>43.926000000000002</v>
      </c>
      <c r="L142" s="75">
        <v>-79.11</v>
      </c>
      <c r="M142" s="75" t="s">
        <v>434</v>
      </c>
      <c r="N142" s="75">
        <v>1912</v>
      </c>
      <c r="O142" s="75"/>
      <c r="P142" s="75">
        <v>2017</v>
      </c>
      <c r="Q142" s="75">
        <v>221</v>
      </c>
      <c r="R142" s="75"/>
      <c r="S142" s="75"/>
      <c r="T142" s="75" t="s">
        <v>435</v>
      </c>
      <c r="U142" s="75" t="s">
        <v>436</v>
      </c>
      <c r="V142" s="75" t="s">
        <v>436</v>
      </c>
      <c r="W142" s="75"/>
      <c r="X142" s="75" t="s">
        <v>436</v>
      </c>
      <c r="Y142" s="75"/>
      <c r="Z142" s="75"/>
      <c r="AA142" s="75" t="s">
        <v>436</v>
      </c>
      <c r="AB142" s="75"/>
      <c r="AC142" s="75"/>
      <c r="AD142" s="75"/>
      <c r="AE142" s="75"/>
      <c r="AF142" s="75" t="s">
        <v>437</v>
      </c>
      <c r="AG142" s="75" t="s">
        <v>773</v>
      </c>
      <c r="AH142" s="75">
        <v>6</v>
      </c>
      <c r="AI142" s="75">
        <v>83.31</v>
      </c>
      <c r="AJ142" s="75">
        <v>43697</v>
      </c>
      <c r="AK142" s="75">
        <v>109058</v>
      </c>
      <c r="AL142" s="75">
        <v>0.25</v>
      </c>
      <c r="AM142" s="75"/>
      <c r="AN142" s="75" t="s">
        <v>436</v>
      </c>
      <c r="AO142" s="75">
        <v>7200</v>
      </c>
      <c r="AP142" s="75">
        <v>1</v>
      </c>
      <c r="AQ142" s="75" t="s">
        <v>444</v>
      </c>
      <c r="AR142" s="75"/>
      <c r="AS142" s="75">
        <v>6</v>
      </c>
      <c r="AT142" s="75">
        <v>83.31</v>
      </c>
      <c r="AU142" s="75">
        <v>43697</v>
      </c>
      <c r="AV142" s="75">
        <v>109058</v>
      </c>
      <c r="AW142" s="75" t="s">
        <v>436</v>
      </c>
      <c r="AX142" s="75" t="s">
        <v>436</v>
      </c>
      <c r="AY142" s="75" t="s">
        <v>436</v>
      </c>
      <c r="AZ142" s="75"/>
      <c r="BA142" s="75"/>
      <c r="BB142" s="75"/>
      <c r="BC142" s="75"/>
      <c r="BD142" s="75"/>
      <c r="BE142" s="75"/>
      <c r="BF142" s="75"/>
      <c r="BG142" s="75"/>
      <c r="BH142" s="75"/>
      <c r="BI142" s="75"/>
      <c r="BJ142" s="75"/>
      <c r="BK142" s="75"/>
      <c r="BL142" s="75"/>
      <c r="BM142" s="75"/>
      <c r="BN142" s="75" t="s">
        <v>436</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436</v>
      </c>
      <c r="CL142" s="75" t="s">
        <v>439</v>
      </c>
      <c r="CM142" s="75" t="s">
        <v>436</v>
      </c>
      <c r="CN142" s="75">
        <v>98</v>
      </c>
      <c r="CO142" s="75"/>
      <c r="CP142" s="75">
        <v>98</v>
      </c>
      <c r="CQ142" s="75">
        <v>12446759</v>
      </c>
      <c r="CR142" s="75"/>
      <c r="CS142" s="75">
        <v>12446759</v>
      </c>
      <c r="CT142" s="75">
        <v>15842</v>
      </c>
      <c r="CU142" s="75"/>
      <c r="CV142" s="75">
        <v>15842</v>
      </c>
      <c r="CW142" s="75" t="s">
        <v>436</v>
      </c>
      <c r="CX142" s="75"/>
      <c r="CY142" s="75" t="s">
        <v>439</v>
      </c>
      <c r="CZ142" s="75"/>
      <c r="DA142" s="75"/>
      <c r="DB142" s="75"/>
      <c r="DC142" s="75">
        <v>12.97</v>
      </c>
      <c r="DD142" s="75"/>
      <c r="DE142" s="75">
        <v>70.34</v>
      </c>
      <c r="DF142" s="75"/>
      <c r="DG142" s="75"/>
      <c r="DH142" s="75"/>
      <c r="DI142" s="75"/>
      <c r="DJ142" s="75"/>
      <c r="DK142" s="75"/>
      <c r="DL142" s="75"/>
      <c r="DM142" s="75"/>
      <c r="DN142" s="75"/>
      <c r="DO142" s="75"/>
    </row>
    <row r="143" spans="1:119" s="9" customFormat="1">
      <c r="A143" s="83">
        <v>102963</v>
      </c>
      <c r="B143" s="75" t="s">
        <v>774</v>
      </c>
      <c r="C143" s="75" t="b">
        <v>0</v>
      </c>
      <c r="D143" s="75" t="b">
        <v>1</v>
      </c>
      <c r="E143" s="75" t="b">
        <v>0</v>
      </c>
      <c r="F143" s="75" t="b">
        <v>0</v>
      </c>
      <c r="G143" s="75"/>
      <c r="H143" s="75"/>
      <c r="I143" s="75" t="s">
        <v>764</v>
      </c>
      <c r="J143" s="75" t="s">
        <v>677</v>
      </c>
      <c r="K143" s="75">
        <v>43.927</v>
      </c>
      <c r="L143" s="75">
        <v>-79.108999999999995</v>
      </c>
      <c r="M143" s="75" t="s">
        <v>434</v>
      </c>
      <c r="N143" s="75"/>
      <c r="O143" s="75"/>
      <c r="P143" s="75">
        <v>2017</v>
      </c>
      <c r="Q143" s="75"/>
      <c r="R143" s="75"/>
      <c r="S143" s="75"/>
      <c r="T143" s="75" t="s">
        <v>456</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436</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c r="A144" s="83">
        <v>102975</v>
      </c>
      <c r="B144" s="75" t="s">
        <v>775</v>
      </c>
      <c r="C144" s="75" t="b">
        <v>1</v>
      </c>
      <c r="D144" s="75" t="b">
        <v>1</v>
      </c>
      <c r="E144" s="75" t="b">
        <v>0</v>
      </c>
      <c r="F144" s="75" t="b">
        <v>0</v>
      </c>
      <c r="G144" s="75" t="s">
        <v>775</v>
      </c>
      <c r="H144" s="75"/>
      <c r="I144" s="75" t="s">
        <v>764</v>
      </c>
      <c r="J144" s="75" t="s">
        <v>677</v>
      </c>
      <c r="K144" s="75">
        <v>43.939</v>
      </c>
      <c r="L144" s="75">
        <v>-79.096999999999994</v>
      </c>
      <c r="M144" s="75" t="s">
        <v>434</v>
      </c>
      <c r="N144" s="75">
        <v>1965</v>
      </c>
      <c r="O144" s="75"/>
      <c r="P144" s="75">
        <v>2017</v>
      </c>
      <c r="Q144" s="75">
        <v>221</v>
      </c>
      <c r="R144" s="75"/>
      <c r="S144" s="75"/>
      <c r="T144" s="75" t="s">
        <v>456</v>
      </c>
      <c r="U144" s="75"/>
      <c r="V144" s="75"/>
      <c r="W144" s="75"/>
      <c r="X144" s="75"/>
      <c r="Y144" s="75"/>
      <c r="Z144" s="75"/>
      <c r="AA144" s="75"/>
      <c r="AB144" s="75"/>
      <c r="AC144" s="75"/>
      <c r="AD144" s="75"/>
      <c r="AE144" s="75"/>
      <c r="AF144" s="75" t="s">
        <v>437</v>
      </c>
      <c r="AG144" s="75"/>
      <c r="AH144" s="75">
        <v>10</v>
      </c>
      <c r="AI144" s="75">
        <v>7.03</v>
      </c>
      <c r="AJ144" s="75"/>
      <c r="AK144" s="75">
        <v>58600</v>
      </c>
      <c r="AL144" s="75"/>
      <c r="AM144" s="75"/>
      <c r="AN144" s="75" t="s">
        <v>436</v>
      </c>
      <c r="AO144" s="75"/>
      <c r="AP144" s="75">
        <v>1</v>
      </c>
      <c r="AQ144" s="75" t="s">
        <v>444</v>
      </c>
      <c r="AR144" s="75"/>
      <c r="AS144" s="75">
        <v>10</v>
      </c>
      <c r="AT144" s="75">
        <v>7.03</v>
      </c>
      <c r="AU144" s="75"/>
      <c r="AV144" s="75">
        <v>58600</v>
      </c>
      <c r="AW144" s="75" t="s">
        <v>436</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c r="A145" s="83">
        <v>102998</v>
      </c>
      <c r="B145" s="75" t="s">
        <v>776</v>
      </c>
      <c r="C145" s="75" t="b">
        <v>0</v>
      </c>
      <c r="D145" s="75" t="b">
        <v>1</v>
      </c>
      <c r="E145" s="75" t="b">
        <v>0</v>
      </c>
      <c r="F145" s="75" t="b">
        <v>0</v>
      </c>
      <c r="G145" s="75" t="s">
        <v>447</v>
      </c>
      <c r="H145" s="75"/>
      <c r="I145" s="75" t="s">
        <v>777</v>
      </c>
      <c r="J145" s="75" t="s">
        <v>677</v>
      </c>
      <c r="K145" s="75">
        <v>44.101999999999997</v>
      </c>
      <c r="L145" s="75">
        <v>-77.574999999999989</v>
      </c>
      <c r="M145" s="75" t="s">
        <v>434</v>
      </c>
      <c r="N145" s="75">
        <v>1938</v>
      </c>
      <c r="O145" s="75"/>
      <c r="P145" s="75">
        <v>2017</v>
      </c>
      <c r="Q145" s="75">
        <v>9111</v>
      </c>
      <c r="R145" s="75"/>
      <c r="S145" s="75"/>
      <c r="T145" s="75" t="s">
        <v>449</v>
      </c>
      <c r="U145" s="75"/>
      <c r="V145" s="75"/>
      <c r="W145" s="75"/>
      <c r="X145" s="75"/>
      <c r="Y145" s="75"/>
      <c r="Z145" s="75"/>
      <c r="AA145" s="75"/>
      <c r="AB145" s="75"/>
      <c r="AC145" s="75"/>
      <c r="AD145" s="75"/>
      <c r="AE145" s="75" t="s">
        <v>436</v>
      </c>
      <c r="AF145" s="75" t="s">
        <v>450</v>
      </c>
      <c r="AG145" s="75"/>
      <c r="AH145" s="75"/>
      <c r="AI145" s="75"/>
      <c r="AJ145" s="75"/>
      <c r="AK145" s="75"/>
      <c r="AL145" s="75"/>
      <c r="AM145" s="75"/>
      <c r="AN145" s="75"/>
      <c r="AO145" s="75"/>
      <c r="AP145" s="75"/>
      <c r="AQ145" s="75"/>
      <c r="AR145" s="75"/>
      <c r="AS145" s="75"/>
      <c r="AT145" s="75"/>
      <c r="AU145" s="75"/>
      <c r="AV145" s="75"/>
      <c r="AW145" s="75" t="s">
        <v>436</v>
      </c>
      <c r="AX145" s="75"/>
      <c r="AY145" s="75" t="s">
        <v>436</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436</v>
      </c>
      <c r="CL145" s="75" t="s">
        <v>439</v>
      </c>
      <c r="CM145" s="75" t="s">
        <v>439</v>
      </c>
      <c r="CN145" s="75"/>
      <c r="CO145" s="75"/>
      <c r="CP145" s="75"/>
      <c r="CQ145" s="75">
        <v>1117463.32</v>
      </c>
      <c r="CR145" s="75"/>
      <c r="CS145" s="75"/>
      <c r="CT145" s="75"/>
      <c r="CU145" s="75"/>
      <c r="CV145" s="75"/>
      <c r="CW145" s="75"/>
      <c r="CX145" s="75"/>
      <c r="CY145" s="75"/>
      <c r="CZ145" s="75" t="s">
        <v>439</v>
      </c>
      <c r="DA145" s="75"/>
      <c r="DB145" s="75"/>
      <c r="DC145" s="75">
        <v>18.170000000000002</v>
      </c>
      <c r="DD145" s="75"/>
      <c r="DE145" s="75"/>
      <c r="DF145" s="75"/>
      <c r="DG145" s="75"/>
      <c r="DH145" s="75"/>
      <c r="DI145" s="75"/>
      <c r="DJ145" s="75"/>
      <c r="DK145" s="75"/>
      <c r="DL145" s="75"/>
      <c r="DM145" s="75"/>
      <c r="DN145" s="75"/>
      <c r="DO145" s="75"/>
    </row>
    <row r="146" spans="1:119" s="9" customFormat="1">
      <c r="A146" s="83">
        <v>103131</v>
      </c>
      <c r="B146" s="75" t="s">
        <v>778</v>
      </c>
      <c r="C146" s="75" t="b">
        <v>0</v>
      </c>
      <c r="D146" s="75" t="b">
        <v>1</v>
      </c>
      <c r="E146" s="75" t="b">
        <v>0</v>
      </c>
      <c r="F146" s="75" t="b">
        <v>0</v>
      </c>
      <c r="G146" s="75" t="s">
        <v>779</v>
      </c>
      <c r="H146" s="75"/>
      <c r="I146" s="75" t="s">
        <v>780</v>
      </c>
      <c r="J146" s="75" t="s">
        <v>677</v>
      </c>
      <c r="K146" s="75">
        <v>42.342999999999996</v>
      </c>
      <c r="L146" s="75">
        <v>-83.007999999999996</v>
      </c>
      <c r="M146" s="75" t="s">
        <v>434</v>
      </c>
      <c r="N146" s="75">
        <v>1996</v>
      </c>
      <c r="O146" s="75"/>
      <c r="P146" s="75">
        <v>2017</v>
      </c>
      <c r="Q146" s="75"/>
      <c r="R146" s="75"/>
      <c r="S146" s="75"/>
      <c r="T146" s="75" t="s">
        <v>435</v>
      </c>
      <c r="U146" s="75" t="s">
        <v>436</v>
      </c>
      <c r="V146" s="75" t="s">
        <v>436</v>
      </c>
      <c r="W146" s="75"/>
      <c r="X146" s="75" t="s">
        <v>436</v>
      </c>
      <c r="Y146" s="75"/>
      <c r="Z146" s="75" t="s">
        <v>436</v>
      </c>
      <c r="AA146" s="75"/>
      <c r="AB146" s="75"/>
      <c r="AC146" s="75"/>
      <c r="AD146" s="75"/>
      <c r="AE146" s="75"/>
      <c r="AF146" s="75" t="s">
        <v>471</v>
      </c>
      <c r="AG146" s="75" t="s">
        <v>781</v>
      </c>
      <c r="AH146" s="75">
        <v>34</v>
      </c>
      <c r="AI146" s="75">
        <v>50</v>
      </c>
      <c r="AJ146" s="75"/>
      <c r="AK146" s="75">
        <v>79100</v>
      </c>
      <c r="AL146" s="75"/>
      <c r="AM146" s="75"/>
      <c r="AN146" s="75"/>
      <c r="AO146" s="75"/>
      <c r="AP146" s="75"/>
      <c r="AQ146" s="75"/>
      <c r="AR146" s="75"/>
      <c r="AS146" s="75"/>
      <c r="AT146" s="75"/>
      <c r="AU146" s="75"/>
      <c r="AV146" s="75"/>
      <c r="AW146" s="75" t="s">
        <v>436</v>
      </c>
      <c r="AX146" s="75"/>
      <c r="AY146" s="75"/>
      <c r="AZ146" s="75"/>
      <c r="BA146" s="75"/>
      <c r="BB146" s="75"/>
      <c r="BC146" s="75"/>
      <c r="BD146" s="75"/>
      <c r="BE146" s="75"/>
      <c r="BF146" s="75"/>
      <c r="BG146" s="75"/>
      <c r="BH146" s="75"/>
      <c r="BI146" s="75"/>
      <c r="BJ146" s="75"/>
      <c r="BK146" s="75"/>
      <c r="BL146" s="75"/>
      <c r="BM146" s="75"/>
      <c r="BN146" s="75" t="s">
        <v>436</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436</v>
      </c>
      <c r="CL146" s="75" t="s">
        <v>436</v>
      </c>
      <c r="CM146" s="75" t="s">
        <v>436</v>
      </c>
      <c r="CN146" s="75">
        <v>10</v>
      </c>
      <c r="CO146" s="75">
        <v>10</v>
      </c>
      <c r="CP146" s="75">
        <v>10</v>
      </c>
      <c r="CQ146" s="75">
        <v>9146000</v>
      </c>
      <c r="CR146" s="75">
        <v>9146000</v>
      </c>
      <c r="CS146" s="75">
        <v>18292000</v>
      </c>
      <c r="CT146" s="75">
        <v>3116</v>
      </c>
      <c r="CU146" s="75">
        <v>3116</v>
      </c>
      <c r="CV146" s="75">
        <v>6232</v>
      </c>
      <c r="CW146" s="75" t="s">
        <v>436</v>
      </c>
      <c r="CX146" s="75" t="s">
        <v>436</v>
      </c>
      <c r="CY146" s="75" t="s">
        <v>436</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c r="A147" s="83">
        <v>103191</v>
      </c>
      <c r="B147" s="75" t="s">
        <v>782</v>
      </c>
      <c r="C147" s="75" t="b">
        <v>1</v>
      </c>
      <c r="D147" s="75" t="b">
        <v>1</v>
      </c>
      <c r="E147" s="75" t="b">
        <v>0</v>
      </c>
      <c r="F147" s="75" t="b">
        <v>0</v>
      </c>
      <c r="G147" s="75" t="s">
        <v>782</v>
      </c>
      <c r="H147" s="75"/>
      <c r="I147" s="75" t="s">
        <v>780</v>
      </c>
      <c r="J147" s="75" t="s">
        <v>677</v>
      </c>
      <c r="K147" s="75">
        <v>42.4</v>
      </c>
      <c r="L147" s="75">
        <v>-82.951000000000008</v>
      </c>
      <c r="M147" s="75" t="s">
        <v>434</v>
      </c>
      <c r="N147" s="75">
        <v>1993</v>
      </c>
      <c r="O147" s="75"/>
      <c r="P147" s="75">
        <v>2017</v>
      </c>
      <c r="Q147" s="75">
        <v>221</v>
      </c>
      <c r="R147" s="75"/>
      <c r="S147" s="75"/>
      <c r="T147" s="75" t="s">
        <v>456</v>
      </c>
      <c r="U147" s="75"/>
      <c r="V147" s="75"/>
      <c r="W147" s="75"/>
      <c r="X147" s="75"/>
      <c r="Y147" s="75"/>
      <c r="Z147" s="75"/>
      <c r="AA147" s="75"/>
      <c r="AB147" s="75"/>
      <c r="AC147" s="75"/>
      <c r="AD147" s="75"/>
      <c r="AE147" s="75"/>
      <c r="AF147" s="75" t="s">
        <v>437</v>
      </c>
      <c r="AG147" s="75" t="s">
        <v>783</v>
      </c>
      <c r="AH147" s="75">
        <v>3.7</v>
      </c>
      <c r="AI147" s="75">
        <v>21.2</v>
      </c>
      <c r="AJ147" s="75">
        <v>28000</v>
      </c>
      <c r="AK147" s="75">
        <v>73500</v>
      </c>
      <c r="AL147" s="75">
        <v>1</v>
      </c>
      <c r="AM147" s="75"/>
      <c r="AN147" s="75" t="s">
        <v>439</v>
      </c>
      <c r="AO147" s="75">
        <v>8300</v>
      </c>
      <c r="AP147" s="75">
        <v>1</v>
      </c>
      <c r="AQ147" s="75" t="s">
        <v>444</v>
      </c>
      <c r="AR147" s="75"/>
      <c r="AS147" s="75">
        <v>3.7</v>
      </c>
      <c r="AT147" s="75">
        <v>21.2</v>
      </c>
      <c r="AU147" s="75">
        <v>28000</v>
      </c>
      <c r="AV147" s="75">
        <v>73500</v>
      </c>
      <c r="AW147" s="75" t="s">
        <v>436</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436</v>
      </c>
      <c r="CL147" s="75"/>
      <c r="CM147" s="75" t="s">
        <v>436</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c r="A148" s="83">
        <v>103230</v>
      </c>
      <c r="B148" s="75" t="s">
        <v>784</v>
      </c>
      <c r="C148" s="75" t="b">
        <v>1</v>
      </c>
      <c r="D148" s="75" t="b">
        <v>1</v>
      </c>
      <c r="E148" s="75" t="b">
        <v>1</v>
      </c>
      <c r="F148" s="75" t="b">
        <v>0</v>
      </c>
      <c r="G148" s="75" t="s">
        <v>785</v>
      </c>
      <c r="H148" s="75"/>
      <c r="I148" s="75" t="s">
        <v>786</v>
      </c>
      <c r="J148" s="75" t="s">
        <v>787</v>
      </c>
      <c r="K148" s="75">
        <v>46.238999999999997</v>
      </c>
      <c r="L148" s="75">
        <v>-63.13</v>
      </c>
      <c r="M148" s="75" t="s">
        <v>434</v>
      </c>
      <c r="N148" s="75">
        <v>1985</v>
      </c>
      <c r="O148" s="75"/>
      <c r="P148" s="75">
        <v>2017</v>
      </c>
      <c r="Q148" s="75">
        <v>221</v>
      </c>
      <c r="R148" s="75">
        <v>5015</v>
      </c>
      <c r="S148" s="75"/>
      <c r="T148" s="75" t="s">
        <v>461</v>
      </c>
      <c r="U148" s="75" t="s">
        <v>436</v>
      </c>
      <c r="V148" s="75" t="s">
        <v>436</v>
      </c>
      <c r="W148" s="75"/>
      <c r="X148" s="75" t="s">
        <v>436</v>
      </c>
      <c r="Y148" s="75"/>
      <c r="Z148" s="75" t="s">
        <v>436</v>
      </c>
      <c r="AA148" s="75" t="s">
        <v>436</v>
      </c>
      <c r="AB148" s="75"/>
      <c r="AC148" s="75"/>
      <c r="AD148" s="75"/>
      <c r="AE148" s="75"/>
      <c r="AF148" s="75" t="s">
        <v>437</v>
      </c>
      <c r="AG148" s="75" t="s">
        <v>788</v>
      </c>
      <c r="AH148" s="75">
        <v>1.2</v>
      </c>
      <c r="AI148" s="75">
        <v>35</v>
      </c>
      <c r="AJ148" s="75">
        <v>4891</v>
      </c>
      <c r="AK148" s="75">
        <v>143000</v>
      </c>
      <c r="AL148" s="75"/>
      <c r="AM148" s="75"/>
      <c r="AN148" s="75" t="s">
        <v>436</v>
      </c>
      <c r="AO148" s="75">
        <v>8584</v>
      </c>
      <c r="AP148" s="75">
        <v>1</v>
      </c>
      <c r="AQ148" s="75" t="s">
        <v>748</v>
      </c>
      <c r="AR148" s="75"/>
      <c r="AS148" s="75">
        <v>1.2</v>
      </c>
      <c r="AT148" s="75">
        <v>35</v>
      </c>
      <c r="AU148" s="75">
        <v>4891</v>
      </c>
      <c r="AV148" s="75">
        <v>143000</v>
      </c>
      <c r="AW148" s="75"/>
      <c r="AX148" s="75" t="s">
        <v>436</v>
      </c>
      <c r="AY148" s="75" t="s">
        <v>436</v>
      </c>
      <c r="AZ148" s="75"/>
      <c r="BA148" s="75"/>
      <c r="BB148" s="75" t="s">
        <v>436</v>
      </c>
      <c r="BC148" s="75"/>
      <c r="BD148" s="75"/>
      <c r="BE148" s="75"/>
      <c r="BF148" s="75"/>
      <c r="BG148" s="75" t="s">
        <v>436</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436</v>
      </c>
      <c r="CL148" s="75" t="s">
        <v>439</v>
      </c>
      <c r="CM148" s="75" t="s">
        <v>439</v>
      </c>
      <c r="CN148" s="75">
        <v>150</v>
      </c>
      <c r="CO148" s="75"/>
      <c r="CP148" s="75"/>
      <c r="CQ148" s="75"/>
      <c r="CR148" s="75"/>
      <c r="CS148" s="75"/>
      <c r="CT148" s="75">
        <v>62320</v>
      </c>
      <c r="CU148" s="75"/>
      <c r="CV148" s="75"/>
      <c r="CW148" s="75" t="s">
        <v>436</v>
      </c>
      <c r="CX148" s="75"/>
      <c r="CY148" s="75"/>
      <c r="CZ148" s="75"/>
      <c r="DA148" s="75"/>
      <c r="DB148" s="75"/>
      <c r="DC148" s="75"/>
      <c r="DD148" s="75"/>
      <c r="DE148" s="75"/>
      <c r="DF148" s="75"/>
      <c r="DG148" s="75"/>
      <c r="DH148" s="75"/>
      <c r="DI148" s="75"/>
      <c r="DJ148" s="75"/>
      <c r="DK148" s="75"/>
      <c r="DL148" s="75"/>
      <c r="DM148" s="75"/>
      <c r="DN148" s="75"/>
      <c r="DO148" s="75"/>
    </row>
    <row r="149" spans="1:119" s="9" customFormat="1">
      <c r="A149" s="83">
        <v>103245</v>
      </c>
      <c r="B149" s="75" t="s">
        <v>789</v>
      </c>
      <c r="C149" s="75" t="b">
        <v>0</v>
      </c>
      <c r="D149" s="75" t="b">
        <v>1</v>
      </c>
      <c r="E149" s="75" t="b">
        <v>0</v>
      </c>
      <c r="F149" s="75" t="b">
        <v>0</v>
      </c>
      <c r="G149" s="75" t="s">
        <v>447</v>
      </c>
      <c r="H149" s="75"/>
      <c r="I149" s="75" t="s">
        <v>790</v>
      </c>
      <c r="J149" s="75" t="s">
        <v>791</v>
      </c>
      <c r="K149" s="75">
        <v>48.337000000000003</v>
      </c>
      <c r="L149" s="75">
        <v>-71</v>
      </c>
      <c r="M149" s="75" t="s">
        <v>434</v>
      </c>
      <c r="N149" s="75">
        <v>1952</v>
      </c>
      <c r="O149" s="75"/>
      <c r="P149" s="75">
        <v>2017</v>
      </c>
      <c r="Q149" s="75">
        <v>9111</v>
      </c>
      <c r="R149" s="75"/>
      <c r="S149" s="75"/>
      <c r="T149" s="75" t="s">
        <v>465</v>
      </c>
      <c r="U149" s="75"/>
      <c r="V149" s="75"/>
      <c r="W149" s="75"/>
      <c r="X149" s="75"/>
      <c r="Y149" s="75"/>
      <c r="Z149" s="75"/>
      <c r="AA149" s="75"/>
      <c r="AB149" s="75"/>
      <c r="AC149" s="75"/>
      <c r="AD149" s="75"/>
      <c r="AE149" s="75" t="s">
        <v>436</v>
      </c>
      <c r="AF149" s="75" t="s">
        <v>450</v>
      </c>
      <c r="AG149" s="75"/>
      <c r="AH149" s="75"/>
      <c r="AI149" s="75"/>
      <c r="AJ149" s="75"/>
      <c r="AK149" s="75"/>
      <c r="AL149" s="75"/>
      <c r="AM149" s="75"/>
      <c r="AN149" s="75"/>
      <c r="AO149" s="75"/>
      <c r="AP149" s="75"/>
      <c r="AQ149" s="75"/>
      <c r="AR149" s="75"/>
      <c r="AS149" s="75"/>
      <c r="AT149" s="75"/>
      <c r="AU149" s="75"/>
      <c r="AV149" s="75"/>
      <c r="AW149" s="75" t="s">
        <v>436</v>
      </c>
      <c r="AX149" s="75"/>
      <c r="AY149" s="75" t="s">
        <v>436</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436</v>
      </c>
      <c r="CL149" s="75" t="s">
        <v>439</v>
      </c>
      <c r="CM149" s="75" t="s">
        <v>439</v>
      </c>
      <c r="CN149" s="75"/>
      <c r="CO149" s="75"/>
      <c r="CP149" s="75"/>
      <c r="CQ149" s="75">
        <v>1053270.7</v>
      </c>
      <c r="CR149" s="75"/>
      <c r="CS149" s="75"/>
      <c r="CT149" s="75"/>
      <c r="CU149" s="75"/>
      <c r="CV149" s="75"/>
      <c r="CW149" s="75"/>
      <c r="CX149" s="75"/>
      <c r="CY149" s="75"/>
      <c r="CZ149" s="75" t="s">
        <v>439</v>
      </c>
      <c r="DA149" s="75"/>
      <c r="DB149" s="75"/>
      <c r="DC149" s="75">
        <v>21.98</v>
      </c>
      <c r="DD149" s="75"/>
      <c r="DE149" s="75"/>
      <c r="DF149" s="75"/>
      <c r="DG149" s="75"/>
      <c r="DH149" s="75"/>
      <c r="DI149" s="75"/>
      <c r="DJ149" s="75"/>
      <c r="DK149" s="75"/>
      <c r="DL149" s="75"/>
      <c r="DM149" s="75"/>
      <c r="DN149" s="75"/>
      <c r="DO149" s="75"/>
    </row>
    <row r="150" spans="1:119" s="9" customFormat="1">
      <c r="A150" s="83">
        <v>103305</v>
      </c>
      <c r="B150" s="75" t="s">
        <v>792</v>
      </c>
      <c r="C150" s="75" t="b">
        <v>0</v>
      </c>
      <c r="D150" s="75" t="b">
        <v>1</v>
      </c>
      <c r="E150" s="75" t="b">
        <v>0</v>
      </c>
      <c r="F150" s="75" t="b">
        <v>0</v>
      </c>
      <c r="G150" s="75" t="s">
        <v>792</v>
      </c>
      <c r="H150" s="75"/>
      <c r="I150" s="75" t="s">
        <v>793</v>
      </c>
      <c r="J150" s="75" t="s">
        <v>791</v>
      </c>
      <c r="K150" s="75">
        <v>45.503</v>
      </c>
      <c r="L150" s="75">
        <v>-73.565999999999988</v>
      </c>
      <c r="M150" s="75" t="s">
        <v>434</v>
      </c>
      <c r="N150" s="75">
        <v>1950</v>
      </c>
      <c r="O150" s="75"/>
      <c r="P150" s="75">
        <v>2014</v>
      </c>
      <c r="Q150" s="75"/>
      <c r="R150" s="75"/>
      <c r="S150" s="75"/>
      <c r="T150" s="75" t="s">
        <v>435</v>
      </c>
      <c r="U150" s="75"/>
      <c r="V150" s="75"/>
      <c r="W150" s="75"/>
      <c r="X150" s="75" t="s">
        <v>436</v>
      </c>
      <c r="Y150" s="75"/>
      <c r="Z150" s="75"/>
      <c r="AA150" s="75" t="s">
        <v>436</v>
      </c>
      <c r="AB150" s="75" t="s">
        <v>436</v>
      </c>
      <c r="AC150" s="75"/>
      <c r="AD150" s="75"/>
      <c r="AE150" s="75"/>
      <c r="AF150" s="75" t="s">
        <v>466</v>
      </c>
      <c r="AG150" s="75"/>
      <c r="AH150" s="75"/>
      <c r="AI150" s="75">
        <v>168.5</v>
      </c>
      <c r="AJ150" s="75"/>
      <c r="AK150" s="75">
        <v>202300</v>
      </c>
      <c r="AL150" s="75"/>
      <c r="AM150" s="75"/>
      <c r="AN150" s="75"/>
      <c r="AO150" s="75"/>
      <c r="AP150" s="75"/>
      <c r="AQ150" s="75"/>
      <c r="AR150" s="75"/>
      <c r="AS150" s="75"/>
      <c r="AT150" s="75"/>
      <c r="AU150" s="75"/>
      <c r="AV150" s="75"/>
      <c r="AW150" s="75" t="s">
        <v>436</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436</v>
      </c>
      <c r="CL150" s="75" t="s">
        <v>436</v>
      </c>
      <c r="CM150" s="75" t="s">
        <v>436</v>
      </c>
      <c r="CN150" s="75">
        <v>20</v>
      </c>
      <c r="CO150" s="75"/>
      <c r="CP150" s="75">
        <v>20</v>
      </c>
      <c r="CQ150" s="75">
        <v>19368000</v>
      </c>
      <c r="CR150" s="75"/>
      <c r="CS150" s="75">
        <v>19368000</v>
      </c>
      <c r="CT150" s="75">
        <v>13120</v>
      </c>
      <c r="CU150" s="75"/>
      <c r="CV150" s="75">
        <v>13120</v>
      </c>
      <c r="CW150" s="75" t="s">
        <v>436</v>
      </c>
      <c r="CX150" s="75"/>
      <c r="CY150" s="75" t="s">
        <v>436</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c r="A151" s="83">
        <v>103306</v>
      </c>
      <c r="B151" s="75" t="s">
        <v>794</v>
      </c>
      <c r="C151" s="75" t="b">
        <v>0</v>
      </c>
      <c r="D151" s="75" t="b">
        <v>1</v>
      </c>
      <c r="E151" s="75" t="b">
        <v>0</v>
      </c>
      <c r="F151" s="75" t="b">
        <v>0</v>
      </c>
      <c r="G151" s="75" t="s">
        <v>447</v>
      </c>
      <c r="H151" s="75"/>
      <c r="I151" s="75" t="s">
        <v>793</v>
      </c>
      <c r="J151" s="75" t="s">
        <v>791</v>
      </c>
      <c r="K151" s="75">
        <v>45.504000000000005</v>
      </c>
      <c r="L151" s="75">
        <v>-73.564999999999998</v>
      </c>
      <c r="M151" s="75" t="s">
        <v>434</v>
      </c>
      <c r="N151" s="75">
        <v>1941</v>
      </c>
      <c r="O151" s="75"/>
      <c r="P151" s="75">
        <v>2017</v>
      </c>
      <c r="Q151" s="75">
        <v>9111</v>
      </c>
      <c r="R151" s="75"/>
      <c r="S151" s="75"/>
      <c r="T151" s="75" t="s">
        <v>456</v>
      </c>
      <c r="U151" s="75"/>
      <c r="V151" s="75"/>
      <c r="W151" s="75"/>
      <c r="X151" s="75"/>
      <c r="Y151" s="75"/>
      <c r="Z151" s="75"/>
      <c r="AA151" s="75"/>
      <c r="AB151" s="75"/>
      <c r="AC151" s="75"/>
      <c r="AD151" s="75"/>
      <c r="AE151" s="75" t="s">
        <v>436</v>
      </c>
      <c r="AF151" s="75" t="s">
        <v>450</v>
      </c>
      <c r="AG151" s="75"/>
      <c r="AH151" s="75"/>
      <c r="AI151" s="75"/>
      <c r="AJ151" s="75"/>
      <c r="AK151" s="75"/>
      <c r="AL151" s="75"/>
      <c r="AM151" s="75"/>
      <c r="AN151" s="75"/>
      <c r="AO151" s="75"/>
      <c r="AP151" s="75"/>
      <c r="AQ151" s="75"/>
      <c r="AR151" s="75"/>
      <c r="AS151" s="75"/>
      <c r="AT151" s="75"/>
      <c r="AU151" s="75"/>
      <c r="AV151" s="75"/>
      <c r="AW151" s="75" t="s">
        <v>436</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436</v>
      </c>
      <c r="CL151" s="75" t="s">
        <v>439</v>
      </c>
      <c r="CM151" s="75" t="s">
        <v>439</v>
      </c>
      <c r="CN151" s="75"/>
      <c r="CO151" s="75"/>
      <c r="CP151" s="75"/>
      <c r="CQ151" s="75">
        <v>1961909.85</v>
      </c>
      <c r="CR151" s="75"/>
      <c r="CS151" s="75"/>
      <c r="CT151" s="75"/>
      <c r="CU151" s="75"/>
      <c r="CV151" s="75"/>
      <c r="CW151" s="75"/>
      <c r="CX151" s="75"/>
      <c r="CY151" s="75"/>
      <c r="CZ151" s="75" t="s">
        <v>439</v>
      </c>
      <c r="DA151" s="75"/>
      <c r="DB151" s="75"/>
      <c r="DC151" s="75">
        <v>45.43</v>
      </c>
      <c r="DD151" s="75"/>
      <c r="DE151" s="75"/>
      <c r="DF151" s="75"/>
      <c r="DG151" s="75"/>
      <c r="DH151" s="75"/>
      <c r="DI151" s="75"/>
      <c r="DJ151" s="75"/>
      <c r="DK151" s="75"/>
      <c r="DL151" s="75"/>
      <c r="DM151" s="75"/>
      <c r="DN151" s="75"/>
      <c r="DO151" s="75"/>
    </row>
    <row r="152" spans="1:119" s="9" customFormat="1">
      <c r="A152" s="83">
        <v>103317</v>
      </c>
      <c r="B152" s="75" t="s">
        <v>795</v>
      </c>
      <c r="C152" s="75" t="b">
        <v>0</v>
      </c>
      <c r="D152" s="75" t="b">
        <v>1</v>
      </c>
      <c r="E152" s="75" t="b">
        <v>0</v>
      </c>
      <c r="F152" s="75" t="b">
        <v>0</v>
      </c>
      <c r="G152" s="75"/>
      <c r="H152" s="75"/>
      <c r="I152" s="75" t="s">
        <v>796</v>
      </c>
      <c r="J152" s="75" t="s">
        <v>791</v>
      </c>
      <c r="K152" s="75">
        <v>49.926000000000002</v>
      </c>
      <c r="L152" s="75">
        <v>-74.817999999999998</v>
      </c>
      <c r="M152" s="75" t="s">
        <v>434</v>
      </c>
      <c r="N152" s="75">
        <v>1993</v>
      </c>
      <c r="O152" s="75"/>
      <c r="P152" s="75">
        <v>2017</v>
      </c>
      <c r="Q152" s="75"/>
      <c r="R152" s="75"/>
      <c r="S152" s="75"/>
      <c r="T152" s="75" t="s">
        <v>513</v>
      </c>
      <c r="U152" s="75"/>
      <c r="V152" s="75"/>
      <c r="W152" s="75"/>
      <c r="X152" s="75"/>
      <c r="Y152" s="75"/>
      <c r="Z152" s="75"/>
      <c r="AA152" s="75"/>
      <c r="AB152" s="75"/>
      <c r="AC152" s="75"/>
      <c r="AD152" s="75"/>
      <c r="AE152" s="75"/>
      <c r="AF152" s="75" t="s">
        <v>797</v>
      </c>
      <c r="AG152" s="75"/>
      <c r="AH152" s="75"/>
      <c r="AI152" s="75">
        <v>3.81</v>
      </c>
      <c r="AJ152" s="75"/>
      <c r="AK152" s="75"/>
      <c r="AL152" s="75"/>
      <c r="AM152" s="75"/>
      <c r="AN152" s="75"/>
      <c r="AO152" s="75"/>
      <c r="AP152" s="75"/>
      <c r="AQ152" s="75"/>
      <c r="AR152" s="75"/>
      <c r="AS152" s="75"/>
      <c r="AT152" s="75"/>
      <c r="AU152" s="75"/>
      <c r="AV152" s="75"/>
      <c r="AW152" s="75"/>
      <c r="AX152" s="75"/>
      <c r="AY152" s="75" t="s">
        <v>436</v>
      </c>
      <c r="AZ152" s="75"/>
      <c r="BA152" s="75"/>
      <c r="BB152" s="75" t="s">
        <v>436</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c r="A153" s="83">
        <v>103320</v>
      </c>
      <c r="B153" s="75" t="s">
        <v>798</v>
      </c>
      <c r="C153" s="75" t="b">
        <v>0</v>
      </c>
      <c r="D153" s="75" t="b">
        <v>1</v>
      </c>
      <c r="E153" s="75" t="b">
        <v>0</v>
      </c>
      <c r="F153" s="75" t="b">
        <v>0</v>
      </c>
      <c r="G153" s="75" t="s">
        <v>799</v>
      </c>
      <c r="H153" s="75"/>
      <c r="I153" s="75" t="s">
        <v>800</v>
      </c>
      <c r="J153" s="75" t="s">
        <v>791</v>
      </c>
      <c r="K153" s="75">
        <v>46.814</v>
      </c>
      <c r="L153" s="75">
        <v>-71.207999999999998</v>
      </c>
      <c r="M153" s="75" t="s">
        <v>434</v>
      </c>
      <c r="N153" s="75">
        <v>2011</v>
      </c>
      <c r="O153" s="75"/>
      <c r="P153" s="75">
        <v>2017</v>
      </c>
      <c r="Q153" s="75">
        <v>221</v>
      </c>
      <c r="R153" s="75"/>
      <c r="S153" s="75"/>
      <c r="T153" s="75" t="s">
        <v>456</v>
      </c>
      <c r="U153" s="75" t="s">
        <v>436</v>
      </c>
      <c r="V153" s="75"/>
      <c r="W153" s="75"/>
      <c r="X153" s="75" t="s">
        <v>436</v>
      </c>
      <c r="Y153" s="75"/>
      <c r="Z153" s="75" t="s">
        <v>436</v>
      </c>
      <c r="AA153" s="75"/>
      <c r="AB153" s="75" t="s">
        <v>436</v>
      </c>
      <c r="AC153" s="75"/>
      <c r="AD153" s="75"/>
      <c r="AE153" s="75"/>
      <c r="AF153" s="75" t="s">
        <v>450</v>
      </c>
      <c r="AG153" s="75"/>
      <c r="AH153" s="75"/>
      <c r="AI153" s="75">
        <v>5</v>
      </c>
      <c r="AJ153" s="75"/>
      <c r="AK153" s="75">
        <v>1410.28</v>
      </c>
      <c r="AL153" s="75"/>
      <c r="AM153" s="75"/>
      <c r="AN153" s="75"/>
      <c r="AO153" s="75"/>
      <c r="AP153" s="75"/>
      <c r="AQ153" s="75"/>
      <c r="AR153" s="75"/>
      <c r="AS153" s="75"/>
      <c r="AT153" s="75"/>
      <c r="AU153" s="75"/>
      <c r="AV153" s="75"/>
      <c r="AW153" s="75" t="s">
        <v>436</v>
      </c>
      <c r="AX153" s="75"/>
      <c r="AY153" s="75"/>
      <c r="AZ153" s="75"/>
      <c r="BA153" s="75"/>
      <c r="BB153" s="75" t="s">
        <v>436</v>
      </c>
      <c r="BC153" s="75"/>
      <c r="BD153" s="75"/>
      <c r="BE153" s="75"/>
      <c r="BF153" s="75"/>
      <c r="BG153" s="75"/>
      <c r="BH153" s="75"/>
      <c r="BI153" s="75"/>
      <c r="BJ153" s="75"/>
      <c r="BK153" s="75"/>
      <c r="BL153" s="75"/>
      <c r="BM153" s="75"/>
      <c r="BN153" s="75" t="s">
        <v>436</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436</v>
      </c>
      <c r="CH153" s="75">
        <v>165.24</v>
      </c>
      <c r="CI153" s="75"/>
      <c r="CJ153" s="75"/>
      <c r="CK153" s="75" t="s">
        <v>439</v>
      </c>
      <c r="CL153" s="75" t="s">
        <v>436</v>
      </c>
      <c r="CM153" s="75" t="s">
        <v>439</v>
      </c>
      <c r="CN153" s="75"/>
      <c r="CO153" s="75">
        <v>32</v>
      </c>
      <c r="CP153" s="75"/>
      <c r="CQ153" s="75"/>
      <c r="CR153" s="75">
        <v>453125</v>
      </c>
      <c r="CS153" s="75"/>
      <c r="CT153" s="75"/>
      <c r="CU153" s="75">
        <v>2390</v>
      </c>
      <c r="CV153" s="75"/>
      <c r="CW153" s="75"/>
      <c r="CX153" s="75" t="s">
        <v>436</v>
      </c>
      <c r="CY153" s="75"/>
      <c r="CZ153" s="75"/>
      <c r="DA153" s="75" t="s">
        <v>436</v>
      </c>
      <c r="DB153" s="75"/>
      <c r="DC153" s="75"/>
      <c r="DD153" s="75">
        <v>5</v>
      </c>
      <c r="DE153" s="75"/>
      <c r="DF153" s="75"/>
      <c r="DG153" s="75">
        <v>3299.7</v>
      </c>
      <c r="DH153" s="75"/>
      <c r="DI153" s="75"/>
      <c r="DJ153" s="75">
        <v>90</v>
      </c>
      <c r="DK153" s="75"/>
      <c r="DL153" s="75"/>
      <c r="DM153" s="75">
        <v>50</v>
      </c>
      <c r="DN153" s="75"/>
      <c r="DO153" s="75"/>
    </row>
    <row r="154" spans="1:119" s="9" customFormat="1">
      <c r="A154" s="83">
        <v>103460</v>
      </c>
      <c r="B154" s="75" t="s">
        <v>801</v>
      </c>
      <c r="C154" s="75" t="b">
        <v>0</v>
      </c>
      <c r="D154" s="75" t="b">
        <v>1</v>
      </c>
      <c r="E154" s="75" t="b">
        <v>1</v>
      </c>
      <c r="F154" s="75" t="b">
        <v>0</v>
      </c>
      <c r="G154" s="75"/>
      <c r="H154" s="75"/>
      <c r="I154" s="75" t="s">
        <v>802</v>
      </c>
      <c r="J154" s="75" t="s">
        <v>791</v>
      </c>
      <c r="K154" s="75">
        <v>48.390999999999998</v>
      </c>
      <c r="L154" s="75">
        <v>-77.241</v>
      </c>
      <c r="M154" s="75" t="s">
        <v>434</v>
      </c>
      <c r="N154" s="75"/>
      <c r="O154" s="75"/>
      <c r="P154" s="75">
        <v>2017</v>
      </c>
      <c r="Q154" s="75"/>
      <c r="R154" s="75"/>
      <c r="S154" s="75"/>
      <c r="T154" s="75" t="s">
        <v>465</v>
      </c>
      <c r="U154" s="75"/>
      <c r="V154" s="75"/>
      <c r="W154" s="75"/>
      <c r="X154" s="75"/>
      <c r="Y154" s="75"/>
      <c r="Z154" s="75"/>
      <c r="AA154" s="75"/>
      <c r="AB154" s="75"/>
      <c r="AC154" s="75"/>
      <c r="AD154" s="75"/>
      <c r="AE154" s="75"/>
      <c r="AF154" s="75" t="s">
        <v>803</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436</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c r="A155" s="83">
        <v>103473</v>
      </c>
      <c r="B155" s="75" t="s">
        <v>804</v>
      </c>
      <c r="C155" s="75" t="b">
        <v>0</v>
      </c>
      <c r="D155" s="75" t="b">
        <v>1</v>
      </c>
      <c r="E155" s="75" t="b">
        <v>0</v>
      </c>
      <c r="F155" s="75" t="b">
        <v>0</v>
      </c>
      <c r="G155" s="75" t="s">
        <v>447</v>
      </c>
      <c r="H155" s="75"/>
      <c r="I155" s="75" t="s">
        <v>805</v>
      </c>
      <c r="J155" s="75" t="s">
        <v>791</v>
      </c>
      <c r="K155" s="75">
        <v>46.938000000000002</v>
      </c>
      <c r="L155" s="75">
        <v>-71.47</v>
      </c>
      <c r="M155" s="75" t="s">
        <v>434</v>
      </c>
      <c r="N155" s="75">
        <v>1999</v>
      </c>
      <c r="O155" s="75"/>
      <c r="P155" s="75">
        <v>2017</v>
      </c>
      <c r="Q155" s="75">
        <v>9111</v>
      </c>
      <c r="R155" s="75"/>
      <c r="S155" s="75"/>
      <c r="T155" s="75" t="s">
        <v>449</v>
      </c>
      <c r="U155" s="75"/>
      <c r="V155" s="75"/>
      <c r="W155" s="75"/>
      <c r="X155" s="75"/>
      <c r="Y155" s="75"/>
      <c r="Z155" s="75"/>
      <c r="AA155" s="75"/>
      <c r="AB155" s="75"/>
      <c r="AC155" s="75"/>
      <c r="AD155" s="75"/>
      <c r="AE155" s="75" t="s">
        <v>436</v>
      </c>
      <c r="AF155" s="75" t="s">
        <v>450</v>
      </c>
      <c r="AG155" s="75" t="s">
        <v>806</v>
      </c>
      <c r="AH155" s="75">
        <v>3.4</v>
      </c>
      <c r="AI155" s="75"/>
      <c r="AJ155" s="75"/>
      <c r="AK155" s="75"/>
      <c r="AL155" s="75"/>
      <c r="AM155" s="75"/>
      <c r="AN155" s="75"/>
      <c r="AO155" s="75"/>
      <c r="AP155" s="75"/>
      <c r="AQ155" s="75"/>
      <c r="AR155" s="75"/>
      <c r="AS155" s="75"/>
      <c r="AT155" s="75"/>
      <c r="AU155" s="75"/>
      <c r="AV155" s="75"/>
      <c r="AW155" s="75" t="s">
        <v>436</v>
      </c>
      <c r="AX155" s="75"/>
      <c r="AY155" s="75" t="s">
        <v>436</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436</v>
      </c>
      <c r="CL155" s="75" t="s">
        <v>439</v>
      </c>
      <c r="CM155" s="75" t="s">
        <v>439</v>
      </c>
      <c r="CN155" s="75"/>
      <c r="CO155" s="75"/>
      <c r="CP155" s="75"/>
      <c r="CQ155" s="75">
        <v>52080.86</v>
      </c>
      <c r="CR155" s="75"/>
      <c r="CS155" s="75"/>
      <c r="CT155" s="75"/>
      <c r="CU155" s="75"/>
      <c r="CV155" s="75"/>
      <c r="CW155" s="75"/>
      <c r="CX155" s="75"/>
      <c r="CY155" s="75"/>
      <c r="CZ155" s="75" t="s">
        <v>439</v>
      </c>
      <c r="DA155" s="75"/>
      <c r="DB155" s="75"/>
      <c r="DC155" s="75">
        <v>5.86</v>
      </c>
      <c r="DD155" s="75"/>
      <c r="DE155" s="75"/>
      <c r="DF155" s="75"/>
      <c r="DG155" s="75"/>
      <c r="DH155" s="75"/>
      <c r="DI155" s="75"/>
      <c r="DJ155" s="75"/>
      <c r="DK155" s="75"/>
      <c r="DL155" s="75"/>
      <c r="DM155" s="75"/>
      <c r="DN155" s="75"/>
      <c r="DO155" s="75"/>
    </row>
    <row r="156" spans="1:119" s="9" customFormat="1">
      <c r="A156" s="83">
        <v>103498</v>
      </c>
      <c r="B156" s="75" t="s">
        <v>807</v>
      </c>
      <c r="C156" s="75" t="b">
        <v>0</v>
      </c>
      <c r="D156" s="75" t="b">
        <v>1</v>
      </c>
      <c r="E156" s="75" t="b">
        <v>0</v>
      </c>
      <c r="F156" s="75" t="b">
        <v>0</v>
      </c>
      <c r="G156" s="75" t="s">
        <v>808</v>
      </c>
      <c r="H156" s="75"/>
      <c r="I156" s="75" t="s">
        <v>809</v>
      </c>
      <c r="J156" s="75" t="s">
        <v>810</v>
      </c>
      <c r="K156" s="75">
        <v>50.447000000000003</v>
      </c>
      <c r="L156" s="75">
        <v>-104.617</v>
      </c>
      <c r="M156" s="75" t="s">
        <v>434</v>
      </c>
      <c r="N156" s="75">
        <v>1970</v>
      </c>
      <c r="O156" s="75"/>
      <c r="P156" s="75">
        <v>2017</v>
      </c>
      <c r="Q156" s="75">
        <v>611</v>
      </c>
      <c r="R156" s="75"/>
      <c r="S156" s="75"/>
      <c r="T156" s="75" t="s">
        <v>435</v>
      </c>
      <c r="U156" s="75"/>
      <c r="V156" s="75"/>
      <c r="W156" s="75"/>
      <c r="X156" s="75"/>
      <c r="Y156" s="75"/>
      <c r="Z156" s="75"/>
      <c r="AA156" s="75" t="s">
        <v>436</v>
      </c>
      <c r="AB156" s="75"/>
      <c r="AC156" s="75"/>
      <c r="AD156" s="75"/>
      <c r="AE156" s="75"/>
      <c r="AF156" s="75" t="s">
        <v>450</v>
      </c>
      <c r="AG156" s="75"/>
      <c r="AH156" s="75"/>
      <c r="AI156" s="75">
        <v>70</v>
      </c>
      <c r="AJ156" s="75"/>
      <c r="AK156" s="75">
        <v>64478.3</v>
      </c>
      <c r="AL156" s="75"/>
      <c r="AM156" s="75"/>
      <c r="AN156" s="75"/>
      <c r="AO156" s="75"/>
      <c r="AP156" s="75"/>
      <c r="AQ156" s="75"/>
      <c r="AR156" s="75"/>
      <c r="AS156" s="75"/>
      <c r="AT156" s="75"/>
      <c r="AU156" s="75"/>
      <c r="AV156" s="75"/>
      <c r="AW156" s="75" t="s">
        <v>436</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436</v>
      </c>
      <c r="CL156" s="75" t="s">
        <v>439</v>
      </c>
      <c r="CM156" s="75" t="s">
        <v>436</v>
      </c>
      <c r="CN156" s="75">
        <v>18</v>
      </c>
      <c r="CO156" s="75"/>
      <c r="CP156" s="75">
        <v>18</v>
      </c>
      <c r="CQ156" s="75">
        <v>3077125</v>
      </c>
      <c r="CR156" s="75"/>
      <c r="CS156" s="75">
        <v>2500000</v>
      </c>
      <c r="CT156" s="75">
        <v>5000</v>
      </c>
      <c r="CU156" s="75"/>
      <c r="CV156" s="75">
        <v>16400</v>
      </c>
      <c r="CW156" s="75" t="s">
        <v>436</v>
      </c>
      <c r="CX156" s="75"/>
      <c r="CY156" s="75" t="s">
        <v>436</v>
      </c>
      <c r="CZ156" s="75" t="s">
        <v>439</v>
      </c>
      <c r="DA156" s="75"/>
      <c r="DB156" s="75"/>
      <c r="DC156" s="75">
        <v>53</v>
      </c>
      <c r="DD156" s="75"/>
      <c r="DE156" s="75">
        <v>17</v>
      </c>
      <c r="DF156" s="75">
        <v>55373</v>
      </c>
      <c r="DG156" s="75"/>
      <c r="DH156" s="75">
        <v>11517</v>
      </c>
      <c r="DI156" s="75"/>
      <c r="DJ156" s="75"/>
      <c r="DK156" s="75"/>
      <c r="DL156" s="75"/>
      <c r="DM156" s="75"/>
      <c r="DN156" s="75"/>
      <c r="DO156" s="75"/>
    </row>
    <row r="157" spans="1:119" s="9" customFormat="1">
      <c r="A157" s="83">
        <v>103502</v>
      </c>
      <c r="B157" s="75" t="s">
        <v>811</v>
      </c>
      <c r="C157" s="75" t="b">
        <v>0</v>
      </c>
      <c r="D157" s="75" t="b">
        <v>1</v>
      </c>
      <c r="E157" s="75" t="b">
        <v>0</v>
      </c>
      <c r="F157" s="75" t="b">
        <v>0</v>
      </c>
      <c r="G157" s="75" t="s">
        <v>811</v>
      </c>
      <c r="H157" s="75"/>
      <c r="I157" s="75" t="s">
        <v>812</v>
      </c>
      <c r="J157" s="75" t="s">
        <v>810</v>
      </c>
      <c r="K157" s="75">
        <v>52.135000000000005</v>
      </c>
      <c r="L157" s="75">
        <v>-106.66800000000001</v>
      </c>
      <c r="M157" s="75" t="s">
        <v>434</v>
      </c>
      <c r="N157" s="75">
        <v>1950</v>
      </c>
      <c r="O157" s="75"/>
      <c r="P157" s="75">
        <v>2015</v>
      </c>
      <c r="Q157" s="75"/>
      <c r="R157" s="75"/>
      <c r="S157" s="75"/>
      <c r="T157" s="75" t="s">
        <v>435</v>
      </c>
      <c r="U157" s="75" t="s">
        <v>436</v>
      </c>
      <c r="V157" s="75" t="s">
        <v>436</v>
      </c>
      <c r="W157" s="75"/>
      <c r="X157" s="75" t="s">
        <v>436</v>
      </c>
      <c r="Y157" s="75" t="s">
        <v>436</v>
      </c>
      <c r="Z157" s="75"/>
      <c r="AA157" s="75" t="s">
        <v>436</v>
      </c>
      <c r="AB157" s="75" t="s">
        <v>436</v>
      </c>
      <c r="AC157" s="75"/>
      <c r="AD157" s="75"/>
      <c r="AE157" s="75"/>
      <c r="AF157" s="75" t="s">
        <v>471</v>
      </c>
      <c r="AG157" s="75"/>
      <c r="AH157" s="75"/>
      <c r="AI157" s="75">
        <v>190.86</v>
      </c>
      <c r="AJ157" s="75"/>
      <c r="AK157" s="75">
        <v>302326.7</v>
      </c>
      <c r="AL157" s="75"/>
      <c r="AM157" s="75"/>
      <c r="AN157" s="75"/>
      <c r="AO157" s="75"/>
      <c r="AP157" s="75"/>
      <c r="AQ157" s="75"/>
      <c r="AR157" s="75"/>
      <c r="AS157" s="75"/>
      <c r="AT157" s="75"/>
      <c r="AU157" s="75"/>
      <c r="AV157" s="75"/>
      <c r="AW157" s="75" t="s">
        <v>436</v>
      </c>
      <c r="AX157" s="75" t="s">
        <v>436</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436</v>
      </c>
      <c r="CL157" s="75" t="s">
        <v>439</v>
      </c>
      <c r="CM157" s="75" t="s">
        <v>436</v>
      </c>
      <c r="CN157" s="75">
        <v>59</v>
      </c>
      <c r="CO157" s="75"/>
      <c r="CP157" s="75">
        <v>59</v>
      </c>
      <c r="CQ157" s="75">
        <v>7330003</v>
      </c>
      <c r="CR157" s="75"/>
      <c r="CS157" s="75">
        <v>7330003</v>
      </c>
      <c r="CT157" s="75">
        <v>31488</v>
      </c>
      <c r="CU157" s="75"/>
      <c r="CV157" s="75">
        <v>31488</v>
      </c>
      <c r="CW157" s="75" t="s">
        <v>436</v>
      </c>
      <c r="CX157" s="75"/>
      <c r="CY157" s="75" t="s">
        <v>439</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c r="A158" s="83">
        <v>103509</v>
      </c>
      <c r="B158" s="75" t="s">
        <v>813</v>
      </c>
      <c r="C158" s="75" t="b">
        <v>0</v>
      </c>
      <c r="D158" s="75" t="b">
        <v>1</v>
      </c>
      <c r="E158" s="75" t="b">
        <v>0</v>
      </c>
      <c r="F158" s="75" t="b">
        <v>0</v>
      </c>
      <c r="G158" s="75"/>
      <c r="H158" s="75"/>
      <c r="I158" s="75" t="s">
        <v>814</v>
      </c>
      <c r="J158" s="75" t="s">
        <v>815</v>
      </c>
      <c r="K158" s="75">
        <v>61.353999999999999</v>
      </c>
      <c r="L158" s="75">
        <v>-138.994</v>
      </c>
      <c r="M158" s="75" t="s">
        <v>434</v>
      </c>
      <c r="N158" s="75">
        <v>1998</v>
      </c>
      <c r="O158" s="75"/>
      <c r="P158" s="75">
        <v>2017</v>
      </c>
      <c r="Q158" s="75"/>
      <c r="R158" s="75"/>
      <c r="S158" s="75"/>
      <c r="T158" s="75" t="s">
        <v>513</v>
      </c>
      <c r="U158" s="75"/>
      <c r="V158" s="75"/>
      <c r="W158" s="75"/>
      <c r="X158" s="75"/>
      <c r="Y158" s="75"/>
      <c r="Z158" s="75"/>
      <c r="AA158" s="75"/>
      <c r="AB158" s="75"/>
      <c r="AC158" s="75"/>
      <c r="AD158" s="75"/>
      <c r="AE158" s="75"/>
      <c r="AF158" s="75" t="s">
        <v>816</v>
      </c>
      <c r="AG158" s="75" t="s">
        <v>817</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436</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c r="A159" s="83">
        <v>103510</v>
      </c>
      <c r="B159" s="75" t="s">
        <v>818</v>
      </c>
      <c r="C159" s="75" t="b">
        <v>0</v>
      </c>
      <c r="D159" s="75" t="b">
        <v>1</v>
      </c>
      <c r="E159" s="75" t="b">
        <v>1</v>
      </c>
      <c r="F159" s="75" t="b">
        <v>0</v>
      </c>
      <c r="G159" s="75" t="s">
        <v>819</v>
      </c>
      <c r="H159" s="75"/>
      <c r="I159" s="75" t="s">
        <v>820</v>
      </c>
      <c r="J159" s="75" t="s">
        <v>815</v>
      </c>
      <c r="K159" s="75">
        <v>64.06</v>
      </c>
      <c r="L159" s="75">
        <v>-139.43199999999999</v>
      </c>
      <c r="M159" s="75" t="s">
        <v>434</v>
      </c>
      <c r="N159" s="75">
        <v>2012</v>
      </c>
      <c r="O159" s="75"/>
      <c r="P159" s="75">
        <v>2014</v>
      </c>
      <c r="Q159" s="75"/>
      <c r="R159" s="75"/>
      <c r="S159" s="75"/>
      <c r="T159" s="75" t="s">
        <v>465</v>
      </c>
      <c r="U159" s="75"/>
      <c r="V159" s="75"/>
      <c r="W159" s="75"/>
      <c r="X159" s="75"/>
      <c r="Y159" s="75" t="s">
        <v>436</v>
      </c>
      <c r="Z159" s="75"/>
      <c r="AA159" s="75"/>
      <c r="AB159" s="75"/>
      <c r="AC159" s="75"/>
      <c r="AD159" s="75"/>
      <c r="AE159" s="75"/>
      <c r="AF159" s="75" t="s">
        <v>466</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436</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439</v>
      </c>
      <c r="CL159" s="75" t="s">
        <v>436</v>
      </c>
      <c r="CM159" s="75" t="s">
        <v>439</v>
      </c>
      <c r="CN159" s="75"/>
      <c r="CO159" s="75">
        <v>2</v>
      </c>
      <c r="CP159" s="75"/>
      <c r="CQ159" s="75"/>
      <c r="CR159" s="75"/>
      <c r="CS159" s="75"/>
      <c r="CT159" s="75"/>
      <c r="CU159" s="75">
        <v>1640</v>
      </c>
      <c r="CV159" s="75"/>
      <c r="CW159" s="75"/>
      <c r="CX159" s="75" t="s">
        <v>439</v>
      </c>
      <c r="CY159" s="75"/>
      <c r="CZ159" s="75"/>
      <c r="DA159" s="75"/>
      <c r="DB159" s="75"/>
      <c r="DC159" s="75"/>
      <c r="DD159" s="75">
        <v>0.75</v>
      </c>
      <c r="DE159" s="75"/>
      <c r="DF159" s="75"/>
      <c r="DG159" s="75"/>
      <c r="DH159" s="75"/>
      <c r="DI159" s="75"/>
      <c r="DJ159" s="75"/>
      <c r="DK159" s="75"/>
      <c r="DL159" s="75"/>
      <c r="DM159" s="75"/>
      <c r="DN159" s="75"/>
      <c r="DO159" s="75"/>
    </row>
    <row r="160" spans="1:119">
      <c r="A160" s="83">
        <v>103511</v>
      </c>
      <c r="B160" s="75" t="s">
        <v>821</v>
      </c>
      <c r="C160" s="75" t="b">
        <v>0</v>
      </c>
      <c r="D160" s="75" t="b">
        <v>1</v>
      </c>
      <c r="E160" s="75" t="b">
        <v>0</v>
      </c>
      <c r="F160" s="75" t="b">
        <v>0</v>
      </c>
      <c r="G160" s="75"/>
      <c r="H160" s="75"/>
      <c r="I160" s="75" t="s">
        <v>822</v>
      </c>
      <c r="J160" s="75" t="s">
        <v>815</v>
      </c>
      <c r="K160" s="75">
        <v>63.594000000000001</v>
      </c>
      <c r="L160" s="75">
        <v>-135.89599999999999</v>
      </c>
      <c r="M160" s="75" t="s">
        <v>434</v>
      </c>
      <c r="N160" s="75"/>
      <c r="O160" s="75"/>
      <c r="P160" s="75"/>
      <c r="Q160" s="75"/>
      <c r="R160" s="75"/>
      <c r="S160" s="75"/>
      <c r="T160" s="75" t="s">
        <v>513</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c r="A161" s="83">
        <v>103513</v>
      </c>
      <c r="B161" s="75" t="s">
        <v>823</v>
      </c>
      <c r="C161" s="75" t="b">
        <v>0</v>
      </c>
      <c r="D161" s="75" t="b">
        <v>1</v>
      </c>
      <c r="E161" s="75" t="b">
        <v>0</v>
      </c>
      <c r="F161" s="75" t="b">
        <v>0</v>
      </c>
      <c r="G161" s="75" t="s">
        <v>824</v>
      </c>
      <c r="H161" s="75" t="s">
        <v>825</v>
      </c>
      <c r="I161" s="75" t="s">
        <v>825</v>
      </c>
      <c r="J161" s="75" t="s">
        <v>815</v>
      </c>
      <c r="K161" s="75">
        <v>60.063000000000002</v>
      </c>
      <c r="L161" s="75">
        <v>-128.71100000000001</v>
      </c>
      <c r="M161" s="75" t="s">
        <v>434</v>
      </c>
      <c r="N161" s="75">
        <v>1999</v>
      </c>
      <c r="O161" s="75"/>
      <c r="P161" s="75">
        <v>2014</v>
      </c>
      <c r="Q161" s="75">
        <v>221</v>
      </c>
      <c r="R161" s="75"/>
      <c r="S161" s="75"/>
      <c r="T161" s="75" t="s">
        <v>465</v>
      </c>
      <c r="U161" s="75" t="s">
        <v>436</v>
      </c>
      <c r="V161" s="75"/>
      <c r="W161" s="75"/>
      <c r="X161" s="75"/>
      <c r="Y161" s="75"/>
      <c r="Z161" s="75"/>
      <c r="AA161" s="75" t="s">
        <v>436</v>
      </c>
      <c r="AB161" s="75"/>
      <c r="AC161" s="75"/>
      <c r="AD161" s="75"/>
      <c r="AE161" s="75"/>
      <c r="AF161" s="75" t="s">
        <v>450</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436</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439</v>
      </c>
      <c r="CL161" s="75" t="s">
        <v>436</v>
      </c>
      <c r="CM161" s="75" t="s">
        <v>439</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c r="A162" s="83">
        <v>103561</v>
      </c>
      <c r="B162" s="75" t="s">
        <v>826</v>
      </c>
      <c r="C162" s="75" t="b">
        <v>0</v>
      </c>
      <c r="D162" s="75" t="b">
        <v>1</v>
      </c>
      <c r="E162" s="75" t="b">
        <v>0</v>
      </c>
      <c r="F162" s="75" t="b">
        <v>0</v>
      </c>
      <c r="G162" s="75"/>
      <c r="H162" s="75"/>
      <c r="I162" s="75" t="s">
        <v>623</v>
      </c>
      <c r="J162" s="75" t="s">
        <v>613</v>
      </c>
      <c r="K162" s="75">
        <v>44.657000000000004</v>
      </c>
      <c r="L162" s="75">
        <v>-63.567</v>
      </c>
      <c r="M162" s="75" t="s">
        <v>434</v>
      </c>
      <c r="N162" s="75">
        <v>1985</v>
      </c>
      <c r="O162" s="75"/>
      <c r="P162" s="75">
        <v>2017</v>
      </c>
      <c r="Q162" s="75"/>
      <c r="R162" s="75"/>
      <c r="S162" s="75"/>
      <c r="T162" s="75" t="s">
        <v>456</v>
      </c>
      <c r="U162" s="75"/>
      <c r="V162" s="75"/>
      <c r="W162" s="75"/>
      <c r="X162" s="75"/>
      <c r="Y162" s="75"/>
      <c r="Z162" s="75"/>
      <c r="AA162" s="75"/>
      <c r="AB162" s="75"/>
      <c r="AC162" s="75"/>
      <c r="AD162" s="75"/>
      <c r="AE162" s="75"/>
      <c r="AF162" s="75" t="s">
        <v>827</v>
      </c>
      <c r="AG162" s="75" t="s">
        <v>828</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436</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c r="A163" s="83">
        <v>103620</v>
      </c>
      <c r="B163" s="75" t="s">
        <v>829</v>
      </c>
      <c r="C163" s="75" t="b">
        <v>0</v>
      </c>
      <c r="D163" s="75" t="b">
        <v>1</v>
      </c>
      <c r="E163" s="75" t="b">
        <v>0</v>
      </c>
      <c r="F163" s="75" t="b">
        <v>0</v>
      </c>
      <c r="G163" s="75" t="s">
        <v>829</v>
      </c>
      <c r="H163" s="75"/>
      <c r="I163" s="75" t="s">
        <v>830</v>
      </c>
      <c r="J163" s="75" t="s">
        <v>602</v>
      </c>
      <c r="K163" s="75">
        <v>45.896000000000001</v>
      </c>
      <c r="L163" s="75">
        <v>-64.364999999999995</v>
      </c>
      <c r="M163" s="75" t="s">
        <v>434</v>
      </c>
      <c r="N163" s="75"/>
      <c r="O163" s="75"/>
      <c r="P163" s="75"/>
      <c r="Q163" s="75"/>
      <c r="R163" s="75"/>
      <c r="S163" s="75"/>
      <c r="T163" s="75" t="s">
        <v>449</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c r="A164" s="83">
        <v>103621</v>
      </c>
      <c r="B164" s="75" t="s">
        <v>831</v>
      </c>
      <c r="C164" s="75" t="b">
        <v>0</v>
      </c>
      <c r="D164" s="75" t="b">
        <v>1</v>
      </c>
      <c r="E164" s="75" t="b">
        <v>0</v>
      </c>
      <c r="F164" s="75" t="b">
        <v>0</v>
      </c>
      <c r="G164" s="75" t="s">
        <v>831</v>
      </c>
      <c r="H164" s="75"/>
      <c r="I164" s="75" t="s">
        <v>832</v>
      </c>
      <c r="J164" s="75" t="s">
        <v>677</v>
      </c>
      <c r="K164" s="75">
        <v>43.469000000000001</v>
      </c>
      <c r="L164" s="75">
        <v>-79.692999999999998</v>
      </c>
      <c r="M164" s="75" t="s">
        <v>434</v>
      </c>
      <c r="N164" s="75"/>
      <c r="O164" s="75"/>
      <c r="P164" s="75"/>
      <c r="Q164" s="75"/>
      <c r="R164" s="75"/>
      <c r="S164" s="75"/>
      <c r="T164" s="75" t="s">
        <v>456</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c r="A165" s="83">
        <v>103622</v>
      </c>
      <c r="B165" s="75" t="s">
        <v>833</v>
      </c>
      <c r="C165" s="75" t="b">
        <v>0</v>
      </c>
      <c r="D165" s="75" t="b">
        <v>1</v>
      </c>
      <c r="E165" s="75" t="b">
        <v>0</v>
      </c>
      <c r="F165" s="75" t="b">
        <v>0</v>
      </c>
      <c r="G165" s="75" t="s">
        <v>447</v>
      </c>
      <c r="H165" s="75"/>
      <c r="I165" s="75" t="s">
        <v>834</v>
      </c>
      <c r="J165" s="75" t="s">
        <v>791</v>
      </c>
      <c r="K165" s="75">
        <v>45.305999999999997</v>
      </c>
      <c r="L165" s="75">
        <v>-73.271000000000001</v>
      </c>
      <c r="M165" s="75" t="s">
        <v>434</v>
      </c>
      <c r="N165" s="75">
        <v>1962</v>
      </c>
      <c r="O165" s="75"/>
      <c r="P165" s="75">
        <v>2017</v>
      </c>
      <c r="Q165" s="75">
        <v>9111</v>
      </c>
      <c r="R165" s="75"/>
      <c r="S165" s="75"/>
      <c r="T165" s="75" t="s">
        <v>835</v>
      </c>
      <c r="U165" s="75"/>
      <c r="V165" s="75"/>
      <c r="W165" s="75"/>
      <c r="X165" s="75"/>
      <c r="Y165" s="75"/>
      <c r="Z165" s="75"/>
      <c r="AA165" s="75"/>
      <c r="AB165" s="75"/>
      <c r="AC165" s="75"/>
      <c r="AD165" s="75"/>
      <c r="AE165" s="75" t="s">
        <v>436</v>
      </c>
      <c r="AF165" s="75" t="s">
        <v>450</v>
      </c>
      <c r="AG165" s="75"/>
      <c r="AH165" s="75"/>
      <c r="AI165" s="75"/>
      <c r="AJ165" s="75"/>
      <c r="AK165" s="75"/>
      <c r="AL165" s="75"/>
      <c r="AM165" s="75"/>
      <c r="AN165" s="75"/>
      <c r="AO165" s="75"/>
      <c r="AP165" s="75"/>
      <c r="AQ165" s="75"/>
      <c r="AR165" s="75"/>
      <c r="AS165" s="75"/>
      <c r="AT165" s="75"/>
      <c r="AU165" s="75"/>
      <c r="AV165" s="75"/>
      <c r="AW165" s="75" t="s">
        <v>436</v>
      </c>
      <c r="AX165" s="75"/>
      <c r="AY165" s="75" t="s">
        <v>436</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436</v>
      </c>
      <c r="CL165" s="75" t="s">
        <v>439</v>
      </c>
      <c r="CM165" s="75" t="s">
        <v>439</v>
      </c>
      <c r="CN165" s="75"/>
      <c r="CO165" s="75"/>
      <c r="CP165" s="75"/>
      <c r="CQ165" s="75">
        <v>1563033.78</v>
      </c>
      <c r="CR165" s="75"/>
      <c r="CS165" s="75"/>
      <c r="CT165" s="75"/>
      <c r="CU165" s="75"/>
      <c r="CV165" s="75"/>
      <c r="CW165" s="75"/>
      <c r="CX165" s="75"/>
      <c r="CY165" s="75"/>
      <c r="CZ165" s="75" t="s">
        <v>439</v>
      </c>
      <c r="DA165" s="75"/>
      <c r="DB165" s="75"/>
      <c r="DC165" s="75">
        <v>36.64</v>
      </c>
      <c r="DD165" s="75"/>
      <c r="DE165" s="75"/>
      <c r="DF165" s="75"/>
      <c r="DG165" s="75"/>
      <c r="DH165" s="75"/>
      <c r="DI165" s="75"/>
      <c r="DJ165" s="75"/>
      <c r="DK165" s="75"/>
      <c r="DL165" s="75"/>
      <c r="DM165" s="75"/>
      <c r="DN165" s="75"/>
      <c r="DO165" s="75"/>
    </row>
    <row r="166" spans="1:119">
      <c r="A166" s="83">
        <v>103623</v>
      </c>
      <c r="B166" s="75" t="s">
        <v>836</v>
      </c>
      <c r="C166" s="75" t="b">
        <v>0</v>
      </c>
      <c r="D166" s="75" t="b">
        <v>1</v>
      </c>
      <c r="E166" s="75" t="b">
        <v>0</v>
      </c>
      <c r="F166" s="75" t="b">
        <v>0</v>
      </c>
      <c r="G166" s="75" t="s">
        <v>447</v>
      </c>
      <c r="H166" s="75"/>
      <c r="I166" s="75" t="s">
        <v>805</v>
      </c>
      <c r="J166" s="75" t="s">
        <v>791</v>
      </c>
      <c r="K166" s="75">
        <v>46.939</v>
      </c>
      <c r="L166" s="75">
        <v>-71.468999999999994</v>
      </c>
      <c r="M166" s="75" t="s">
        <v>434</v>
      </c>
      <c r="N166" s="75">
        <v>1954</v>
      </c>
      <c r="O166" s="75"/>
      <c r="P166" s="75">
        <v>2017</v>
      </c>
      <c r="Q166" s="75">
        <v>9111</v>
      </c>
      <c r="R166" s="75"/>
      <c r="S166" s="75"/>
      <c r="T166" s="75" t="s">
        <v>449</v>
      </c>
      <c r="U166" s="75"/>
      <c r="V166" s="75"/>
      <c r="W166" s="75"/>
      <c r="X166" s="75"/>
      <c r="Y166" s="75"/>
      <c r="Z166" s="75"/>
      <c r="AA166" s="75"/>
      <c r="AB166" s="75"/>
      <c r="AC166" s="75"/>
      <c r="AD166" s="75"/>
      <c r="AE166" s="75" t="s">
        <v>436</v>
      </c>
      <c r="AF166" s="75" t="s">
        <v>450</v>
      </c>
      <c r="AG166" s="75"/>
      <c r="AH166" s="75"/>
      <c r="AI166" s="75"/>
      <c r="AJ166" s="75"/>
      <c r="AK166" s="75"/>
      <c r="AL166" s="75"/>
      <c r="AM166" s="75"/>
      <c r="AN166" s="75"/>
      <c r="AO166" s="75"/>
      <c r="AP166" s="75"/>
      <c r="AQ166" s="75"/>
      <c r="AR166" s="75"/>
      <c r="AS166" s="75"/>
      <c r="AT166" s="75"/>
      <c r="AU166" s="75"/>
      <c r="AV166" s="75"/>
      <c r="AW166" s="75" t="s">
        <v>436</v>
      </c>
      <c r="AX166" s="75"/>
      <c r="AY166" s="75" t="s">
        <v>436</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436</v>
      </c>
      <c r="CL166" s="75" t="s">
        <v>439</v>
      </c>
      <c r="CM166" s="75" t="s">
        <v>439</v>
      </c>
      <c r="CN166" s="75"/>
      <c r="CO166" s="75"/>
      <c r="CP166" s="75"/>
      <c r="CQ166" s="75">
        <v>4236563.8899999997</v>
      </c>
      <c r="CR166" s="75"/>
      <c r="CS166" s="75"/>
      <c r="CT166" s="75"/>
      <c r="CU166" s="75"/>
      <c r="CV166" s="75"/>
      <c r="CW166" s="75"/>
      <c r="CX166" s="75"/>
      <c r="CY166" s="75"/>
      <c r="CZ166" s="75" t="s">
        <v>439</v>
      </c>
      <c r="DA166" s="75"/>
      <c r="DB166" s="75"/>
      <c r="DC166" s="75">
        <v>76.2</v>
      </c>
      <c r="DD166" s="75"/>
      <c r="DE166" s="75"/>
      <c r="DF166" s="75"/>
      <c r="DG166" s="75"/>
      <c r="DH166" s="75"/>
      <c r="DI166" s="75"/>
      <c r="DJ166" s="75"/>
      <c r="DK166" s="75"/>
      <c r="DL166" s="75"/>
      <c r="DM166" s="75"/>
      <c r="DN166" s="75"/>
      <c r="DO166" s="75"/>
    </row>
    <row r="167" spans="1:119">
      <c r="A167" s="83">
        <v>103624</v>
      </c>
      <c r="B167" s="75" t="s">
        <v>837</v>
      </c>
      <c r="C167" s="75" t="b">
        <v>0</v>
      </c>
      <c r="D167" s="75" t="b">
        <v>1</v>
      </c>
      <c r="E167" s="75" t="b">
        <v>0</v>
      </c>
      <c r="F167" s="75" t="b">
        <v>0</v>
      </c>
      <c r="G167" s="75"/>
      <c r="H167" s="75"/>
      <c r="I167" s="75" t="s">
        <v>607</v>
      </c>
      <c r="J167" s="75" t="s">
        <v>602</v>
      </c>
      <c r="K167" s="75">
        <v>46.091999999999999</v>
      </c>
      <c r="L167" s="75">
        <v>-64.774000000000001</v>
      </c>
      <c r="M167" s="75" t="s">
        <v>434</v>
      </c>
      <c r="N167" s="75"/>
      <c r="O167" s="75"/>
      <c r="P167" s="75"/>
      <c r="Q167" s="75"/>
      <c r="R167" s="75"/>
      <c r="S167" s="75"/>
      <c r="T167" s="75" t="s">
        <v>461</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c r="A168" s="83">
        <v>103625</v>
      </c>
      <c r="B168" s="75" t="s">
        <v>838</v>
      </c>
      <c r="C168" s="75" t="b">
        <v>0</v>
      </c>
      <c r="D168" s="75" t="b">
        <v>1</v>
      </c>
      <c r="E168" s="75" t="b">
        <v>0</v>
      </c>
      <c r="F168" s="75" t="b">
        <v>0</v>
      </c>
      <c r="G168" s="75"/>
      <c r="H168" s="75"/>
      <c r="I168" s="75" t="s">
        <v>786</v>
      </c>
      <c r="J168" s="75" t="s">
        <v>787</v>
      </c>
      <c r="K168" s="75">
        <v>46.24</v>
      </c>
      <c r="L168" s="75">
        <v>-63.128999999999998</v>
      </c>
      <c r="M168" s="75" t="s">
        <v>434</v>
      </c>
      <c r="N168" s="75"/>
      <c r="O168" s="75"/>
      <c r="P168" s="75"/>
      <c r="Q168" s="75"/>
      <c r="R168" s="75"/>
      <c r="S168" s="75"/>
      <c r="T168" s="75" t="s">
        <v>461</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c r="A169" s="83">
        <v>103626</v>
      </c>
      <c r="B169" s="75" t="s">
        <v>839</v>
      </c>
      <c r="C169" s="75" t="b">
        <v>0</v>
      </c>
      <c r="D169" s="75" t="b">
        <v>1</v>
      </c>
      <c r="E169" s="75" t="b">
        <v>0</v>
      </c>
      <c r="F169" s="75" t="b">
        <v>0</v>
      </c>
      <c r="G169" s="75" t="s">
        <v>840</v>
      </c>
      <c r="H169" s="75"/>
      <c r="I169" s="75" t="s">
        <v>841</v>
      </c>
      <c r="J169" s="75" t="s">
        <v>677</v>
      </c>
      <c r="K169" s="75">
        <v>48.389000000000003</v>
      </c>
      <c r="L169" s="75">
        <v>-89.240000000000009</v>
      </c>
      <c r="M169" s="75" t="s">
        <v>434</v>
      </c>
      <c r="N169" s="75">
        <v>2005</v>
      </c>
      <c r="O169" s="75"/>
      <c r="P169" s="75">
        <v>2017</v>
      </c>
      <c r="Q169" s="75">
        <v>611</v>
      </c>
      <c r="R169" s="75"/>
      <c r="S169" s="75"/>
      <c r="T169" s="75" t="s">
        <v>456</v>
      </c>
      <c r="U169" s="75"/>
      <c r="V169" s="75"/>
      <c r="W169" s="75"/>
      <c r="X169" s="75"/>
      <c r="Y169" s="75"/>
      <c r="Z169" s="75"/>
      <c r="AA169" s="75" t="s">
        <v>436</v>
      </c>
      <c r="AB169" s="75"/>
      <c r="AC169" s="75"/>
      <c r="AD169" s="75"/>
      <c r="AE169" s="75"/>
      <c r="AF169" s="75" t="s">
        <v>450</v>
      </c>
      <c r="AG169" s="75"/>
      <c r="AH169" s="75"/>
      <c r="AI169" s="75"/>
      <c r="AJ169" s="75"/>
      <c r="AK169" s="75"/>
      <c r="AL169" s="75"/>
      <c r="AM169" s="75"/>
      <c r="AN169" s="75"/>
      <c r="AO169" s="75"/>
      <c r="AP169" s="75"/>
      <c r="AQ169" s="75"/>
      <c r="AR169" s="75"/>
      <c r="AS169" s="75"/>
      <c r="AT169" s="75"/>
      <c r="AU169" s="75"/>
      <c r="AV169" s="75"/>
      <c r="AW169" s="75" t="s">
        <v>436</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439</v>
      </c>
      <c r="CL169" s="75" t="s">
        <v>436</v>
      </c>
      <c r="CM169" s="75" t="s">
        <v>436</v>
      </c>
      <c r="CN169" s="75"/>
      <c r="CO169" s="75">
        <v>14</v>
      </c>
      <c r="CP169" s="75">
        <v>12</v>
      </c>
      <c r="CQ169" s="75"/>
      <c r="CR169" s="75">
        <v>1212846</v>
      </c>
      <c r="CS169" s="75">
        <v>927196</v>
      </c>
      <c r="CT169" s="75"/>
      <c r="CU169" s="75"/>
      <c r="CV169" s="75"/>
      <c r="CW169" s="75"/>
      <c r="CX169" s="75" t="s">
        <v>436</v>
      </c>
      <c r="CY169" s="75" t="s">
        <v>439</v>
      </c>
      <c r="CZ169" s="75"/>
      <c r="DA169" s="75" t="s">
        <v>439</v>
      </c>
      <c r="DB169" s="75" t="s">
        <v>439</v>
      </c>
      <c r="DC169" s="75"/>
      <c r="DD169" s="75">
        <v>17.66</v>
      </c>
      <c r="DE169" s="75">
        <v>8.44</v>
      </c>
      <c r="DF169" s="75"/>
      <c r="DG169" s="75"/>
      <c r="DH169" s="75"/>
      <c r="DI169" s="75"/>
      <c r="DJ169" s="75">
        <v>185</v>
      </c>
      <c r="DK169" s="75">
        <v>9</v>
      </c>
      <c r="DL169" s="75"/>
      <c r="DM169" s="75">
        <v>168</v>
      </c>
      <c r="DN169" s="75">
        <v>15</v>
      </c>
      <c r="DO169" s="75"/>
    </row>
    <row r="170" spans="1:119">
      <c r="A170" s="83">
        <v>103627</v>
      </c>
      <c r="B170" s="75" t="s">
        <v>842</v>
      </c>
      <c r="C170" s="75" t="b">
        <v>0</v>
      </c>
      <c r="D170" s="75" t="b">
        <v>1</v>
      </c>
      <c r="E170" s="75" t="b">
        <v>0</v>
      </c>
      <c r="F170" s="75" t="b">
        <v>0</v>
      </c>
      <c r="G170" s="75"/>
      <c r="H170" s="75"/>
      <c r="I170" s="75" t="s">
        <v>759</v>
      </c>
      <c r="J170" s="75" t="s">
        <v>677</v>
      </c>
      <c r="K170" s="75">
        <v>46.528999999999996</v>
      </c>
      <c r="L170" s="75">
        <v>-80.945999999999998</v>
      </c>
      <c r="M170" s="75" t="s">
        <v>434</v>
      </c>
      <c r="N170" s="75"/>
      <c r="O170" s="75"/>
      <c r="P170" s="75"/>
      <c r="Q170" s="75"/>
      <c r="R170" s="75"/>
      <c r="S170" s="75"/>
      <c r="T170" s="75" t="s">
        <v>456</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c r="A171" s="83">
        <v>103628</v>
      </c>
      <c r="B171" s="75" t="s">
        <v>843</v>
      </c>
      <c r="C171" s="75" t="b">
        <v>0</v>
      </c>
      <c r="D171" s="75" t="b">
        <v>1</v>
      </c>
      <c r="E171" s="75" t="b">
        <v>0</v>
      </c>
      <c r="F171" s="75" t="b">
        <v>0</v>
      </c>
      <c r="G171" s="75"/>
      <c r="H171" s="75"/>
      <c r="I171" s="75" t="s">
        <v>844</v>
      </c>
      <c r="J171" s="75" t="s">
        <v>610</v>
      </c>
      <c r="K171" s="75">
        <v>47.46</v>
      </c>
      <c r="L171" s="75">
        <v>-52.718000000000004</v>
      </c>
      <c r="M171" s="75" t="s">
        <v>434</v>
      </c>
      <c r="N171" s="75"/>
      <c r="O171" s="75"/>
      <c r="P171" s="75"/>
      <c r="Q171" s="75"/>
      <c r="R171" s="75"/>
      <c r="S171" s="75"/>
      <c r="T171" s="75" t="s">
        <v>435</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c r="A172" s="83">
        <v>103629</v>
      </c>
      <c r="B172" s="75" t="s">
        <v>845</v>
      </c>
      <c r="C172" s="75" t="b">
        <v>0</v>
      </c>
      <c r="D172" s="75" t="b">
        <v>1</v>
      </c>
      <c r="E172" s="75" t="b">
        <v>0</v>
      </c>
      <c r="F172" s="75" t="b">
        <v>0</v>
      </c>
      <c r="G172" s="75"/>
      <c r="H172" s="75"/>
      <c r="I172" s="75" t="s">
        <v>846</v>
      </c>
      <c r="J172" s="75" t="s">
        <v>677</v>
      </c>
      <c r="K172" s="75">
        <v>46.309999999999995</v>
      </c>
      <c r="L172" s="75">
        <v>-79.459999999999994</v>
      </c>
      <c r="M172" s="75" t="s">
        <v>434</v>
      </c>
      <c r="N172" s="75"/>
      <c r="O172" s="75"/>
      <c r="P172" s="75"/>
      <c r="Q172" s="75"/>
      <c r="R172" s="75"/>
      <c r="S172" s="75"/>
      <c r="T172" s="75" t="s">
        <v>461</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c r="A173" s="83">
        <v>103630</v>
      </c>
      <c r="B173" s="75" t="s">
        <v>847</v>
      </c>
      <c r="C173" s="75" t="b">
        <v>0</v>
      </c>
      <c r="D173" s="75" t="b">
        <v>1</v>
      </c>
      <c r="E173" s="75" t="b">
        <v>0</v>
      </c>
      <c r="F173" s="75" t="b">
        <v>0</v>
      </c>
      <c r="G173" s="75"/>
      <c r="H173" s="75"/>
      <c r="I173" s="75" t="s">
        <v>623</v>
      </c>
      <c r="J173" s="75" t="s">
        <v>613</v>
      </c>
      <c r="K173" s="75">
        <v>44.658000000000001</v>
      </c>
      <c r="L173" s="75">
        <v>-63.566000000000003</v>
      </c>
      <c r="M173" s="75" t="s">
        <v>434</v>
      </c>
      <c r="N173" s="75"/>
      <c r="O173" s="75"/>
      <c r="P173" s="75"/>
      <c r="Q173" s="75"/>
      <c r="R173" s="75"/>
      <c r="S173" s="75"/>
      <c r="T173" s="75" t="s">
        <v>435</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c r="A174" s="83">
        <v>103631</v>
      </c>
      <c r="B174" s="75" t="s">
        <v>848</v>
      </c>
      <c r="C174" s="75" t="b">
        <v>0</v>
      </c>
      <c r="D174" s="75" t="b">
        <v>1</v>
      </c>
      <c r="E174" s="75" t="b">
        <v>0</v>
      </c>
      <c r="F174" s="75" t="b">
        <v>0</v>
      </c>
      <c r="G174" s="75"/>
      <c r="H174" s="75"/>
      <c r="I174" s="75" t="s">
        <v>623</v>
      </c>
      <c r="J174" s="75" t="s">
        <v>613</v>
      </c>
      <c r="K174" s="75">
        <v>44.658999999999999</v>
      </c>
      <c r="L174" s="75">
        <v>-63.565000000000005</v>
      </c>
      <c r="M174" s="75" t="s">
        <v>434</v>
      </c>
      <c r="N174" s="75"/>
      <c r="O174" s="75"/>
      <c r="P174" s="75"/>
      <c r="Q174" s="75"/>
      <c r="R174" s="75"/>
      <c r="S174" s="75"/>
      <c r="T174" s="75" t="s">
        <v>435</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c r="A175" s="83">
        <v>103632</v>
      </c>
      <c r="B175" s="75" t="s">
        <v>849</v>
      </c>
      <c r="C175" s="75" t="b">
        <v>0</v>
      </c>
      <c r="D175" s="75" t="b">
        <v>1</v>
      </c>
      <c r="E175" s="75" t="b">
        <v>0</v>
      </c>
      <c r="F175" s="75" t="b">
        <v>0</v>
      </c>
      <c r="G175" s="75"/>
      <c r="H175" s="75"/>
      <c r="I175" s="75" t="s">
        <v>764</v>
      </c>
      <c r="J175" s="75" t="s">
        <v>677</v>
      </c>
      <c r="K175" s="75">
        <v>43.945</v>
      </c>
      <c r="L175" s="75">
        <v>-79.090999999999994</v>
      </c>
      <c r="M175" s="75" t="s">
        <v>434</v>
      </c>
      <c r="N175" s="75"/>
      <c r="O175" s="75"/>
      <c r="P175" s="75"/>
      <c r="Q175" s="75"/>
      <c r="R175" s="75"/>
      <c r="S175" s="75"/>
      <c r="T175" s="75" t="s">
        <v>435</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c r="A176" s="83">
        <v>103633</v>
      </c>
      <c r="B176" s="75" t="s">
        <v>850</v>
      </c>
      <c r="C176" s="75" t="b">
        <v>0</v>
      </c>
      <c r="D176" s="75" t="b">
        <v>1</v>
      </c>
      <c r="E176" s="75" t="b">
        <v>0</v>
      </c>
      <c r="F176" s="75" t="b">
        <v>0</v>
      </c>
      <c r="G176" s="75"/>
      <c r="H176" s="75"/>
      <c r="I176" s="75" t="s">
        <v>764</v>
      </c>
      <c r="J176" s="75" t="s">
        <v>677</v>
      </c>
      <c r="K176" s="75">
        <v>43.945999999999998</v>
      </c>
      <c r="L176" s="75">
        <v>-79.089999999999989</v>
      </c>
      <c r="M176" s="75" t="s">
        <v>434</v>
      </c>
      <c r="N176" s="75"/>
      <c r="O176" s="75"/>
      <c r="P176" s="75"/>
      <c r="Q176" s="75"/>
      <c r="R176" s="75"/>
      <c r="S176" s="75"/>
      <c r="T176" s="75" t="s">
        <v>435</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c r="A177" s="83">
        <v>103634</v>
      </c>
      <c r="B177" s="75" t="s">
        <v>851</v>
      </c>
      <c r="C177" s="75" t="b">
        <v>0</v>
      </c>
      <c r="D177" s="75" t="b">
        <v>1</v>
      </c>
      <c r="E177" s="75" t="b">
        <v>0</v>
      </c>
      <c r="F177" s="75" t="b">
        <v>0</v>
      </c>
      <c r="G177" s="75"/>
      <c r="H177" s="75"/>
      <c r="I177" s="75" t="s">
        <v>601</v>
      </c>
      <c r="J177" s="75" t="s">
        <v>602</v>
      </c>
      <c r="K177" s="75">
        <v>45.966000000000001</v>
      </c>
      <c r="L177" s="75">
        <v>-66.641000000000005</v>
      </c>
      <c r="M177" s="75" t="s">
        <v>434</v>
      </c>
      <c r="N177" s="75"/>
      <c r="O177" s="75"/>
      <c r="P177" s="75"/>
      <c r="Q177" s="75"/>
      <c r="R177" s="75"/>
      <c r="S177" s="75"/>
      <c r="T177" s="75" t="s">
        <v>461</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c r="A178" s="83">
        <v>103635</v>
      </c>
      <c r="B178" s="75" t="s">
        <v>852</v>
      </c>
      <c r="C178" s="75" t="b">
        <v>0</v>
      </c>
      <c r="D178" s="75" t="b">
        <v>1</v>
      </c>
      <c r="E178" s="75" t="b">
        <v>0</v>
      </c>
      <c r="F178" s="75" t="b">
        <v>0</v>
      </c>
      <c r="G178" s="75"/>
      <c r="H178" s="75"/>
      <c r="I178" s="75" t="s">
        <v>728</v>
      </c>
      <c r="J178" s="75" t="s">
        <v>677</v>
      </c>
      <c r="K178" s="75">
        <v>43.903999999999996</v>
      </c>
      <c r="L178" s="75">
        <v>-78.858999999999995</v>
      </c>
      <c r="M178" s="75" t="s">
        <v>434</v>
      </c>
      <c r="N178" s="75"/>
      <c r="O178" s="75"/>
      <c r="P178" s="75"/>
      <c r="Q178" s="75"/>
      <c r="R178" s="75"/>
      <c r="S178" s="75"/>
      <c r="T178" s="75" t="s">
        <v>435</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c r="A179" s="83">
        <v>103636</v>
      </c>
      <c r="B179" s="75" t="s">
        <v>853</v>
      </c>
      <c r="C179" s="75" t="b">
        <v>0</v>
      </c>
      <c r="D179" s="75" t="b">
        <v>1</v>
      </c>
      <c r="E179" s="75" t="b">
        <v>0</v>
      </c>
      <c r="F179" s="75" t="b">
        <v>0</v>
      </c>
      <c r="G179" s="75"/>
      <c r="H179" s="75"/>
      <c r="I179" s="75" t="s">
        <v>694</v>
      </c>
      <c r="J179" s="75" t="s">
        <v>677</v>
      </c>
      <c r="K179" s="75">
        <v>43.588999999999999</v>
      </c>
      <c r="L179" s="75">
        <v>-80.204000000000008</v>
      </c>
      <c r="M179" s="75" t="s">
        <v>434</v>
      </c>
      <c r="N179" s="75"/>
      <c r="O179" s="75"/>
      <c r="P179" s="75"/>
      <c r="Q179" s="75"/>
      <c r="R179" s="75"/>
      <c r="S179" s="75"/>
      <c r="T179" s="75" t="s">
        <v>435</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c r="A180" s="83">
        <v>103637</v>
      </c>
      <c r="B180" s="75" t="s">
        <v>854</v>
      </c>
      <c r="C180" s="75" t="b">
        <v>0</v>
      </c>
      <c r="D180" s="75" t="b">
        <v>1</v>
      </c>
      <c r="E180" s="75" t="b">
        <v>0</v>
      </c>
      <c r="F180" s="75" t="b">
        <v>0</v>
      </c>
      <c r="G180" s="75"/>
      <c r="H180" s="75"/>
      <c r="I180" s="75" t="s">
        <v>623</v>
      </c>
      <c r="J180" s="75" t="s">
        <v>613</v>
      </c>
      <c r="K180" s="75">
        <v>44.660000000000004</v>
      </c>
      <c r="L180" s="75">
        <v>-63.564</v>
      </c>
      <c r="M180" s="75" t="s">
        <v>434</v>
      </c>
      <c r="N180" s="75"/>
      <c r="O180" s="75"/>
      <c r="P180" s="75"/>
      <c r="Q180" s="75"/>
      <c r="R180" s="75"/>
      <c r="S180" s="75"/>
      <c r="T180" s="75" t="s">
        <v>435</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c r="A181" s="83">
        <v>103638</v>
      </c>
      <c r="B181" s="75" t="s">
        <v>855</v>
      </c>
      <c r="C181" s="75" t="b">
        <v>0</v>
      </c>
      <c r="D181" s="75" t="b">
        <v>1</v>
      </c>
      <c r="E181" s="75" t="b">
        <v>0</v>
      </c>
      <c r="F181" s="75" t="b">
        <v>0</v>
      </c>
      <c r="G181" s="75" t="s">
        <v>600</v>
      </c>
      <c r="H181" s="75"/>
      <c r="I181" s="75" t="s">
        <v>856</v>
      </c>
      <c r="J181" s="75" t="s">
        <v>602</v>
      </c>
      <c r="K181" s="75">
        <v>45.275000000000006</v>
      </c>
      <c r="L181" s="75">
        <v>-66.061000000000007</v>
      </c>
      <c r="M181" s="75" t="s">
        <v>434</v>
      </c>
      <c r="N181" s="75">
        <v>1969</v>
      </c>
      <c r="O181" s="75"/>
      <c r="P181" s="75">
        <v>2017</v>
      </c>
      <c r="Q181" s="75">
        <v>611</v>
      </c>
      <c r="R181" s="75"/>
      <c r="S181" s="75"/>
      <c r="T181" s="75" t="s">
        <v>461</v>
      </c>
      <c r="U181" s="75"/>
      <c r="V181" s="75"/>
      <c r="W181" s="75"/>
      <c r="X181" s="75"/>
      <c r="Y181" s="75"/>
      <c r="Z181" s="75"/>
      <c r="AA181" s="75" t="s">
        <v>436</v>
      </c>
      <c r="AB181" s="75"/>
      <c r="AC181" s="75"/>
      <c r="AD181" s="75"/>
      <c r="AE181" s="75"/>
      <c r="AF181" s="75" t="s">
        <v>450</v>
      </c>
      <c r="AG181" s="75"/>
      <c r="AH181" s="75"/>
      <c r="AI181" s="75"/>
      <c r="AJ181" s="75"/>
      <c r="AK181" s="75"/>
      <c r="AL181" s="75"/>
      <c r="AM181" s="75"/>
      <c r="AN181" s="75" t="s">
        <v>436</v>
      </c>
      <c r="AO181" s="75"/>
      <c r="AP181" s="75"/>
      <c r="AQ181" s="75"/>
      <c r="AR181" s="75"/>
      <c r="AS181" s="75"/>
      <c r="AT181" s="75"/>
      <c r="AU181" s="75"/>
      <c r="AV181" s="75"/>
      <c r="AW181" s="75" t="s">
        <v>436</v>
      </c>
      <c r="AX181" s="75"/>
      <c r="AY181" s="75"/>
      <c r="AZ181" s="75"/>
      <c r="BA181" s="75"/>
      <c r="BB181" s="75"/>
      <c r="BC181" s="75"/>
      <c r="BD181" s="75"/>
      <c r="BE181" s="75"/>
      <c r="BF181" s="75"/>
      <c r="BG181" s="75"/>
      <c r="BH181" s="75"/>
      <c r="BI181" s="75"/>
      <c r="BJ181" s="75" t="s">
        <v>436</v>
      </c>
      <c r="BK181" s="75"/>
      <c r="BL181" s="75"/>
      <c r="BM181" s="75"/>
      <c r="BN181" s="75" t="s">
        <v>436</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436</v>
      </c>
      <c r="CL181" s="75" t="s">
        <v>439</v>
      </c>
      <c r="CM181" s="75" t="s">
        <v>436</v>
      </c>
      <c r="CN181" s="75">
        <v>12</v>
      </c>
      <c r="CO181" s="75"/>
      <c r="CP181" s="75">
        <v>1</v>
      </c>
      <c r="CQ181" s="75">
        <v>505000</v>
      </c>
      <c r="CR181" s="75"/>
      <c r="CS181" s="75">
        <v>35000</v>
      </c>
      <c r="CT181" s="75"/>
      <c r="CU181" s="75"/>
      <c r="CV181" s="75"/>
      <c r="CW181" s="75" t="s">
        <v>439</v>
      </c>
      <c r="CX181" s="75"/>
      <c r="CY181" s="75" t="s">
        <v>439</v>
      </c>
      <c r="CZ181" s="75" t="s">
        <v>439</v>
      </c>
      <c r="DA181" s="75"/>
      <c r="DB181" s="75" t="s">
        <v>439</v>
      </c>
      <c r="DC181" s="75"/>
      <c r="DD181" s="75"/>
      <c r="DE181" s="75"/>
      <c r="DF181" s="75"/>
      <c r="DG181" s="75"/>
      <c r="DH181" s="75"/>
      <c r="DI181" s="75"/>
      <c r="DJ181" s="75"/>
      <c r="DK181" s="75"/>
      <c r="DL181" s="75"/>
      <c r="DM181" s="75"/>
      <c r="DN181" s="75"/>
      <c r="DO181" s="75"/>
    </row>
    <row r="182" spans="1:119">
      <c r="A182" s="83">
        <v>103639</v>
      </c>
      <c r="B182" s="75" t="s">
        <v>857</v>
      </c>
      <c r="C182" s="75" t="b">
        <v>0</v>
      </c>
      <c r="D182" s="75" t="b">
        <v>1</v>
      </c>
      <c r="E182" s="75" t="b">
        <v>0</v>
      </c>
      <c r="F182" s="75" t="b">
        <v>0</v>
      </c>
      <c r="G182" s="75"/>
      <c r="H182" s="75"/>
      <c r="I182" s="75" t="s">
        <v>728</v>
      </c>
      <c r="J182" s="75" t="s">
        <v>677</v>
      </c>
      <c r="K182" s="75">
        <v>43.905000000000001</v>
      </c>
      <c r="L182" s="75">
        <v>-78.858000000000004</v>
      </c>
      <c r="M182" s="75" t="s">
        <v>434</v>
      </c>
      <c r="N182" s="75"/>
      <c r="O182" s="75"/>
      <c r="P182" s="75"/>
      <c r="Q182" s="75"/>
      <c r="R182" s="75"/>
      <c r="S182" s="75"/>
      <c r="T182" s="75" t="s">
        <v>435</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c r="A183" s="83">
        <v>103640</v>
      </c>
      <c r="B183" s="75" t="s">
        <v>858</v>
      </c>
      <c r="C183" s="75" t="b">
        <v>0</v>
      </c>
      <c r="D183" s="75" t="b">
        <v>1</v>
      </c>
      <c r="E183" s="75" t="b">
        <v>0</v>
      </c>
      <c r="F183" s="75" t="b">
        <v>0</v>
      </c>
      <c r="G183" s="75" t="s">
        <v>785</v>
      </c>
      <c r="H183" s="75"/>
      <c r="I183" s="75" t="s">
        <v>786</v>
      </c>
      <c r="J183" s="75" t="s">
        <v>787</v>
      </c>
      <c r="K183" s="75">
        <v>46.241</v>
      </c>
      <c r="L183" s="75">
        <v>-63.128</v>
      </c>
      <c r="M183" s="75" t="s">
        <v>434</v>
      </c>
      <c r="N183" s="75">
        <v>1995</v>
      </c>
      <c r="O183" s="75"/>
      <c r="P183" s="75">
        <v>2018</v>
      </c>
      <c r="Q183" s="75">
        <v>611</v>
      </c>
      <c r="R183" s="75"/>
      <c r="S183" s="75"/>
      <c r="T183" s="75" t="s">
        <v>835</v>
      </c>
      <c r="U183" s="75" t="s">
        <v>436</v>
      </c>
      <c r="V183" s="75"/>
      <c r="W183" s="75" t="s">
        <v>436</v>
      </c>
      <c r="X183" s="75"/>
      <c r="Y183" s="75"/>
      <c r="Z183" s="75"/>
      <c r="AA183" s="75" t="s">
        <v>436</v>
      </c>
      <c r="AB183" s="75"/>
      <c r="AC183" s="75" t="s">
        <v>436</v>
      </c>
      <c r="AD183" s="75"/>
      <c r="AE183" s="75"/>
      <c r="AF183" s="75" t="s">
        <v>450</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436</v>
      </c>
      <c r="BC183" s="75"/>
      <c r="BD183" s="75"/>
      <c r="BE183" s="75"/>
      <c r="BF183" s="75"/>
      <c r="BG183" s="75" t="s">
        <v>436</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439</v>
      </c>
      <c r="CL183" s="75" t="s">
        <v>436</v>
      </c>
      <c r="CM183" s="75" t="s">
        <v>436</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c r="A184" s="83">
        <v>103641</v>
      </c>
      <c r="B184" s="75" t="s">
        <v>859</v>
      </c>
      <c r="C184" s="75" t="b">
        <v>0</v>
      </c>
      <c r="D184" s="75" t="b">
        <v>1</v>
      </c>
      <c r="E184" s="75" t="b">
        <v>0</v>
      </c>
      <c r="F184" s="75" t="b">
        <v>0</v>
      </c>
      <c r="G184" s="75"/>
      <c r="H184" s="75"/>
      <c r="I184" s="75" t="s">
        <v>860</v>
      </c>
      <c r="J184" s="75" t="s">
        <v>677</v>
      </c>
      <c r="K184" s="75">
        <v>43.779000000000003</v>
      </c>
      <c r="L184" s="75">
        <v>-79.228999999999999</v>
      </c>
      <c r="M184" s="75" t="s">
        <v>434</v>
      </c>
      <c r="N184" s="75"/>
      <c r="O184" s="75"/>
      <c r="P184" s="75"/>
      <c r="Q184" s="75"/>
      <c r="R184" s="75"/>
      <c r="S184" s="75"/>
      <c r="T184" s="75" t="s">
        <v>435</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c r="A185" s="83">
        <v>103642</v>
      </c>
      <c r="B185" s="75" t="s">
        <v>861</v>
      </c>
      <c r="C185" s="75" t="b">
        <v>0</v>
      </c>
      <c r="D185" s="75" t="b">
        <v>1</v>
      </c>
      <c r="E185" s="75" t="b">
        <v>0</v>
      </c>
      <c r="F185" s="75" t="b">
        <v>0</v>
      </c>
      <c r="G185" s="75"/>
      <c r="H185" s="75"/>
      <c r="I185" s="75" t="s">
        <v>862</v>
      </c>
      <c r="J185" s="75" t="s">
        <v>677</v>
      </c>
      <c r="K185" s="75">
        <v>43.481000000000002</v>
      </c>
      <c r="L185" s="75">
        <v>-80.503</v>
      </c>
      <c r="M185" s="75" t="s">
        <v>434</v>
      </c>
      <c r="N185" s="75"/>
      <c r="O185" s="75"/>
      <c r="P185" s="75"/>
      <c r="Q185" s="75"/>
      <c r="R185" s="75"/>
      <c r="S185" s="75"/>
      <c r="T185" s="75" t="s">
        <v>435</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c r="A186" s="83">
        <v>103643</v>
      </c>
      <c r="B186" s="75" t="s">
        <v>863</v>
      </c>
      <c r="C186" s="75" t="b">
        <v>0</v>
      </c>
      <c r="D186" s="75" t="b">
        <v>1</v>
      </c>
      <c r="E186" s="75" t="b">
        <v>0</v>
      </c>
      <c r="F186" s="75" t="b">
        <v>0</v>
      </c>
      <c r="G186" s="75"/>
      <c r="H186" s="75"/>
      <c r="I186" s="75" t="s">
        <v>713</v>
      </c>
      <c r="J186" s="75" t="s">
        <v>677</v>
      </c>
      <c r="K186" s="75">
        <v>43.030999999999999</v>
      </c>
      <c r="L186" s="75">
        <v>-81.198999999999998</v>
      </c>
      <c r="M186" s="75" t="s">
        <v>434</v>
      </c>
      <c r="N186" s="75"/>
      <c r="O186" s="75"/>
      <c r="P186" s="75"/>
      <c r="Q186" s="75"/>
      <c r="R186" s="75"/>
      <c r="S186" s="75"/>
      <c r="T186" s="75" t="s">
        <v>435</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c r="A187" s="83">
        <v>103644</v>
      </c>
      <c r="B187" s="75" t="s">
        <v>864</v>
      </c>
      <c r="C187" s="75" t="b">
        <v>0</v>
      </c>
      <c r="D187" s="75" t="b">
        <v>1</v>
      </c>
      <c r="E187" s="75" t="b">
        <v>0</v>
      </c>
      <c r="F187" s="75" t="b">
        <v>0</v>
      </c>
      <c r="G187" s="75"/>
      <c r="H187" s="75"/>
      <c r="I187" s="75" t="s">
        <v>862</v>
      </c>
      <c r="J187" s="75" t="s">
        <v>677</v>
      </c>
      <c r="K187" s="75">
        <v>43.481999999999999</v>
      </c>
      <c r="L187" s="75">
        <v>-80.501999999999995</v>
      </c>
      <c r="M187" s="75" t="s">
        <v>434</v>
      </c>
      <c r="N187" s="75"/>
      <c r="O187" s="75"/>
      <c r="P187" s="75"/>
      <c r="Q187" s="75"/>
      <c r="R187" s="75"/>
      <c r="S187" s="75"/>
      <c r="T187" s="75" t="s">
        <v>435</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c r="A188" s="83">
        <v>103645</v>
      </c>
      <c r="B188" s="75" t="s">
        <v>865</v>
      </c>
      <c r="C188" s="75" t="b">
        <v>0</v>
      </c>
      <c r="D188" s="75" t="b">
        <v>1</v>
      </c>
      <c r="E188" s="75" t="b">
        <v>0</v>
      </c>
      <c r="F188" s="75" t="b">
        <v>0</v>
      </c>
      <c r="G188" s="75"/>
      <c r="H188" s="75"/>
      <c r="I188" s="75" t="s">
        <v>623</v>
      </c>
      <c r="J188" s="75" t="s">
        <v>613</v>
      </c>
      <c r="K188" s="75">
        <v>44.661000000000001</v>
      </c>
      <c r="L188" s="75">
        <v>-63.563000000000002</v>
      </c>
      <c r="M188" s="75" t="s">
        <v>434</v>
      </c>
      <c r="N188" s="75"/>
      <c r="O188" s="75"/>
      <c r="P188" s="75"/>
      <c r="Q188" s="75"/>
      <c r="R188" s="75"/>
      <c r="S188" s="75"/>
      <c r="T188" s="75" t="s">
        <v>456</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c r="A189" s="83">
        <v>103646</v>
      </c>
      <c r="B189" s="75" t="s">
        <v>866</v>
      </c>
      <c r="C189" s="75" t="b">
        <v>0</v>
      </c>
      <c r="D189" s="75" t="b">
        <v>1</v>
      </c>
      <c r="E189" s="75" t="b">
        <v>0</v>
      </c>
      <c r="F189" s="75" t="b">
        <v>0</v>
      </c>
      <c r="G189" s="75" t="s">
        <v>674</v>
      </c>
      <c r="H189" s="75"/>
      <c r="I189" s="75" t="s">
        <v>866</v>
      </c>
      <c r="J189" s="75" t="s">
        <v>668</v>
      </c>
      <c r="K189" s="75">
        <v>66.147000000000006</v>
      </c>
      <c r="L189" s="75">
        <v>-65.701999999999998</v>
      </c>
      <c r="M189" s="75" t="s">
        <v>434</v>
      </c>
      <c r="N189" s="75">
        <v>1998</v>
      </c>
      <c r="O189" s="75"/>
      <c r="P189" s="75">
        <v>2018</v>
      </c>
      <c r="Q189" s="75">
        <v>221</v>
      </c>
      <c r="R189" s="75">
        <v>17387</v>
      </c>
      <c r="S189" s="75"/>
      <c r="T189" s="75" t="s">
        <v>449</v>
      </c>
      <c r="U189" s="75"/>
      <c r="V189" s="75"/>
      <c r="W189" s="75"/>
      <c r="X189" s="75"/>
      <c r="Y189" s="75"/>
      <c r="Z189" s="75"/>
      <c r="AA189" s="75" t="s">
        <v>436</v>
      </c>
      <c r="AB189" s="75"/>
      <c r="AC189" s="75"/>
      <c r="AD189" s="75"/>
      <c r="AE189" s="75"/>
      <c r="AF189" s="75" t="s">
        <v>450</v>
      </c>
      <c r="AG189" s="75"/>
      <c r="AH189" s="75">
        <v>2.2199999999999998</v>
      </c>
      <c r="AI189" s="75"/>
      <c r="AJ189" s="75"/>
      <c r="AK189" s="75">
        <v>1620</v>
      </c>
      <c r="AL189" s="75"/>
      <c r="AM189" s="75"/>
      <c r="AN189" s="75"/>
      <c r="AO189" s="75"/>
      <c r="AP189" s="75">
        <v>3</v>
      </c>
      <c r="AQ189" s="75" t="s">
        <v>653</v>
      </c>
      <c r="AR189" s="75"/>
      <c r="AS189" s="75">
        <v>2.2199999999999998</v>
      </c>
      <c r="AT189" s="75"/>
      <c r="AU189" s="75"/>
      <c r="AV189" s="75"/>
      <c r="AW189" s="75"/>
      <c r="AX189" s="75"/>
      <c r="AY189" s="75" t="s">
        <v>436</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439</v>
      </c>
      <c r="CL189" s="75" t="s">
        <v>436</v>
      </c>
      <c r="CM189" s="75" t="s">
        <v>439</v>
      </c>
      <c r="CN189" s="75"/>
      <c r="CO189" s="75"/>
      <c r="CP189" s="75"/>
      <c r="CQ189" s="75"/>
      <c r="CR189" s="75"/>
      <c r="CS189" s="75"/>
      <c r="CT189" s="75"/>
      <c r="CU189" s="75"/>
      <c r="CV189" s="75"/>
      <c r="CW189" s="75"/>
      <c r="CX189" s="75" t="s">
        <v>436</v>
      </c>
      <c r="CY189" s="75"/>
      <c r="CZ189" s="75"/>
      <c r="DA189" s="75"/>
      <c r="DB189" s="75"/>
      <c r="DC189" s="75"/>
      <c r="DD189" s="75"/>
      <c r="DE189" s="75"/>
      <c r="DF189" s="75"/>
      <c r="DG189" s="75">
        <v>1620</v>
      </c>
      <c r="DH189" s="75"/>
      <c r="DI189" s="75"/>
      <c r="DJ189" s="75"/>
      <c r="DK189" s="75"/>
      <c r="DL189" s="75"/>
      <c r="DM189" s="75"/>
      <c r="DN189" s="75"/>
      <c r="DO189" s="75"/>
    </row>
    <row r="190" spans="1:119">
      <c r="A190" s="83">
        <v>103647</v>
      </c>
      <c r="B190" s="75" t="s">
        <v>867</v>
      </c>
      <c r="C190" s="75" t="b">
        <v>0</v>
      </c>
      <c r="D190" s="75" t="b">
        <v>1</v>
      </c>
      <c r="E190" s="75" t="b">
        <v>0</v>
      </c>
      <c r="F190" s="75" t="b">
        <v>0</v>
      </c>
      <c r="G190" s="75" t="s">
        <v>868</v>
      </c>
      <c r="H190" s="75"/>
      <c r="I190" s="75" t="s">
        <v>867</v>
      </c>
      <c r="J190" s="75" t="s">
        <v>668</v>
      </c>
      <c r="K190" s="75">
        <v>67.825999999999993</v>
      </c>
      <c r="L190" s="75">
        <v>-115.098</v>
      </c>
      <c r="M190" s="75" t="s">
        <v>434</v>
      </c>
      <c r="N190" s="75">
        <v>2000</v>
      </c>
      <c r="O190" s="75"/>
      <c r="P190" s="75">
        <v>2015</v>
      </c>
      <c r="Q190" s="75">
        <v>2211</v>
      </c>
      <c r="R190" s="75">
        <v>17376</v>
      </c>
      <c r="S190" s="75"/>
      <c r="T190" s="75" t="s">
        <v>465</v>
      </c>
      <c r="U190" s="75"/>
      <c r="V190" s="75"/>
      <c r="W190" s="75"/>
      <c r="X190" s="75"/>
      <c r="Y190" s="75" t="s">
        <v>436</v>
      </c>
      <c r="Z190" s="75"/>
      <c r="AA190" s="75"/>
      <c r="AB190" s="75"/>
      <c r="AC190" s="75"/>
      <c r="AD190" s="75"/>
      <c r="AE190" s="75"/>
      <c r="AF190" s="75" t="s">
        <v>471</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439</v>
      </c>
      <c r="CL190" s="75" t="s">
        <v>436</v>
      </c>
      <c r="CM190" s="75" t="s">
        <v>439</v>
      </c>
      <c r="CN190" s="75"/>
      <c r="CO190" s="75"/>
      <c r="CP190" s="75"/>
      <c r="CQ190" s="75"/>
      <c r="CR190" s="75"/>
      <c r="CS190" s="75"/>
      <c r="CT190" s="75"/>
      <c r="CU190" s="75"/>
      <c r="CV190" s="75"/>
      <c r="CW190" s="75"/>
      <c r="CX190" s="75" t="s">
        <v>436</v>
      </c>
      <c r="CY190" s="75"/>
      <c r="CZ190" s="75"/>
      <c r="DA190" s="75"/>
      <c r="DB190" s="75"/>
      <c r="DC190" s="75"/>
      <c r="DD190" s="75"/>
      <c r="DE190" s="75"/>
      <c r="DF190" s="75"/>
      <c r="DG190" s="75">
        <v>260</v>
      </c>
      <c r="DH190" s="75"/>
      <c r="DI190" s="75"/>
      <c r="DJ190" s="75"/>
      <c r="DK190" s="75"/>
      <c r="DL190" s="75"/>
      <c r="DM190" s="75"/>
      <c r="DN190" s="75"/>
      <c r="DO190" s="75"/>
    </row>
    <row r="191" spans="1:119">
      <c r="A191" s="83">
        <v>103648</v>
      </c>
      <c r="B191" s="75" t="s">
        <v>869</v>
      </c>
      <c r="C191" s="75" t="b">
        <v>0</v>
      </c>
      <c r="D191" s="75" t="b">
        <v>1</v>
      </c>
      <c r="E191" s="75" t="b">
        <v>0</v>
      </c>
      <c r="F191" s="75" t="b">
        <v>0</v>
      </c>
      <c r="G191" s="75" t="s">
        <v>868</v>
      </c>
      <c r="H191" s="75"/>
      <c r="I191" s="75" t="s">
        <v>869</v>
      </c>
      <c r="J191" s="75" t="s">
        <v>668</v>
      </c>
      <c r="K191" s="75">
        <v>69.117999999999995</v>
      </c>
      <c r="L191" s="75">
        <v>-105.06399999999999</v>
      </c>
      <c r="M191" s="75" t="s">
        <v>616</v>
      </c>
      <c r="N191" s="75">
        <v>1985</v>
      </c>
      <c r="O191" s="75"/>
      <c r="P191" s="75">
        <v>2015</v>
      </c>
      <c r="Q191" s="75"/>
      <c r="R191" s="75"/>
      <c r="S191" s="75"/>
      <c r="T191" s="75" t="s">
        <v>465</v>
      </c>
      <c r="U191" s="75"/>
      <c r="V191" s="75"/>
      <c r="W191" s="75"/>
      <c r="X191" s="75"/>
      <c r="Y191" s="75" t="s">
        <v>436</v>
      </c>
      <c r="Z191" s="75"/>
      <c r="AA191" s="75"/>
      <c r="AB191" s="75"/>
      <c r="AC191" s="75"/>
      <c r="AD191" s="75"/>
      <c r="AE191" s="75"/>
      <c r="AF191" s="75" t="s">
        <v>471</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439</v>
      </c>
      <c r="CL191" s="75" t="s">
        <v>439</v>
      </c>
      <c r="CM191" s="75" t="s">
        <v>439</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c r="A192" s="83">
        <v>103649</v>
      </c>
      <c r="B192" s="75" t="s">
        <v>870</v>
      </c>
      <c r="C192" s="75" t="b">
        <v>0</v>
      </c>
      <c r="D192" s="75" t="b">
        <v>1</v>
      </c>
      <c r="E192" s="75" t="b">
        <v>0</v>
      </c>
      <c r="F192" s="75" t="b">
        <v>0</v>
      </c>
      <c r="G192" s="75" t="s">
        <v>868</v>
      </c>
      <c r="H192" s="75"/>
      <c r="I192" s="75" t="s">
        <v>870</v>
      </c>
      <c r="J192" s="75" t="s">
        <v>668</v>
      </c>
      <c r="K192" s="75">
        <v>56.54</v>
      </c>
      <c r="L192" s="75">
        <v>-79.224000000000004</v>
      </c>
      <c r="M192" s="75" t="s">
        <v>616</v>
      </c>
      <c r="N192" s="75">
        <v>1985</v>
      </c>
      <c r="O192" s="75"/>
      <c r="P192" s="75">
        <v>2015</v>
      </c>
      <c r="Q192" s="75"/>
      <c r="R192" s="75"/>
      <c r="S192" s="75"/>
      <c r="T192" s="75" t="s">
        <v>465</v>
      </c>
      <c r="U192" s="75"/>
      <c r="V192" s="75"/>
      <c r="W192" s="75"/>
      <c r="X192" s="75"/>
      <c r="Y192" s="75"/>
      <c r="Z192" s="75"/>
      <c r="AA192" s="75" t="s">
        <v>436</v>
      </c>
      <c r="AB192" s="75"/>
      <c r="AC192" s="75"/>
      <c r="AD192" s="75"/>
      <c r="AE192" s="75"/>
      <c r="AF192" s="75" t="s">
        <v>471</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439</v>
      </c>
      <c r="CL192" s="75" t="s">
        <v>439</v>
      </c>
      <c r="CM192" s="75" t="s">
        <v>439</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c r="A193" s="83">
        <v>103650</v>
      </c>
      <c r="B193" s="75" t="s">
        <v>871</v>
      </c>
      <c r="C193" s="75" t="b">
        <v>0</v>
      </c>
      <c r="D193" s="75" t="b">
        <v>1</v>
      </c>
      <c r="E193" s="75" t="b">
        <v>0</v>
      </c>
      <c r="F193" s="75" t="b">
        <v>0</v>
      </c>
      <c r="G193" s="75" t="s">
        <v>868</v>
      </c>
      <c r="H193" s="75"/>
      <c r="I193" s="75" t="s">
        <v>871</v>
      </c>
      <c r="J193" s="75" t="s">
        <v>668</v>
      </c>
      <c r="K193" s="75">
        <v>69.537000000000006</v>
      </c>
      <c r="L193" s="75">
        <v>-93.528999999999996</v>
      </c>
      <c r="M193" s="75" t="s">
        <v>616</v>
      </c>
      <c r="N193" s="75">
        <v>1997</v>
      </c>
      <c r="O193" s="75"/>
      <c r="P193" s="75">
        <v>2015</v>
      </c>
      <c r="Q193" s="75">
        <v>221</v>
      </c>
      <c r="R193" s="75">
        <v>17376</v>
      </c>
      <c r="S193" s="75"/>
      <c r="T193" s="75" t="s">
        <v>465</v>
      </c>
      <c r="U193" s="75"/>
      <c r="V193" s="75"/>
      <c r="W193" s="75"/>
      <c r="X193" s="75"/>
      <c r="Y193" s="75" t="s">
        <v>436</v>
      </c>
      <c r="Z193" s="75"/>
      <c r="AA193" s="75"/>
      <c r="AB193" s="75"/>
      <c r="AC193" s="75"/>
      <c r="AD193" s="75"/>
      <c r="AE193" s="75"/>
      <c r="AF193" s="75" t="s">
        <v>471</v>
      </c>
      <c r="AG193" s="75"/>
      <c r="AH193" s="75">
        <v>1.5</v>
      </c>
      <c r="AI193" s="75"/>
      <c r="AJ193" s="75"/>
      <c r="AK193" s="75"/>
      <c r="AL193" s="75"/>
      <c r="AM193" s="75"/>
      <c r="AN193" s="75"/>
      <c r="AO193" s="75"/>
      <c r="AP193" s="75">
        <v>3</v>
      </c>
      <c r="AQ193" s="75" t="s">
        <v>653</v>
      </c>
      <c r="AR193" s="75"/>
      <c r="AS193" s="75">
        <v>1.5</v>
      </c>
      <c r="AT193" s="75"/>
      <c r="AU193" s="75"/>
      <c r="AV193" s="75"/>
      <c r="AW193" s="75"/>
      <c r="AX193" s="75"/>
      <c r="AY193" s="75" t="s">
        <v>436</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439</v>
      </c>
      <c r="CL193" s="75" t="s">
        <v>439</v>
      </c>
      <c r="CM193" s="75" t="s">
        <v>439</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c r="A194" s="83">
        <v>103651</v>
      </c>
      <c r="B194" s="75" t="s">
        <v>872</v>
      </c>
      <c r="C194" s="75" t="b">
        <v>0</v>
      </c>
      <c r="D194" s="75" t="b">
        <v>1</v>
      </c>
      <c r="E194" s="75" t="b">
        <v>0</v>
      </c>
      <c r="F194" s="75" t="b">
        <v>0</v>
      </c>
      <c r="G194" s="75" t="s">
        <v>873</v>
      </c>
      <c r="H194" s="75"/>
      <c r="I194" s="75" t="s">
        <v>873</v>
      </c>
      <c r="J194" s="75" t="s">
        <v>475</v>
      </c>
      <c r="K194" s="75">
        <v>48.62</v>
      </c>
      <c r="L194" s="75">
        <v>-123.419</v>
      </c>
      <c r="M194" s="75" t="s">
        <v>616</v>
      </c>
      <c r="N194" s="75">
        <v>2011</v>
      </c>
      <c r="O194" s="75"/>
      <c r="P194" s="75">
        <v>2015</v>
      </c>
      <c r="Q194" s="75"/>
      <c r="R194" s="75"/>
      <c r="S194" s="75"/>
      <c r="T194" s="75" t="s">
        <v>465</v>
      </c>
      <c r="U194" s="75" t="s">
        <v>436</v>
      </c>
      <c r="V194" s="75"/>
      <c r="W194" s="75"/>
      <c r="X194" s="75"/>
      <c r="Y194" s="75"/>
      <c r="Z194" s="75"/>
      <c r="AA194" s="75"/>
      <c r="AB194" s="75"/>
      <c r="AC194" s="75"/>
      <c r="AD194" s="75"/>
      <c r="AE194" s="75"/>
      <c r="AF194" s="75" t="s">
        <v>471</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439</v>
      </c>
      <c r="CL194" s="75" t="s">
        <v>436</v>
      </c>
      <c r="CM194" s="75" t="s">
        <v>439</v>
      </c>
      <c r="CN194" s="75"/>
      <c r="CO194" s="75">
        <v>1</v>
      </c>
      <c r="CP194" s="75"/>
      <c r="CQ194" s="75"/>
      <c r="CR194" s="75">
        <v>17216</v>
      </c>
      <c r="CS194" s="75"/>
      <c r="CT194" s="75"/>
      <c r="CU194" s="75">
        <v>2788</v>
      </c>
      <c r="CV194" s="75"/>
      <c r="CW194" s="75"/>
      <c r="CX194" s="75" t="s">
        <v>436</v>
      </c>
      <c r="CY194" s="75"/>
      <c r="CZ194" s="75"/>
      <c r="DA194" s="75"/>
      <c r="DB194" s="75"/>
      <c r="DC194" s="75"/>
      <c r="DD194" s="75">
        <v>0.51</v>
      </c>
      <c r="DE194" s="75"/>
      <c r="DF194" s="75"/>
      <c r="DG194" s="75">
        <v>2137</v>
      </c>
      <c r="DH194" s="75"/>
      <c r="DI194" s="75"/>
      <c r="DJ194" s="75"/>
      <c r="DK194" s="75"/>
      <c r="DL194" s="75"/>
      <c r="DM194" s="75"/>
      <c r="DN194" s="75"/>
      <c r="DO194" s="75"/>
    </row>
    <row r="195" spans="1:119">
      <c r="A195" s="83">
        <v>103652</v>
      </c>
      <c r="B195" s="75" t="s">
        <v>874</v>
      </c>
      <c r="C195" s="75" t="b">
        <v>0</v>
      </c>
      <c r="D195" s="75" t="b">
        <v>1</v>
      </c>
      <c r="E195" s="75" t="b">
        <v>0</v>
      </c>
      <c r="F195" s="75" t="b">
        <v>0</v>
      </c>
      <c r="G195" s="75" t="s">
        <v>641</v>
      </c>
      <c r="H195" s="75"/>
      <c r="I195" s="75" t="s">
        <v>875</v>
      </c>
      <c r="J195" s="75" t="s">
        <v>602</v>
      </c>
      <c r="K195" s="75">
        <v>46.814</v>
      </c>
      <c r="L195" s="75">
        <v>-65.798000000000002</v>
      </c>
      <c r="M195" s="75" t="s">
        <v>434</v>
      </c>
      <c r="N195" s="75"/>
      <c r="O195" s="75"/>
      <c r="P195" s="75">
        <v>2018</v>
      </c>
      <c r="Q195" s="75">
        <v>9112</v>
      </c>
      <c r="R195" s="75"/>
      <c r="S195" s="75"/>
      <c r="T195" s="75" t="s">
        <v>449</v>
      </c>
      <c r="U195" s="75"/>
      <c r="V195" s="75"/>
      <c r="W195" s="75"/>
      <c r="X195" s="75"/>
      <c r="Y195" s="75"/>
      <c r="Z195" s="75"/>
      <c r="AA195" s="75"/>
      <c r="AB195" s="75"/>
      <c r="AC195" s="75"/>
      <c r="AD195" s="75" t="s">
        <v>436</v>
      </c>
      <c r="AE195" s="75"/>
      <c r="AF195" s="75" t="s">
        <v>450</v>
      </c>
      <c r="AG195" s="75"/>
      <c r="AH195" s="75"/>
      <c r="AI195" s="75"/>
      <c r="AJ195" s="75"/>
      <c r="AK195" s="75"/>
      <c r="AL195" s="75"/>
      <c r="AM195" s="75"/>
      <c r="AN195" s="75"/>
      <c r="AO195" s="75"/>
      <c r="AP195" s="75"/>
      <c r="AQ195" s="75"/>
      <c r="AR195" s="75"/>
      <c r="AS195" s="75"/>
      <c r="AT195" s="75"/>
      <c r="AU195" s="75"/>
      <c r="AV195" s="75"/>
      <c r="AW195" s="75"/>
      <c r="AX195" s="75" t="s">
        <v>436</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436</v>
      </c>
      <c r="CL195" s="75" t="s">
        <v>439</v>
      </c>
      <c r="CM195" s="75" t="s">
        <v>439</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c r="A196" s="83">
        <v>103653</v>
      </c>
      <c r="B196" s="75" t="s">
        <v>876</v>
      </c>
      <c r="C196" s="75" t="b">
        <v>0</v>
      </c>
      <c r="D196" s="75" t="b">
        <v>1</v>
      </c>
      <c r="E196" s="75" t="b">
        <v>0</v>
      </c>
      <c r="F196" s="75" t="b">
        <v>0</v>
      </c>
      <c r="G196" s="75" t="s">
        <v>641</v>
      </c>
      <c r="H196" s="75"/>
      <c r="I196" s="75" t="s">
        <v>877</v>
      </c>
      <c r="J196" s="75" t="s">
        <v>602</v>
      </c>
      <c r="K196" s="75">
        <v>45.901000000000003</v>
      </c>
      <c r="L196" s="75">
        <v>-64.515000000000001</v>
      </c>
      <c r="M196" s="75" t="s">
        <v>434</v>
      </c>
      <c r="N196" s="75"/>
      <c r="O196" s="75"/>
      <c r="P196" s="75">
        <v>2018</v>
      </c>
      <c r="Q196" s="75">
        <v>9112</v>
      </c>
      <c r="R196" s="75"/>
      <c r="S196" s="75"/>
      <c r="T196" s="75" t="s">
        <v>449</v>
      </c>
      <c r="U196" s="75"/>
      <c r="V196" s="75"/>
      <c r="W196" s="75"/>
      <c r="X196" s="75"/>
      <c r="Y196" s="75"/>
      <c r="Z196" s="75"/>
      <c r="AA196" s="75"/>
      <c r="AB196" s="75"/>
      <c r="AC196" s="75"/>
      <c r="AD196" s="75" t="s">
        <v>436</v>
      </c>
      <c r="AE196" s="75"/>
      <c r="AF196" s="75" t="s">
        <v>450</v>
      </c>
      <c r="AG196" s="75"/>
      <c r="AH196" s="75"/>
      <c r="AI196" s="75"/>
      <c r="AJ196" s="75"/>
      <c r="AK196" s="75"/>
      <c r="AL196" s="75"/>
      <c r="AM196" s="75"/>
      <c r="AN196" s="75"/>
      <c r="AO196" s="75"/>
      <c r="AP196" s="75"/>
      <c r="AQ196" s="75"/>
      <c r="AR196" s="75"/>
      <c r="AS196" s="75"/>
      <c r="AT196" s="75"/>
      <c r="AU196" s="75"/>
      <c r="AV196" s="75"/>
      <c r="AW196" s="75" t="s">
        <v>436</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436</v>
      </c>
      <c r="CL196" s="75" t="s">
        <v>439</v>
      </c>
      <c r="CM196" s="75" t="s">
        <v>439</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c r="A197" s="83">
        <v>103654</v>
      </c>
      <c r="B197" s="75" t="s">
        <v>878</v>
      </c>
      <c r="C197" s="75" t="b">
        <v>0</v>
      </c>
      <c r="D197" s="75" t="b">
        <v>1</v>
      </c>
      <c r="E197" s="75" t="b">
        <v>0</v>
      </c>
      <c r="F197" s="75" t="b">
        <v>0</v>
      </c>
      <c r="G197" s="75" t="s">
        <v>641</v>
      </c>
      <c r="H197" s="75"/>
      <c r="I197" s="75" t="s">
        <v>879</v>
      </c>
      <c r="J197" s="75" t="s">
        <v>613</v>
      </c>
      <c r="K197" s="75">
        <v>45.649000000000001</v>
      </c>
      <c r="L197" s="75">
        <v>-64.058000000000007</v>
      </c>
      <c r="M197" s="75" t="s">
        <v>434</v>
      </c>
      <c r="N197" s="75"/>
      <c r="O197" s="75"/>
      <c r="P197" s="75">
        <v>2018</v>
      </c>
      <c r="Q197" s="75">
        <v>9112</v>
      </c>
      <c r="R197" s="75"/>
      <c r="S197" s="75"/>
      <c r="T197" s="75" t="s">
        <v>449</v>
      </c>
      <c r="U197" s="75"/>
      <c r="V197" s="75"/>
      <c r="W197" s="75"/>
      <c r="X197" s="75"/>
      <c r="Y197" s="75"/>
      <c r="Z197" s="75"/>
      <c r="AA197" s="75"/>
      <c r="AB197" s="75"/>
      <c r="AC197" s="75"/>
      <c r="AD197" s="75" t="s">
        <v>436</v>
      </c>
      <c r="AE197" s="75"/>
      <c r="AF197" s="75" t="s">
        <v>450</v>
      </c>
      <c r="AG197" s="75"/>
      <c r="AH197" s="75"/>
      <c r="AI197" s="75"/>
      <c r="AJ197" s="75"/>
      <c r="AK197" s="75"/>
      <c r="AL197" s="75"/>
      <c r="AM197" s="75"/>
      <c r="AN197" s="75"/>
      <c r="AO197" s="75"/>
      <c r="AP197" s="75"/>
      <c r="AQ197" s="75"/>
      <c r="AR197" s="75"/>
      <c r="AS197" s="75"/>
      <c r="AT197" s="75"/>
      <c r="AU197" s="75"/>
      <c r="AV197" s="75"/>
      <c r="AW197" s="75"/>
      <c r="AX197" s="75" t="s">
        <v>436</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436</v>
      </c>
      <c r="CL197" s="75" t="s">
        <v>439</v>
      </c>
      <c r="CM197" s="75" t="s">
        <v>439</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c r="A198" s="83">
        <v>103655</v>
      </c>
      <c r="B198" s="75" t="s">
        <v>880</v>
      </c>
      <c r="C198" s="75" t="b">
        <v>0</v>
      </c>
      <c r="D198" s="75" t="b">
        <v>1</v>
      </c>
      <c r="E198" s="75" t="b">
        <v>0</v>
      </c>
      <c r="F198" s="75" t="b">
        <v>0</v>
      </c>
      <c r="G198" s="75" t="s">
        <v>641</v>
      </c>
      <c r="H198" s="75"/>
      <c r="I198" s="75" t="s">
        <v>881</v>
      </c>
      <c r="J198" s="75" t="s">
        <v>791</v>
      </c>
      <c r="K198" s="75">
        <v>45.759</v>
      </c>
      <c r="L198" s="75">
        <v>-73.811999999999998</v>
      </c>
      <c r="M198" s="75" t="s">
        <v>434</v>
      </c>
      <c r="N198" s="75"/>
      <c r="O198" s="75"/>
      <c r="P198" s="75">
        <v>2018</v>
      </c>
      <c r="Q198" s="75">
        <v>9112</v>
      </c>
      <c r="R198" s="75"/>
      <c r="S198" s="75"/>
      <c r="T198" s="75" t="s">
        <v>449</v>
      </c>
      <c r="U198" s="75"/>
      <c r="V198" s="75"/>
      <c r="W198" s="75"/>
      <c r="X198" s="75"/>
      <c r="Y198" s="75"/>
      <c r="Z198" s="75"/>
      <c r="AA198" s="75"/>
      <c r="AB198" s="75"/>
      <c r="AC198" s="75"/>
      <c r="AD198" s="75" t="s">
        <v>436</v>
      </c>
      <c r="AE198" s="75"/>
      <c r="AF198" s="75" t="s">
        <v>450</v>
      </c>
      <c r="AG198" s="75"/>
      <c r="AH198" s="75"/>
      <c r="AI198" s="75"/>
      <c r="AJ198" s="75"/>
      <c r="AK198" s="75"/>
      <c r="AL198" s="75"/>
      <c r="AM198" s="75"/>
      <c r="AN198" s="75"/>
      <c r="AO198" s="75"/>
      <c r="AP198" s="75"/>
      <c r="AQ198" s="75"/>
      <c r="AR198" s="75"/>
      <c r="AS198" s="75"/>
      <c r="AT198" s="75"/>
      <c r="AU198" s="75"/>
      <c r="AV198" s="75"/>
      <c r="AW198" s="75" t="s">
        <v>436</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436</v>
      </c>
      <c r="CL198" s="75" t="s">
        <v>439</v>
      </c>
      <c r="CM198" s="75" t="s">
        <v>439</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c r="A199" s="83">
        <v>103656</v>
      </c>
      <c r="B199" s="75" t="s">
        <v>882</v>
      </c>
      <c r="C199" s="75" t="b">
        <v>0</v>
      </c>
      <c r="D199" s="75" t="b">
        <v>1</v>
      </c>
      <c r="E199" s="75" t="b">
        <v>0</v>
      </c>
      <c r="F199" s="75" t="b">
        <v>0</v>
      </c>
      <c r="G199" s="75" t="s">
        <v>641</v>
      </c>
      <c r="H199" s="75"/>
      <c r="I199" s="75" t="s">
        <v>883</v>
      </c>
      <c r="J199" s="75" t="s">
        <v>791</v>
      </c>
      <c r="K199" s="75">
        <v>45.606000000000002</v>
      </c>
      <c r="L199" s="75">
        <v>-73.712999999999994</v>
      </c>
      <c r="M199" s="75" t="s">
        <v>434</v>
      </c>
      <c r="N199" s="75"/>
      <c r="O199" s="75"/>
      <c r="P199" s="75">
        <v>2018</v>
      </c>
      <c r="Q199" s="75">
        <v>9112</v>
      </c>
      <c r="R199" s="75"/>
      <c r="S199" s="75"/>
      <c r="T199" s="75" t="s">
        <v>435</v>
      </c>
      <c r="U199" s="75"/>
      <c r="V199" s="75"/>
      <c r="W199" s="75"/>
      <c r="X199" s="75"/>
      <c r="Y199" s="75"/>
      <c r="Z199" s="75"/>
      <c r="AA199" s="75"/>
      <c r="AB199" s="75"/>
      <c r="AC199" s="75"/>
      <c r="AD199" s="75" t="s">
        <v>436</v>
      </c>
      <c r="AE199" s="75"/>
      <c r="AF199" s="75" t="s">
        <v>450</v>
      </c>
      <c r="AG199" s="75"/>
      <c r="AH199" s="75"/>
      <c r="AI199" s="75"/>
      <c r="AJ199" s="75"/>
      <c r="AK199" s="75"/>
      <c r="AL199" s="75"/>
      <c r="AM199" s="75"/>
      <c r="AN199" s="75"/>
      <c r="AO199" s="75"/>
      <c r="AP199" s="75"/>
      <c r="AQ199" s="75"/>
      <c r="AR199" s="75"/>
      <c r="AS199" s="75"/>
      <c r="AT199" s="75"/>
      <c r="AU199" s="75"/>
      <c r="AV199" s="75"/>
      <c r="AW199" s="75" t="s">
        <v>436</v>
      </c>
      <c r="AX199" s="75"/>
      <c r="AY199" s="75"/>
      <c r="AZ199" s="75"/>
      <c r="BA199" s="75"/>
      <c r="BB199" s="75"/>
      <c r="BC199" s="75"/>
      <c r="BD199" s="75"/>
      <c r="BE199" s="75"/>
      <c r="BF199" s="75"/>
      <c r="BG199" s="75"/>
      <c r="BH199" s="75"/>
      <c r="BI199" s="75"/>
      <c r="BJ199" s="75"/>
      <c r="BK199" s="75"/>
      <c r="BL199" s="75"/>
      <c r="BM199" s="75"/>
      <c r="BN199" s="75" t="s">
        <v>436</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436</v>
      </c>
      <c r="CL199" s="75" t="s">
        <v>439</v>
      </c>
      <c r="CM199" s="75" t="s">
        <v>439</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c r="A200" s="83">
        <v>103657</v>
      </c>
      <c r="B200" s="75" t="s">
        <v>884</v>
      </c>
      <c r="C200" s="75" t="b">
        <v>0</v>
      </c>
      <c r="D200" s="75" t="b">
        <v>1</v>
      </c>
      <c r="E200" s="75" t="b">
        <v>0</v>
      </c>
      <c r="F200" s="75" t="b">
        <v>0</v>
      </c>
      <c r="G200" s="75" t="s">
        <v>641</v>
      </c>
      <c r="H200" s="75"/>
      <c r="I200" s="75" t="s">
        <v>885</v>
      </c>
      <c r="J200" s="75" t="s">
        <v>791</v>
      </c>
      <c r="K200" s="75">
        <v>45.206000000000003</v>
      </c>
      <c r="L200" s="75">
        <v>-72.747</v>
      </c>
      <c r="M200" s="75" t="s">
        <v>434</v>
      </c>
      <c r="N200" s="75"/>
      <c r="O200" s="75"/>
      <c r="P200" s="75">
        <v>2018</v>
      </c>
      <c r="Q200" s="75">
        <v>9112</v>
      </c>
      <c r="R200" s="75"/>
      <c r="S200" s="75"/>
      <c r="T200" s="75" t="s">
        <v>449</v>
      </c>
      <c r="U200" s="75"/>
      <c r="V200" s="75"/>
      <c r="W200" s="75"/>
      <c r="X200" s="75"/>
      <c r="Y200" s="75"/>
      <c r="Z200" s="75"/>
      <c r="AA200" s="75"/>
      <c r="AB200" s="75"/>
      <c r="AC200" s="75"/>
      <c r="AD200" s="75" t="s">
        <v>436</v>
      </c>
      <c r="AE200" s="75"/>
      <c r="AF200" s="75" t="s">
        <v>450</v>
      </c>
      <c r="AG200" s="75"/>
      <c r="AH200" s="75"/>
      <c r="AI200" s="75"/>
      <c r="AJ200" s="75"/>
      <c r="AK200" s="75"/>
      <c r="AL200" s="75"/>
      <c r="AM200" s="75"/>
      <c r="AN200" s="75"/>
      <c r="AO200" s="75"/>
      <c r="AP200" s="75"/>
      <c r="AQ200" s="75"/>
      <c r="AR200" s="75"/>
      <c r="AS200" s="75"/>
      <c r="AT200" s="75"/>
      <c r="AU200" s="75"/>
      <c r="AV200" s="75"/>
      <c r="AW200" s="75" t="s">
        <v>436</v>
      </c>
      <c r="AX200" s="75" t="s">
        <v>436</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436</v>
      </c>
      <c r="CL200" s="75" t="s">
        <v>439</v>
      </c>
      <c r="CM200" s="75" t="s">
        <v>439</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c r="A201" s="83">
        <v>103658</v>
      </c>
      <c r="B201" s="75" t="s">
        <v>886</v>
      </c>
      <c r="C201" s="75" t="b">
        <v>0</v>
      </c>
      <c r="D201" s="75" t="b">
        <v>1</v>
      </c>
      <c r="E201" s="75" t="b">
        <v>0</v>
      </c>
      <c r="F201" s="75" t="b">
        <v>0</v>
      </c>
      <c r="G201" s="75" t="s">
        <v>641</v>
      </c>
      <c r="H201" s="75"/>
      <c r="I201" s="75" t="s">
        <v>887</v>
      </c>
      <c r="J201" s="75" t="s">
        <v>791</v>
      </c>
      <c r="K201" s="75">
        <v>46.674999999999997</v>
      </c>
      <c r="L201" s="75">
        <v>-71.736000000000004</v>
      </c>
      <c r="M201" s="75" t="s">
        <v>434</v>
      </c>
      <c r="N201" s="75"/>
      <c r="O201" s="75"/>
      <c r="P201" s="75">
        <v>2018</v>
      </c>
      <c r="Q201" s="75">
        <v>9112</v>
      </c>
      <c r="R201" s="75"/>
      <c r="S201" s="75"/>
      <c r="T201" s="75" t="s">
        <v>449</v>
      </c>
      <c r="U201" s="75"/>
      <c r="V201" s="75"/>
      <c r="W201" s="75"/>
      <c r="X201" s="75"/>
      <c r="Y201" s="75"/>
      <c r="Z201" s="75"/>
      <c r="AA201" s="75"/>
      <c r="AB201" s="75"/>
      <c r="AC201" s="75"/>
      <c r="AD201" s="75" t="s">
        <v>436</v>
      </c>
      <c r="AE201" s="75"/>
      <c r="AF201" s="75" t="s">
        <v>450</v>
      </c>
      <c r="AG201" s="75"/>
      <c r="AH201" s="75"/>
      <c r="AI201" s="75"/>
      <c r="AJ201" s="75"/>
      <c r="AK201" s="75"/>
      <c r="AL201" s="75"/>
      <c r="AM201" s="75"/>
      <c r="AN201" s="75"/>
      <c r="AO201" s="75"/>
      <c r="AP201" s="75"/>
      <c r="AQ201" s="75"/>
      <c r="AR201" s="75"/>
      <c r="AS201" s="75"/>
      <c r="AT201" s="75"/>
      <c r="AU201" s="75"/>
      <c r="AV201" s="75"/>
      <c r="AW201" s="75" t="s">
        <v>436</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436</v>
      </c>
      <c r="CL201" s="75" t="s">
        <v>439</v>
      </c>
      <c r="CM201" s="75" t="s">
        <v>439</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c r="A202" s="83">
        <v>103659</v>
      </c>
      <c r="B202" s="75" t="s">
        <v>888</v>
      </c>
      <c r="C202" s="75" t="b">
        <v>0</v>
      </c>
      <c r="D202" s="75" t="b">
        <v>1</v>
      </c>
      <c r="E202" s="75" t="b">
        <v>0</v>
      </c>
      <c r="F202" s="75" t="b">
        <v>0</v>
      </c>
      <c r="G202" s="75" t="s">
        <v>641</v>
      </c>
      <c r="H202" s="75"/>
      <c r="I202" s="75" t="s">
        <v>889</v>
      </c>
      <c r="J202" s="75" t="s">
        <v>791</v>
      </c>
      <c r="K202" s="75">
        <v>45.881</v>
      </c>
      <c r="L202" s="75">
        <v>-72.494</v>
      </c>
      <c r="M202" s="75" t="s">
        <v>434</v>
      </c>
      <c r="N202" s="75"/>
      <c r="O202" s="75"/>
      <c r="P202" s="75">
        <v>2018</v>
      </c>
      <c r="Q202" s="75">
        <v>9112</v>
      </c>
      <c r="R202" s="75"/>
      <c r="S202" s="75"/>
      <c r="T202" s="75" t="s">
        <v>461</v>
      </c>
      <c r="U202" s="75"/>
      <c r="V202" s="75"/>
      <c r="W202" s="75"/>
      <c r="X202" s="75"/>
      <c r="Y202" s="75"/>
      <c r="Z202" s="75"/>
      <c r="AA202" s="75"/>
      <c r="AB202" s="75"/>
      <c r="AC202" s="75"/>
      <c r="AD202" s="75" t="s">
        <v>436</v>
      </c>
      <c r="AE202" s="75"/>
      <c r="AF202" s="75" t="s">
        <v>450</v>
      </c>
      <c r="AG202" s="75"/>
      <c r="AH202" s="75"/>
      <c r="AI202" s="75"/>
      <c r="AJ202" s="75"/>
      <c r="AK202" s="75"/>
      <c r="AL202" s="75"/>
      <c r="AM202" s="75"/>
      <c r="AN202" s="75"/>
      <c r="AO202" s="75"/>
      <c r="AP202" s="75"/>
      <c r="AQ202" s="75"/>
      <c r="AR202" s="75"/>
      <c r="AS202" s="75"/>
      <c r="AT202" s="75"/>
      <c r="AU202" s="75"/>
      <c r="AV202" s="75"/>
      <c r="AW202" s="75" t="s">
        <v>436</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436</v>
      </c>
      <c r="CL202" s="75" t="s">
        <v>439</v>
      </c>
      <c r="CM202" s="75" t="s">
        <v>439</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c r="A203" s="83">
        <v>103660</v>
      </c>
      <c r="B203" s="75" t="s">
        <v>890</v>
      </c>
      <c r="C203" s="75" t="b">
        <v>0</v>
      </c>
      <c r="D203" s="75" t="b">
        <v>1</v>
      </c>
      <c r="E203" s="75" t="b">
        <v>0</v>
      </c>
      <c r="F203" s="75" t="b">
        <v>0</v>
      </c>
      <c r="G203" s="75" t="s">
        <v>641</v>
      </c>
      <c r="H203" s="75"/>
      <c r="I203" s="75" t="s">
        <v>891</v>
      </c>
      <c r="J203" s="75" t="s">
        <v>791</v>
      </c>
      <c r="K203" s="75">
        <v>46.014000000000003</v>
      </c>
      <c r="L203" s="75">
        <v>-73.418000000000006</v>
      </c>
      <c r="M203" s="75" t="s">
        <v>434</v>
      </c>
      <c r="N203" s="75"/>
      <c r="O203" s="75"/>
      <c r="P203" s="75">
        <v>2018</v>
      </c>
      <c r="Q203" s="75">
        <v>9112</v>
      </c>
      <c r="R203" s="75"/>
      <c r="S203" s="75"/>
      <c r="T203" s="75" t="s">
        <v>449</v>
      </c>
      <c r="U203" s="75"/>
      <c r="V203" s="75"/>
      <c r="W203" s="75"/>
      <c r="X203" s="75"/>
      <c r="Y203" s="75"/>
      <c r="Z203" s="75"/>
      <c r="AA203" s="75"/>
      <c r="AB203" s="75"/>
      <c r="AC203" s="75"/>
      <c r="AD203" s="75" t="s">
        <v>436</v>
      </c>
      <c r="AE203" s="75"/>
      <c r="AF203" s="75" t="s">
        <v>450</v>
      </c>
      <c r="AG203" s="75"/>
      <c r="AH203" s="75"/>
      <c r="AI203" s="75"/>
      <c r="AJ203" s="75"/>
      <c r="AK203" s="75"/>
      <c r="AL203" s="75"/>
      <c r="AM203" s="75"/>
      <c r="AN203" s="75"/>
      <c r="AO203" s="75"/>
      <c r="AP203" s="75"/>
      <c r="AQ203" s="75"/>
      <c r="AR203" s="75"/>
      <c r="AS203" s="75"/>
      <c r="AT203" s="75"/>
      <c r="AU203" s="75"/>
      <c r="AV203" s="75"/>
      <c r="AW203" s="75" t="s">
        <v>436</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436</v>
      </c>
      <c r="CL203" s="75" t="s">
        <v>439</v>
      </c>
      <c r="CM203" s="75" t="s">
        <v>439</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c r="A204" s="83">
        <v>103661</v>
      </c>
      <c r="B204" s="75" t="s">
        <v>892</v>
      </c>
      <c r="C204" s="75" t="b">
        <v>0</v>
      </c>
      <c r="D204" s="75" t="b">
        <v>1</v>
      </c>
      <c r="E204" s="75" t="b">
        <v>0</v>
      </c>
      <c r="F204" s="75" t="b">
        <v>0</v>
      </c>
      <c r="G204" s="75" t="s">
        <v>641</v>
      </c>
      <c r="H204" s="75"/>
      <c r="I204" s="75" t="s">
        <v>893</v>
      </c>
      <c r="J204" s="75" t="s">
        <v>791</v>
      </c>
      <c r="K204" s="75">
        <v>46.374000000000002</v>
      </c>
      <c r="L204" s="75">
        <v>-74.77</v>
      </c>
      <c r="M204" s="75" t="s">
        <v>434</v>
      </c>
      <c r="N204" s="75"/>
      <c r="O204" s="75"/>
      <c r="P204" s="75">
        <v>2018</v>
      </c>
      <c r="Q204" s="75">
        <v>9112</v>
      </c>
      <c r="R204" s="75"/>
      <c r="S204" s="75"/>
      <c r="T204" s="75" t="s">
        <v>449</v>
      </c>
      <c r="U204" s="75"/>
      <c r="V204" s="75"/>
      <c r="W204" s="75"/>
      <c r="X204" s="75"/>
      <c r="Y204" s="75"/>
      <c r="Z204" s="75"/>
      <c r="AA204" s="75"/>
      <c r="AB204" s="75"/>
      <c r="AC204" s="75"/>
      <c r="AD204" s="75" t="s">
        <v>436</v>
      </c>
      <c r="AE204" s="75"/>
      <c r="AF204" s="75" t="s">
        <v>450</v>
      </c>
      <c r="AG204" s="75"/>
      <c r="AH204" s="75"/>
      <c r="AI204" s="75"/>
      <c r="AJ204" s="75"/>
      <c r="AK204" s="75"/>
      <c r="AL204" s="75"/>
      <c r="AM204" s="75"/>
      <c r="AN204" s="75"/>
      <c r="AO204" s="75"/>
      <c r="AP204" s="75"/>
      <c r="AQ204" s="75"/>
      <c r="AR204" s="75"/>
      <c r="AS204" s="75"/>
      <c r="AT204" s="75"/>
      <c r="AU204" s="75"/>
      <c r="AV204" s="75"/>
      <c r="AW204" s="75"/>
      <c r="AX204" s="75" t="s">
        <v>436</v>
      </c>
      <c r="AY204" s="75"/>
      <c r="AZ204" s="75"/>
      <c r="BA204" s="75"/>
      <c r="BB204" s="75"/>
      <c r="BC204" s="75"/>
      <c r="BD204" s="75"/>
      <c r="BE204" s="75"/>
      <c r="BF204" s="75"/>
      <c r="BG204" s="75"/>
      <c r="BH204" s="75"/>
      <c r="BI204" s="75"/>
      <c r="BJ204" s="75"/>
      <c r="BK204" s="75"/>
      <c r="BL204" s="75"/>
      <c r="BM204" s="75"/>
      <c r="BN204" s="75" t="s">
        <v>436</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436</v>
      </c>
      <c r="CL204" s="75" t="s">
        <v>439</v>
      </c>
      <c r="CM204" s="75" t="s">
        <v>439</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c r="A205" s="83">
        <v>103662</v>
      </c>
      <c r="B205" s="75" t="s">
        <v>894</v>
      </c>
      <c r="C205" s="75" t="b">
        <v>0</v>
      </c>
      <c r="D205" s="75" t="b">
        <v>1</v>
      </c>
      <c r="E205" s="75" t="b">
        <v>0</v>
      </c>
      <c r="F205" s="75" t="b">
        <v>0</v>
      </c>
      <c r="G205" s="75" t="s">
        <v>641</v>
      </c>
      <c r="H205" s="75"/>
      <c r="I205" s="75" t="s">
        <v>895</v>
      </c>
      <c r="J205" s="75" t="s">
        <v>791</v>
      </c>
      <c r="K205" s="75">
        <v>50.018999999999998</v>
      </c>
      <c r="L205" s="75">
        <v>-66.86</v>
      </c>
      <c r="M205" s="75" t="s">
        <v>434</v>
      </c>
      <c r="N205" s="75"/>
      <c r="O205" s="75"/>
      <c r="P205" s="75">
        <v>2018</v>
      </c>
      <c r="Q205" s="75">
        <v>9112</v>
      </c>
      <c r="R205" s="75"/>
      <c r="S205" s="75"/>
      <c r="T205" s="75" t="s">
        <v>449</v>
      </c>
      <c r="U205" s="75"/>
      <c r="V205" s="75"/>
      <c r="W205" s="75"/>
      <c r="X205" s="75"/>
      <c r="Y205" s="75"/>
      <c r="Z205" s="75"/>
      <c r="AA205" s="75"/>
      <c r="AB205" s="75"/>
      <c r="AC205" s="75"/>
      <c r="AD205" s="75" t="s">
        <v>436</v>
      </c>
      <c r="AE205" s="75"/>
      <c r="AF205" s="75" t="s">
        <v>450</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436</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436</v>
      </c>
      <c r="CL205" s="75" t="s">
        <v>439</v>
      </c>
      <c r="CM205" s="75" t="s">
        <v>439</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c r="A206" s="83">
        <v>103663</v>
      </c>
      <c r="B206" s="75" t="s">
        <v>896</v>
      </c>
      <c r="C206" s="75" t="b">
        <v>0</v>
      </c>
      <c r="D206" s="75" t="b">
        <v>1</v>
      </c>
      <c r="E206" s="75" t="b">
        <v>0</v>
      </c>
      <c r="F206" s="75" t="b">
        <v>0</v>
      </c>
      <c r="G206" s="75" t="s">
        <v>641</v>
      </c>
      <c r="H206" s="75"/>
      <c r="I206" s="75" t="s">
        <v>897</v>
      </c>
      <c r="J206" s="75" t="s">
        <v>677</v>
      </c>
      <c r="K206" s="75">
        <v>44.184999999999995</v>
      </c>
      <c r="L206" s="75">
        <v>-76.77</v>
      </c>
      <c r="M206" s="75" t="s">
        <v>434</v>
      </c>
      <c r="N206" s="75"/>
      <c r="O206" s="75"/>
      <c r="P206" s="75">
        <v>2018</v>
      </c>
      <c r="Q206" s="75">
        <v>9112</v>
      </c>
      <c r="R206" s="75"/>
      <c r="S206" s="75"/>
      <c r="T206" s="75" t="s">
        <v>449</v>
      </c>
      <c r="U206" s="75"/>
      <c r="V206" s="75"/>
      <c r="W206" s="75"/>
      <c r="X206" s="75"/>
      <c r="Y206" s="75"/>
      <c r="Z206" s="75"/>
      <c r="AA206" s="75"/>
      <c r="AB206" s="75"/>
      <c r="AC206" s="75"/>
      <c r="AD206" s="75" t="s">
        <v>436</v>
      </c>
      <c r="AE206" s="75"/>
      <c r="AF206" s="75" t="s">
        <v>450</v>
      </c>
      <c r="AG206" s="75"/>
      <c r="AH206" s="75"/>
      <c r="AI206" s="75"/>
      <c r="AJ206" s="75"/>
      <c r="AK206" s="75"/>
      <c r="AL206" s="75"/>
      <c r="AM206" s="75"/>
      <c r="AN206" s="75"/>
      <c r="AO206" s="75"/>
      <c r="AP206" s="75"/>
      <c r="AQ206" s="75"/>
      <c r="AR206" s="75"/>
      <c r="AS206" s="75"/>
      <c r="AT206" s="75"/>
      <c r="AU206" s="75"/>
      <c r="AV206" s="75"/>
      <c r="AW206" s="75" t="s">
        <v>436</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436</v>
      </c>
      <c r="CL206" s="75" t="s">
        <v>439</v>
      </c>
      <c r="CM206" s="75" t="s">
        <v>439</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c r="A207" s="83">
        <v>103664</v>
      </c>
      <c r="B207" s="75" t="s">
        <v>898</v>
      </c>
      <c r="C207" s="75" t="b">
        <v>0</v>
      </c>
      <c r="D207" s="75" t="b">
        <v>1</v>
      </c>
      <c r="E207" s="75" t="b">
        <v>0</v>
      </c>
      <c r="F207" s="75" t="b">
        <v>0</v>
      </c>
      <c r="G207" s="75" t="s">
        <v>641</v>
      </c>
      <c r="H207" s="75"/>
      <c r="I207" s="75" t="s">
        <v>899</v>
      </c>
      <c r="J207" s="75" t="s">
        <v>677</v>
      </c>
      <c r="K207" s="75">
        <v>44.917999999999999</v>
      </c>
      <c r="L207" s="75">
        <v>-79.378</v>
      </c>
      <c r="M207" s="75" t="s">
        <v>434</v>
      </c>
      <c r="N207" s="75"/>
      <c r="O207" s="75"/>
      <c r="P207" s="75">
        <v>2018</v>
      </c>
      <c r="Q207" s="75">
        <v>9112</v>
      </c>
      <c r="R207" s="75"/>
      <c r="S207" s="75"/>
      <c r="T207" s="75" t="s">
        <v>449</v>
      </c>
      <c r="U207" s="75"/>
      <c r="V207" s="75"/>
      <c r="W207" s="75"/>
      <c r="X207" s="75"/>
      <c r="Y207" s="75"/>
      <c r="Z207" s="75"/>
      <c r="AA207" s="75"/>
      <c r="AB207" s="75"/>
      <c r="AC207" s="75"/>
      <c r="AD207" s="75" t="s">
        <v>436</v>
      </c>
      <c r="AE207" s="75"/>
      <c r="AF207" s="75" t="s">
        <v>450</v>
      </c>
      <c r="AG207" s="75"/>
      <c r="AH207" s="75"/>
      <c r="AI207" s="75"/>
      <c r="AJ207" s="75"/>
      <c r="AK207" s="75"/>
      <c r="AL207" s="75"/>
      <c r="AM207" s="75"/>
      <c r="AN207" s="75"/>
      <c r="AO207" s="75"/>
      <c r="AP207" s="75"/>
      <c r="AQ207" s="75"/>
      <c r="AR207" s="75"/>
      <c r="AS207" s="75"/>
      <c r="AT207" s="75"/>
      <c r="AU207" s="75"/>
      <c r="AV207" s="75"/>
      <c r="AW207" s="75" t="s">
        <v>436</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436</v>
      </c>
      <c r="CL207" s="75" t="s">
        <v>439</v>
      </c>
      <c r="CM207" s="75" t="s">
        <v>439</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c r="A208" s="83">
        <v>103665</v>
      </c>
      <c r="B208" s="75" t="s">
        <v>900</v>
      </c>
      <c r="C208" s="75" t="b">
        <v>0</v>
      </c>
      <c r="D208" s="75" t="b">
        <v>1</v>
      </c>
      <c r="E208" s="75" t="b">
        <v>0</v>
      </c>
      <c r="F208" s="75" t="b">
        <v>0</v>
      </c>
      <c r="G208" s="75" t="s">
        <v>641</v>
      </c>
      <c r="H208" s="75"/>
      <c r="I208" s="75" t="s">
        <v>708</v>
      </c>
      <c r="J208" s="75" t="s">
        <v>677</v>
      </c>
      <c r="K208" s="75">
        <v>44.231999999999999</v>
      </c>
      <c r="L208" s="75">
        <v>-76.48</v>
      </c>
      <c r="M208" s="75" t="s">
        <v>434</v>
      </c>
      <c r="N208" s="75"/>
      <c r="O208" s="75"/>
      <c r="P208" s="75">
        <v>2018</v>
      </c>
      <c r="Q208" s="75">
        <v>9112</v>
      </c>
      <c r="R208" s="75"/>
      <c r="S208" s="75"/>
      <c r="T208" s="75" t="s">
        <v>435</v>
      </c>
      <c r="U208" s="75"/>
      <c r="V208" s="75"/>
      <c r="W208" s="75"/>
      <c r="X208" s="75"/>
      <c r="Y208" s="75"/>
      <c r="Z208" s="75"/>
      <c r="AA208" s="75"/>
      <c r="AB208" s="75"/>
      <c r="AC208" s="75"/>
      <c r="AD208" s="75" t="s">
        <v>436</v>
      </c>
      <c r="AE208" s="75"/>
      <c r="AF208" s="75" t="s">
        <v>450</v>
      </c>
      <c r="AG208" s="75"/>
      <c r="AH208" s="75"/>
      <c r="AI208" s="75"/>
      <c r="AJ208" s="75"/>
      <c r="AK208" s="75"/>
      <c r="AL208" s="75"/>
      <c r="AM208" s="75"/>
      <c r="AN208" s="75"/>
      <c r="AO208" s="75"/>
      <c r="AP208" s="75"/>
      <c r="AQ208" s="75"/>
      <c r="AR208" s="75"/>
      <c r="AS208" s="75"/>
      <c r="AT208" s="75"/>
      <c r="AU208" s="75"/>
      <c r="AV208" s="75"/>
      <c r="AW208" s="75" t="s">
        <v>436</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436</v>
      </c>
      <c r="CL208" s="75" t="s">
        <v>439</v>
      </c>
      <c r="CM208" s="75" t="s">
        <v>439</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c r="A209" s="83">
        <v>103666</v>
      </c>
      <c r="B209" s="75" t="s">
        <v>901</v>
      </c>
      <c r="C209" s="75" t="b">
        <v>0</v>
      </c>
      <c r="D209" s="75" t="b">
        <v>1</v>
      </c>
      <c r="E209" s="75" t="b">
        <v>0</v>
      </c>
      <c r="F209" s="75" t="b">
        <v>0</v>
      </c>
      <c r="G209" s="75" t="s">
        <v>641</v>
      </c>
      <c r="H209" s="75"/>
      <c r="I209" s="75" t="s">
        <v>902</v>
      </c>
      <c r="J209" s="75" t="s">
        <v>677</v>
      </c>
      <c r="K209" s="75">
        <v>43.451999999999998</v>
      </c>
      <c r="L209" s="75">
        <v>-80.492000000000004</v>
      </c>
      <c r="M209" s="75" t="s">
        <v>434</v>
      </c>
      <c r="N209" s="75"/>
      <c r="O209" s="75"/>
      <c r="P209" s="75">
        <v>2018</v>
      </c>
      <c r="Q209" s="75">
        <v>9112</v>
      </c>
      <c r="R209" s="75"/>
      <c r="S209" s="75"/>
      <c r="T209" s="75" t="s">
        <v>435</v>
      </c>
      <c r="U209" s="75"/>
      <c r="V209" s="75"/>
      <c r="W209" s="75"/>
      <c r="X209" s="75"/>
      <c r="Y209" s="75"/>
      <c r="Z209" s="75"/>
      <c r="AA209" s="75"/>
      <c r="AB209" s="75"/>
      <c r="AC209" s="75"/>
      <c r="AD209" s="75" t="s">
        <v>436</v>
      </c>
      <c r="AE209" s="75"/>
      <c r="AF209" s="75" t="s">
        <v>450</v>
      </c>
      <c r="AG209" s="75"/>
      <c r="AH209" s="75"/>
      <c r="AI209" s="75"/>
      <c r="AJ209" s="75"/>
      <c r="AK209" s="75"/>
      <c r="AL209" s="75"/>
      <c r="AM209" s="75"/>
      <c r="AN209" s="75"/>
      <c r="AO209" s="75"/>
      <c r="AP209" s="75"/>
      <c r="AQ209" s="75"/>
      <c r="AR209" s="75"/>
      <c r="AS209" s="75"/>
      <c r="AT209" s="75"/>
      <c r="AU209" s="75"/>
      <c r="AV209" s="75"/>
      <c r="AW209" s="75" t="s">
        <v>436</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436</v>
      </c>
      <c r="CL209" s="75" t="s">
        <v>439</v>
      </c>
      <c r="CM209" s="75" t="s">
        <v>439</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c r="A210" s="83">
        <v>103667</v>
      </c>
      <c r="B210" s="75" t="s">
        <v>903</v>
      </c>
      <c r="C210" s="75" t="b">
        <v>0</v>
      </c>
      <c r="D210" s="75" t="b">
        <v>1</v>
      </c>
      <c r="E210" s="75" t="b">
        <v>0</v>
      </c>
      <c r="F210" s="75" t="b">
        <v>0</v>
      </c>
      <c r="G210" s="75" t="s">
        <v>641</v>
      </c>
      <c r="H210" s="75"/>
      <c r="I210" s="75" t="s">
        <v>708</v>
      </c>
      <c r="J210" s="75" t="s">
        <v>677</v>
      </c>
      <c r="K210" s="75">
        <v>44.232999999999997</v>
      </c>
      <c r="L210" s="75">
        <v>-76.478999999999999</v>
      </c>
      <c r="M210" s="75" t="s">
        <v>434</v>
      </c>
      <c r="N210" s="75"/>
      <c r="O210" s="75"/>
      <c r="P210" s="75">
        <v>2018</v>
      </c>
      <c r="Q210" s="75">
        <v>9112</v>
      </c>
      <c r="R210" s="75"/>
      <c r="S210" s="75"/>
      <c r="T210" s="75" t="s">
        <v>435</v>
      </c>
      <c r="U210" s="75"/>
      <c r="V210" s="75"/>
      <c r="W210" s="75"/>
      <c r="X210" s="75"/>
      <c r="Y210" s="75"/>
      <c r="Z210" s="75"/>
      <c r="AA210" s="75"/>
      <c r="AB210" s="75"/>
      <c r="AC210" s="75"/>
      <c r="AD210" s="75" t="s">
        <v>436</v>
      </c>
      <c r="AE210" s="75"/>
      <c r="AF210" s="75" t="s">
        <v>450</v>
      </c>
      <c r="AG210" s="75"/>
      <c r="AH210" s="75"/>
      <c r="AI210" s="75"/>
      <c r="AJ210" s="75"/>
      <c r="AK210" s="75"/>
      <c r="AL210" s="75"/>
      <c r="AM210" s="75"/>
      <c r="AN210" s="75"/>
      <c r="AO210" s="75"/>
      <c r="AP210" s="75"/>
      <c r="AQ210" s="75"/>
      <c r="AR210" s="75"/>
      <c r="AS210" s="75"/>
      <c r="AT210" s="75"/>
      <c r="AU210" s="75"/>
      <c r="AV210" s="75"/>
      <c r="AW210" s="75" t="s">
        <v>436</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436</v>
      </c>
      <c r="CL210" s="75" t="s">
        <v>439</v>
      </c>
      <c r="CM210" s="75" t="s">
        <v>439</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c r="A211" s="83">
        <v>103668</v>
      </c>
      <c r="B211" s="75" t="s">
        <v>904</v>
      </c>
      <c r="C211" s="75" t="b">
        <v>0</v>
      </c>
      <c r="D211" s="75" t="b">
        <v>1</v>
      </c>
      <c r="E211" s="75" t="b">
        <v>0</v>
      </c>
      <c r="F211" s="75" t="b">
        <v>0</v>
      </c>
      <c r="G211" s="75" t="s">
        <v>641</v>
      </c>
      <c r="H211" s="75"/>
      <c r="I211" s="75" t="s">
        <v>905</v>
      </c>
      <c r="J211" s="75" t="s">
        <v>677</v>
      </c>
      <c r="K211" s="75">
        <v>44.311</v>
      </c>
      <c r="L211" s="75">
        <v>-77.795000000000002</v>
      </c>
      <c r="M211" s="75" t="s">
        <v>434</v>
      </c>
      <c r="N211" s="75"/>
      <c r="O211" s="75"/>
      <c r="P211" s="75">
        <v>2018</v>
      </c>
      <c r="Q211" s="75">
        <v>9112</v>
      </c>
      <c r="R211" s="75"/>
      <c r="S211" s="75"/>
      <c r="T211" s="75" t="s">
        <v>449</v>
      </c>
      <c r="U211" s="75"/>
      <c r="V211" s="75"/>
      <c r="W211" s="75"/>
      <c r="X211" s="75"/>
      <c r="Y211" s="75"/>
      <c r="Z211" s="75"/>
      <c r="AA211" s="75"/>
      <c r="AB211" s="75"/>
      <c r="AC211" s="75"/>
      <c r="AD211" s="75" t="s">
        <v>436</v>
      </c>
      <c r="AE211" s="75"/>
      <c r="AF211" s="75" t="s">
        <v>450</v>
      </c>
      <c r="AG211" s="75"/>
      <c r="AH211" s="75"/>
      <c r="AI211" s="75"/>
      <c r="AJ211" s="75"/>
      <c r="AK211" s="75"/>
      <c r="AL211" s="75"/>
      <c r="AM211" s="75"/>
      <c r="AN211" s="75"/>
      <c r="AO211" s="75"/>
      <c r="AP211" s="75"/>
      <c r="AQ211" s="75"/>
      <c r="AR211" s="75"/>
      <c r="AS211" s="75"/>
      <c r="AT211" s="75"/>
      <c r="AU211" s="75"/>
      <c r="AV211" s="75"/>
      <c r="AW211" s="75" t="s">
        <v>436</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436</v>
      </c>
      <c r="CL211" s="75" t="s">
        <v>439</v>
      </c>
      <c r="CM211" s="75" t="s">
        <v>439</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c r="A212" s="83">
        <v>103669</v>
      </c>
      <c r="B212" s="75" t="s">
        <v>906</v>
      </c>
      <c r="C212" s="75" t="b">
        <v>0</v>
      </c>
      <c r="D212" s="75" t="b">
        <v>1</v>
      </c>
      <c r="E212" s="75" t="b">
        <v>0</v>
      </c>
      <c r="F212" s="75" t="b">
        <v>0</v>
      </c>
      <c r="G212" s="75" t="s">
        <v>641</v>
      </c>
      <c r="H212" s="75"/>
      <c r="I212" s="75" t="s">
        <v>585</v>
      </c>
      <c r="J212" s="75" t="s">
        <v>567</v>
      </c>
      <c r="K212" s="75">
        <v>49.896999999999998</v>
      </c>
      <c r="L212" s="75">
        <v>-97.14</v>
      </c>
      <c r="M212" s="75" t="s">
        <v>434</v>
      </c>
      <c r="N212" s="75"/>
      <c r="O212" s="75"/>
      <c r="P212" s="75">
        <v>2018</v>
      </c>
      <c r="Q212" s="75">
        <v>9112</v>
      </c>
      <c r="R212" s="75"/>
      <c r="S212" s="75"/>
      <c r="T212" s="75" t="s">
        <v>435</v>
      </c>
      <c r="U212" s="75"/>
      <c r="V212" s="75"/>
      <c r="W212" s="75"/>
      <c r="X212" s="75"/>
      <c r="Y212" s="75"/>
      <c r="Z212" s="75"/>
      <c r="AA212" s="75"/>
      <c r="AB212" s="75"/>
      <c r="AC212" s="75"/>
      <c r="AD212" s="75" t="s">
        <v>436</v>
      </c>
      <c r="AE212" s="75"/>
      <c r="AF212" s="75" t="s">
        <v>450</v>
      </c>
      <c r="AG212" s="75"/>
      <c r="AH212" s="75"/>
      <c r="AI212" s="75"/>
      <c r="AJ212" s="75"/>
      <c r="AK212" s="75"/>
      <c r="AL212" s="75"/>
      <c r="AM212" s="75"/>
      <c r="AN212" s="75"/>
      <c r="AO212" s="75"/>
      <c r="AP212" s="75"/>
      <c r="AQ212" s="75"/>
      <c r="AR212" s="75"/>
      <c r="AS212" s="75"/>
      <c r="AT212" s="75"/>
      <c r="AU212" s="75"/>
      <c r="AV212" s="75"/>
      <c r="AW212" s="75" t="s">
        <v>436</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436</v>
      </c>
      <c r="CL212" s="75" t="s">
        <v>439</v>
      </c>
      <c r="CM212" s="75" t="s">
        <v>439</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c r="A213" s="83">
        <v>103670</v>
      </c>
      <c r="B213" s="75" t="s">
        <v>907</v>
      </c>
      <c r="C213" s="75" t="b">
        <v>0</v>
      </c>
      <c r="D213" s="75" t="b">
        <v>1</v>
      </c>
      <c r="E213" s="75" t="b">
        <v>0</v>
      </c>
      <c r="F213" s="75" t="b">
        <v>0</v>
      </c>
      <c r="G213" s="75" t="s">
        <v>641</v>
      </c>
      <c r="H213" s="75"/>
      <c r="I213" s="75" t="s">
        <v>812</v>
      </c>
      <c r="J213" s="75" t="s">
        <v>810</v>
      </c>
      <c r="K213" s="75">
        <v>52.133000000000003</v>
      </c>
      <c r="L213" s="75">
        <v>-106.67700000000001</v>
      </c>
      <c r="M213" s="75" t="s">
        <v>434</v>
      </c>
      <c r="N213" s="75"/>
      <c r="O213" s="75"/>
      <c r="P213" s="75">
        <v>2018</v>
      </c>
      <c r="Q213" s="75">
        <v>9112</v>
      </c>
      <c r="R213" s="75"/>
      <c r="S213" s="75"/>
      <c r="T213" s="75" t="s">
        <v>435</v>
      </c>
      <c r="U213" s="75"/>
      <c r="V213" s="75"/>
      <c r="W213" s="75"/>
      <c r="X213" s="75"/>
      <c r="Y213" s="75"/>
      <c r="Z213" s="75"/>
      <c r="AA213" s="75"/>
      <c r="AB213" s="75"/>
      <c r="AC213" s="75"/>
      <c r="AD213" s="75" t="s">
        <v>436</v>
      </c>
      <c r="AE213" s="75"/>
      <c r="AF213" s="75" t="s">
        <v>450</v>
      </c>
      <c r="AG213" s="75"/>
      <c r="AH213" s="75"/>
      <c r="AI213" s="75"/>
      <c r="AJ213" s="75"/>
      <c r="AK213" s="75"/>
      <c r="AL213" s="75"/>
      <c r="AM213" s="75"/>
      <c r="AN213" s="75"/>
      <c r="AO213" s="75"/>
      <c r="AP213" s="75"/>
      <c r="AQ213" s="75"/>
      <c r="AR213" s="75"/>
      <c r="AS213" s="75"/>
      <c r="AT213" s="75"/>
      <c r="AU213" s="75"/>
      <c r="AV213" s="75"/>
      <c r="AW213" s="75" t="s">
        <v>436</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436</v>
      </c>
      <c r="CL213" s="75" t="s">
        <v>439</v>
      </c>
      <c r="CM213" s="75" t="s">
        <v>439</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c r="A214" s="83">
        <v>103671</v>
      </c>
      <c r="B214" s="75" t="s">
        <v>908</v>
      </c>
      <c r="C214" s="75" t="b">
        <v>0</v>
      </c>
      <c r="D214" s="75" t="b">
        <v>1</v>
      </c>
      <c r="E214" s="75" t="b">
        <v>0</v>
      </c>
      <c r="F214" s="75" t="b">
        <v>0</v>
      </c>
      <c r="G214" s="75" t="s">
        <v>641</v>
      </c>
      <c r="H214" s="75"/>
      <c r="I214" s="75" t="s">
        <v>909</v>
      </c>
      <c r="J214" s="75" t="s">
        <v>810</v>
      </c>
      <c r="K214" s="75">
        <v>53.203000000000003</v>
      </c>
      <c r="L214" s="75">
        <v>-105.752</v>
      </c>
      <c r="M214" s="75" t="s">
        <v>434</v>
      </c>
      <c r="N214" s="75"/>
      <c r="O214" s="75"/>
      <c r="P214" s="75">
        <v>2018</v>
      </c>
      <c r="Q214" s="75">
        <v>9112</v>
      </c>
      <c r="R214" s="75"/>
      <c r="S214" s="75"/>
      <c r="T214" s="75" t="s">
        <v>461</v>
      </c>
      <c r="U214" s="75"/>
      <c r="V214" s="75"/>
      <c r="W214" s="75"/>
      <c r="X214" s="75"/>
      <c r="Y214" s="75"/>
      <c r="Z214" s="75"/>
      <c r="AA214" s="75"/>
      <c r="AB214" s="75"/>
      <c r="AC214" s="75"/>
      <c r="AD214" s="75" t="s">
        <v>436</v>
      </c>
      <c r="AE214" s="75"/>
      <c r="AF214" s="75" t="s">
        <v>450</v>
      </c>
      <c r="AG214" s="75"/>
      <c r="AH214" s="75"/>
      <c r="AI214" s="75"/>
      <c r="AJ214" s="75"/>
      <c r="AK214" s="75"/>
      <c r="AL214" s="75"/>
      <c r="AM214" s="75"/>
      <c r="AN214" s="75"/>
      <c r="AO214" s="75"/>
      <c r="AP214" s="75"/>
      <c r="AQ214" s="75"/>
      <c r="AR214" s="75"/>
      <c r="AS214" s="75"/>
      <c r="AT214" s="75"/>
      <c r="AU214" s="75"/>
      <c r="AV214" s="75"/>
      <c r="AW214" s="75" t="s">
        <v>436</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436</v>
      </c>
      <c r="CL214" s="75" t="s">
        <v>439</v>
      </c>
      <c r="CM214" s="75" t="s">
        <v>439</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c r="A215" s="83">
        <v>103672</v>
      </c>
      <c r="B215" s="75" t="s">
        <v>910</v>
      </c>
      <c r="C215" s="75" t="b">
        <v>0</v>
      </c>
      <c r="D215" s="75" t="b">
        <v>1</v>
      </c>
      <c r="E215" s="75" t="b">
        <v>0</v>
      </c>
      <c r="F215" s="75" t="b">
        <v>0</v>
      </c>
      <c r="G215" s="75" t="s">
        <v>641</v>
      </c>
      <c r="H215" s="75"/>
      <c r="I215" s="75" t="s">
        <v>911</v>
      </c>
      <c r="J215" s="75" t="s">
        <v>433</v>
      </c>
      <c r="K215" s="75">
        <v>52.027000000000001</v>
      </c>
      <c r="L215" s="75">
        <v>-113.94799999999999</v>
      </c>
      <c r="M215" s="75" t="s">
        <v>434</v>
      </c>
      <c r="N215" s="75"/>
      <c r="O215" s="75"/>
      <c r="P215" s="75">
        <v>2018</v>
      </c>
      <c r="Q215" s="75">
        <v>9112</v>
      </c>
      <c r="R215" s="75"/>
      <c r="S215" s="75"/>
      <c r="T215" s="75" t="s">
        <v>449</v>
      </c>
      <c r="U215" s="75"/>
      <c r="V215" s="75"/>
      <c r="W215" s="75"/>
      <c r="X215" s="75"/>
      <c r="Y215" s="75"/>
      <c r="Z215" s="75"/>
      <c r="AA215" s="75"/>
      <c r="AB215" s="75"/>
      <c r="AC215" s="75"/>
      <c r="AD215" s="75" t="s">
        <v>436</v>
      </c>
      <c r="AE215" s="75"/>
      <c r="AF215" s="75" t="s">
        <v>450</v>
      </c>
      <c r="AG215" s="75"/>
      <c r="AH215" s="75"/>
      <c r="AI215" s="75"/>
      <c r="AJ215" s="75"/>
      <c r="AK215" s="75"/>
      <c r="AL215" s="75"/>
      <c r="AM215" s="75"/>
      <c r="AN215" s="75"/>
      <c r="AO215" s="75"/>
      <c r="AP215" s="75"/>
      <c r="AQ215" s="75"/>
      <c r="AR215" s="75"/>
      <c r="AS215" s="75"/>
      <c r="AT215" s="75"/>
      <c r="AU215" s="75"/>
      <c r="AV215" s="75"/>
      <c r="AW215" s="75" t="s">
        <v>436</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436</v>
      </c>
      <c r="CL215" s="75" t="s">
        <v>439</v>
      </c>
      <c r="CM215" s="75" t="s">
        <v>439</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c r="A216" s="83">
        <v>103673</v>
      </c>
      <c r="B216" s="75" t="s">
        <v>912</v>
      </c>
      <c r="C216" s="75" t="b">
        <v>0</v>
      </c>
      <c r="D216" s="75" t="b">
        <v>1</v>
      </c>
      <c r="E216" s="75" t="b">
        <v>0</v>
      </c>
      <c r="F216" s="75" t="b">
        <v>0</v>
      </c>
      <c r="G216" s="75" t="s">
        <v>641</v>
      </c>
      <c r="H216" s="75"/>
      <c r="I216" s="75" t="s">
        <v>913</v>
      </c>
      <c r="J216" s="75" t="s">
        <v>433</v>
      </c>
      <c r="K216" s="75">
        <v>51.465000000000003</v>
      </c>
      <c r="L216" s="75">
        <v>-112.714</v>
      </c>
      <c r="M216" s="75" t="s">
        <v>434</v>
      </c>
      <c r="N216" s="75"/>
      <c r="O216" s="75"/>
      <c r="P216" s="75">
        <v>2018</v>
      </c>
      <c r="Q216" s="75">
        <v>9112</v>
      </c>
      <c r="R216" s="75"/>
      <c r="S216" s="75"/>
      <c r="T216" s="75" t="s">
        <v>449</v>
      </c>
      <c r="U216" s="75"/>
      <c r="V216" s="75"/>
      <c r="W216" s="75"/>
      <c r="X216" s="75"/>
      <c r="Y216" s="75"/>
      <c r="Z216" s="75"/>
      <c r="AA216" s="75"/>
      <c r="AB216" s="75"/>
      <c r="AC216" s="75"/>
      <c r="AD216" s="75" t="s">
        <v>436</v>
      </c>
      <c r="AE216" s="75"/>
      <c r="AF216" s="75" t="s">
        <v>450</v>
      </c>
      <c r="AG216" s="75"/>
      <c r="AH216" s="75"/>
      <c r="AI216" s="75"/>
      <c r="AJ216" s="75"/>
      <c r="AK216" s="75"/>
      <c r="AL216" s="75"/>
      <c r="AM216" s="75"/>
      <c r="AN216" s="75"/>
      <c r="AO216" s="75"/>
      <c r="AP216" s="75"/>
      <c r="AQ216" s="75"/>
      <c r="AR216" s="75"/>
      <c r="AS216" s="75"/>
      <c r="AT216" s="75"/>
      <c r="AU216" s="75"/>
      <c r="AV216" s="75"/>
      <c r="AW216" s="75" t="s">
        <v>436</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436</v>
      </c>
      <c r="CL216" s="75" t="s">
        <v>439</v>
      </c>
      <c r="CM216" s="75" t="s">
        <v>439</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c r="A217" s="83">
        <v>103674</v>
      </c>
      <c r="B217" s="75" t="s">
        <v>914</v>
      </c>
      <c r="C217" s="75" t="b">
        <v>0</v>
      </c>
      <c r="D217" s="75" t="b">
        <v>1</v>
      </c>
      <c r="E217" s="75" t="b">
        <v>0</v>
      </c>
      <c r="F217" s="75" t="b">
        <v>0</v>
      </c>
      <c r="G217" s="75" t="s">
        <v>641</v>
      </c>
      <c r="H217" s="75"/>
      <c r="I217" s="75" t="s">
        <v>452</v>
      </c>
      <c r="J217" s="75" t="s">
        <v>433</v>
      </c>
      <c r="K217" s="75">
        <v>53.545000000000002</v>
      </c>
      <c r="L217" s="75">
        <v>-113.508</v>
      </c>
      <c r="M217" s="75" t="s">
        <v>434</v>
      </c>
      <c r="N217" s="75"/>
      <c r="O217" s="75"/>
      <c r="P217" s="75">
        <v>2018</v>
      </c>
      <c r="Q217" s="75">
        <v>9112</v>
      </c>
      <c r="R217" s="75"/>
      <c r="S217" s="75"/>
      <c r="T217" s="75" t="s">
        <v>435</v>
      </c>
      <c r="U217" s="75"/>
      <c r="V217" s="75"/>
      <c r="W217" s="75"/>
      <c r="X217" s="75"/>
      <c r="Y217" s="75"/>
      <c r="Z217" s="75"/>
      <c r="AA217" s="75"/>
      <c r="AB217" s="75"/>
      <c r="AC217" s="75"/>
      <c r="AD217" s="75" t="s">
        <v>436</v>
      </c>
      <c r="AE217" s="75"/>
      <c r="AF217" s="75" t="s">
        <v>450</v>
      </c>
      <c r="AG217" s="75"/>
      <c r="AH217" s="75"/>
      <c r="AI217" s="75"/>
      <c r="AJ217" s="75"/>
      <c r="AK217" s="75"/>
      <c r="AL217" s="75"/>
      <c r="AM217" s="75"/>
      <c r="AN217" s="75"/>
      <c r="AO217" s="75"/>
      <c r="AP217" s="75"/>
      <c r="AQ217" s="75"/>
      <c r="AR217" s="75"/>
      <c r="AS217" s="75"/>
      <c r="AT217" s="75"/>
      <c r="AU217" s="75"/>
      <c r="AV217" s="75"/>
      <c r="AW217" s="75" t="s">
        <v>436</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436</v>
      </c>
      <c r="CL217" s="75" t="s">
        <v>439</v>
      </c>
      <c r="CM217" s="75" t="s">
        <v>439</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c r="A218" s="83">
        <v>103675</v>
      </c>
      <c r="B218" s="75" t="s">
        <v>915</v>
      </c>
      <c r="C218" s="75" t="b">
        <v>0</v>
      </c>
      <c r="D218" s="75" t="b">
        <v>1</v>
      </c>
      <c r="E218" s="75" t="b">
        <v>0</v>
      </c>
      <c r="F218" s="75" t="b">
        <v>0</v>
      </c>
      <c r="G218" s="75" t="s">
        <v>641</v>
      </c>
      <c r="H218" s="75"/>
      <c r="I218" s="75" t="s">
        <v>452</v>
      </c>
      <c r="J218" s="75" t="s">
        <v>433</v>
      </c>
      <c r="K218" s="75">
        <v>53.545999999999999</v>
      </c>
      <c r="L218" s="75">
        <v>-113.50699999999999</v>
      </c>
      <c r="M218" s="75" t="s">
        <v>434</v>
      </c>
      <c r="N218" s="75"/>
      <c r="O218" s="75"/>
      <c r="P218" s="75">
        <v>2018</v>
      </c>
      <c r="Q218" s="75">
        <v>9112</v>
      </c>
      <c r="R218" s="75"/>
      <c r="S218" s="75"/>
      <c r="T218" s="75" t="s">
        <v>435</v>
      </c>
      <c r="U218" s="75"/>
      <c r="V218" s="75"/>
      <c r="W218" s="75"/>
      <c r="X218" s="75"/>
      <c r="Y218" s="75"/>
      <c r="Z218" s="75"/>
      <c r="AA218" s="75"/>
      <c r="AB218" s="75"/>
      <c r="AC218" s="75"/>
      <c r="AD218" s="75" t="s">
        <v>436</v>
      </c>
      <c r="AE218" s="75"/>
      <c r="AF218" s="75" t="s">
        <v>450</v>
      </c>
      <c r="AG218" s="75"/>
      <c r="AH218" s="75"/>
      <c r="AI218" s="75"/>
      <c r="AJ218" s="75"/>
      <c r="AK218" s="75"/>
      <c r="AL218" s="75"/>
      <c r="AM218" s="75"/>
      <c r="AN218" s="75"/>
      <c r="AO218" s="75"/>
      <c r="AP218" s="75"/>
      <c r="AQ218" s="75"/>
      <c r="AR218" s="75"/>
      <c r="AS218" s="75"/>
      <c r="AT218" s="75"/>
      <c r="AU218" s="75"/>
      <c r="AV218" s="75"/>
      <c r="AW218" s="75" t="s">
        <v>436</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436</v>
      </c>
      <c r="CL218" s="75" t="s">
        <v>439</v>
      </c>
      <c r="CM218" s="75" t="s">
        <v>439</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c r="A219" s="83">
        <v>103676</v>
      </c>
      <c r="B219" s="75" t="s">
        <v>916</v>
      </c>
      <c r="C219" s="75" t="b">
        <v>0</v>
      </c>
      <c r="D219" s="75" t="b">
        <v>1</v>
      </c>
      <c r="E219" s="75" t="b">
        <v>0</v>
      </c>
      <c r="F219" s="75" t="b">
        <v>0</v>
      </c>
      <c r="G219" s="75" t="s">
        <v>641</v>
      </c>
      <c r="H219" s="75"/>
      <c r="I219" s="75" t="s">
        <v>917</v>
      </c>
      <c r="J219" s="75" t="s">
        <v>433</v>
      </c>
      <c r="K219" s="75">
        <v>53.889000000000003</v>
      </c>
      <c r="L219" s="75">
        <v>-119.117</v>
      </c>
      <c r="M219" s="75" t="s">
        <v>434</v>
      </c>
      <c r="N219" s="75"/>
      <c r="O219" s="75"/>
      <c r="P219" s="75">
        <v>2018</v>
      </c>
      <c r="Q219" s="75">
        <v>9112</v>
      </c>
      <c r="R219" s="75"/>
      <c r="S219" s="75"/>
      <c r="T219" s="75" t="s">
        <v>449</v>
      </c>
      <c r="U219" s="75"/>
      <c r="V219" s="75"/>
      <c r="W219" s="75"/>
      <c r="X219" s="75"/>
      <c r="Y219" s="75"/>
      <c r="Z219" s="75"/>
      <c r="AA219" s="75"/>
      <c r="AB219" s="75"/>
      <c r="AC219" s="75"/>
      <c r="AD219" s="75" t="s">
        <v>436</v>
      </c>
      <c r="AE219" s="75"/>
      <c r="AF219" s="75" t="s">
        <v>450</v>
      </c>
      <c r="AG219" s="75"/>
      <c r="AH219" s="75"/>
      <c r="AI219" s="75"/>
      <c r="AJ219" s="75"/>
      <c r="AK219" s="75"/>
      <c r="AL219" s="75"/>
      <c r="AM219" s="75"/>
      <c r="AN219" s="75"/>
      <c r="AO219" s="75"/>
      <c r="AP219" s="75"/>
      <c r="AQ219" s="75"/>
      <c r="AR219" s="75"/>
      <c r="AS219" s="75"/>
      <c r="AT219" s="75"/>
      <c r="AU219" s="75"/>
      <c r="AV219" s="75"/>
      <c r="AW219" s="75" t="s">
        <v>436</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436</v>
      </c>
      <c r="CL219" s="75" t="s">
        <v>439</v>
      </c>
      <c r="CM219" s="75" t="s">
        <v>439</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c r="A220" s="83">
        <v>103677</v>
      </c>
      <c r="B220" s="75" t="s">
        <v>918</v>
      </c>
      <c r="C220" s="75" t="b">
        <v>0</v>
      </c>
      <c r="D220" s="75" t="b">
        <v>1</v>
      </c>
      <c r="E220" s="75" t="b">
        <v>0</v>
      </c>
      <c r="F220" s="75" t="b">
        <v>0</v>
      </c>
      <c r="G220" s="75" t="s">
        <v>641</v>
      </c>
      <c r="H220" s="75"/>
      <c r="I220" s="75" t="s">
        <v>919</v>
      </c>
      <c r="J220" s="75" t="s">
        <v>475</v>
      </c>
      <c r="K220" s="75">
        <v>49.131999999999998</v>
      </c>
      <c r="L220" s="75">
        <v>-122.328</v>
      </c>
      <c r="M220" s="75" t="s">
        <v>434</v>
      </c>
      <c r="N220" s="75"/>
      <c r="O220" s="75"/>
      <c r="P220" s="75">
        <v>2018</v>
      </c>
      <c r="Q220" s="75">
        <v>9112</v>
      </c>
      <c r="R220" s="75"/>
      <c r="S220" s="75"/>
      <c r="T220" s="75" t="s">
        <v>461</v>
      </c>
      <c r="U220" s="75"/>
      <c r="V220" s="75"/>
      <c r="W220" s="75"/>
      <c r="X220" s="75"/>
      <c r="Y220" s="75"/>
      <c r="Z220" s="75"/>
      <c r="AA220" s="75"/>
      <c r="AB220" s="75"/>
      <c r="AC220" s="75"/>
      <c r="AD220" s="75" t="s">
        <v>436</v>
      </c>
      <c r="AE220" s="75"/>
      <c r="AF220" s="75" t="s">
        <v>450</v>
      </c>
      <c r="AG220" s="75"/>
      <c r="AH220" s="75"/>
      <c r="AI220" s="75"/>
      <c r="AJ220" s="75"/>
      <c r="AK220" s="75"/>
      <c r="AL220" s="75"/>
      <c r="AM220" s="75"/>
      <c r="AN220" s="75"/>
      <c r="AO220" s="75"/>
      <c r="AP220" s="75"/>
      <c r="AQ220" s="75"/>
      <c r="AR220" s="75"/>
      <c r="AS220" s="75"/>
      <c r="AT220" s="75"/>
      <c r="AU220" s="75"/>
      <c r="AV220" s="75"/>
      <c r="AW220" s="75" t="s">
        <v>436</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436</v>
      </c>
      <c r="CL220" s="75" t="s">
        <v>439</v>
      </c>
      <c r="CM220" s="75" t="s">
        <v>439</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c r="A221" s="83">
        <v>103678</v>
      </c>
      <c r="B221" s="75" t="s">
        <v>920</v>
      </c>
      <c r="C221" s="75" t="b">
        <v>0</v>
      </c>
      <c r="D221" s="75" t="b">
        <v>1</v>
      </c>
      <c r="E221" s="75" t="b">
        <v>0</v>
      </c>
      <c r="F221" s="75" t="b">
        <v>0</v>
      </c>
      <c r="G221" s="75" t="s">
        <v>641</v>
      </c>
      <c r="H221" s="75"/>
      <c r="I221" s="75" t="s">
        <v>921</v>
      </c>
      <c r="J221" s="75" t="s">
        <v>475</v>
      </c>
      <c r="K221" s="75">
        <v>49.051000000000002</v>
      </c>
      <c r="L221" s="75">
        <v>-122.298</v>
      </c>
      <c r="M221" s="75" t="s">
        <v>434</v>
      </c>
      <c r="N221" s="75"/>
      <c r="O221" s="75"/>
      <c r="P221" s="75">
        <v>2018</v>
      </c>
      <c r="Q221" s="75">
        <v>9112</v>
      </c>
      <c r="R221" s="75"/>
      <c r="S221" s="75"/>
      <c r="T221" s="75" t="s">
        <v>435</v>
      </c>
      <c r="U221" s="75"/>
      <c r="V221" s="75"/>
      <c r="W221" s="75"/>
      <c r="X221" s="75"/>
      <c r="Y221" s="75"/>
      <c r="Z221" s="75"/>
      <c r="AA221" s="75"/>
      <c r="AB221" s="75"/>
      <c r="AC221" s="75"/>
      <c r="AD221" s="75" t="s">
        <v>436</v>
      </c>
      <c r="AE221" s="75"/>
      <c r="AF221" s="75" t="s">
        <v>450</v>
      </c>
      <c r="AG221" s="75"/>
      <c r="AH221" s="75"/>
      <c r="AI221" s="75"/>
      <c r="AJ221" s="75"/>
      <c r="AK221" s="75"/>
      <c r="AL221" s="75"/>
      <c r="AM221" s="75"/>
      <c r="AN221" s="75"/>
      <c r="AO221" s="75"/>
      <c r="AP221" s="75"/>
      <c r="AQ221" s="75"/>
      <c r="AR221" s="75"/>
      <c r="AS221" s="75"/>
      <c r="AT221" s="75"/>
      <c r="AU221" s="75"/>
      <c r="AV221" s="75"/>
      <c r="AW221" s="75" t="s">
        <v>436</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436</v>
      </c>
      <c r="CL221" s="75" t="s">
        <v>439</v>
      </c>
      <c r="CM221" s="75" t="s">
        <v>439</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c r="A222" s="83">
        <v>103679</v>
      </c>
      <c r="B222" s="75" t="s">
        <v>922</v>
      </c>
      <c r="C222" s="75" t="b">
        <v>0</v>
      </c>
      <c r="D222" s="75" t="b">
        <v>1</v>
      </c>
      <c r="E222" s="75" t="b">
        <v>0</v>
      </c>
      <c r="F222" s="75" t="b">
        <v>0</v>
      </c>
      <c r="G222" s="75" t="s">
        <v>641</v>
      </c>
      <c r="H222" s="75"/>
      <c r="I222" s="75" t="s">
        <v>923</v>
      </c>
      <c r="J222" s="75" t="s">
        <v>475</v>
      </c>
      <c r="K222" s="75">
        <v>49.238</v>
      </c>
      <c r="L222" s="75">
        <v>-121.76900000000001</v>
      </c>
      <c r="M222" s="75" t="s">
        <v>434</v>
      </c>
      <c r="N222" s="75"/>
      <c r="O222" s="75"/>
      <c r="P222" s="75">
        <v>2018</v>
      </c>
      <c r="Q222" s="75">
        <v>9112</v>
      </c>
      <c r="R222" s="75"/>
      <c r="S222" s="75"/>
      <c r="T222" s="75" t="s">
        <v>449</v>
      </c>
      <c r="U222" s="75"/>
      <c r="V222" s="75"/>
      <c r="W222" s="75"/>
      <c r="X222" s="75"/>
      <c r="Y222" s="75"/>
      <c r="Z222" s="75"/>
      <c r="AA222" s="75"/>
      <c r="AB222" s="75"/>
      <c r="AC222" s="75"/>
      <c r="AD222" s="75" t="s">
        <v>436</v>
      </c>
      <c r="AE222" s="75"/>
      <c r="AF222" s="75" t="s">
        <v>450</v>
      </c>
      <c r="AG222" s="75"/>
      <c r="AH222" s="75"/>
      <c r="AI222" s="75"/>
      <c r="AJ222" s="75"/>
      <c r="AK222" s="75"/>
      <c r="AL222" s="75"/>
      <c r="AM222" s="75"/>
      <c r="AN222" s="75"/>
      <c r="AO222" s="75"/>
      <c r="AP222" s="75"/>
      <c r="AQ222" s="75"/>
      <c r="AR222" s="75"/>
      <c r="AS222" s="75"/>
      <c r="AT222" s="75"/>
      <c r="AU222" s="75"/>
      <c r="AV222" s="75"/>
      <c r="AW222" s="75" t="s">
        <v>436</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436</v>
      </c>
      <c r="CL222" s="75" t="s">
        <v>439</v>
      </c>
      <c r="CM222" s="75" t="s">
        <v>439</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c r="A223" s="83">
        <v>103680</v>
      </c>
      <c r="B223" s="75" t="s">
        <v>924</v>
      </c>
      <c r="C223" s="75" t="b">
        <v>0</v>
      </c>
      <c r="D223" s="75" t="b">
        <v>1</v>
      </c>
      <c r="E223" s="75" t="b">
        <v>0</v>
      </c>
      <c r="F223" s="75" t="b">
        <v>0</v>
      </c>
      <c r="G223" s="75" t="s">
        <v>641</v>
      </c>
      <c r="H223" s="75"/>
      <c r="I223" s="75" t="s">
        <v>921</v>
      </c>
      <c r="J223" s="75" t="s">
        <v>475</v>
      </c>
      <c r="K223" s="75">
        <v>49.052</v>
      </c>
      <c r="L223" s="75">
        <v>-122.297</v>
      </c>
      <c r="M223" s="75" t="s">
        <v>434</v>
      </c>
      <c r="N223" s="75"/>
      <c r="O223" s="75"/>
      <c r="P223" s="75">
        <v>2018</v>
      </c>
      <c r="Q223" s="75">
        <v>9112</v>
      </c>
      <c r="R223" s="75"/>
      <c r="S223" s="75"/>
      <c r="T223" s="75" t="s">
        <v>435</v>
      </c>
      <c r="U223" s="75"/>
      <c r="V223" s="75"/>
      <c r="W223" s="75"/>
      <c r="X223" s="75"/>
      <c r="Y223" s="75"/>
      <c r="Z223" s="75"/>
      <c r="AA223" s="75"/>
      <c r="AB223" s="75"/>
      <c r="AC223" s="75"/>
      <c r="AD223" s="75" t="s">
        <v>436</v>
      </c>
      <c r="AE223" s="75"/>
      <c r="AF223" s="75" t="s">
        <v>450</v>
      </c>
      <c r="AG223" s="75"/>
      <c r="AH223" s="75"/>
      <c r="AI223" s="75"/>
      <c r="AJ223" s="75"/>
      <c r="AK223" s="75"/>
      <c r="AL223" s="75"/>
      <c r="AM223" s="75"/>
      <c r="AN223" s="75"/>
      <c r="AO223" s="75"/>
      <c r="AP223" s="75"/>
      <c r="AQ223" s="75"/>
      <c r="AR223" s="75"/>
      <c r="AS223" s="75"/>
      <c r="AT223" s="75"/>
      <c r="AU223" s="75"/>
      <c r="AV223" s="75"/>
      <c r="AW223" s="75" t="s">
        <v>436</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436</v>
      </c>
      <c r="CL223" s="75" t="s">
        <v>439</v>
      </c>
      <c r="CM223" s="75" t="s">
        <v>439</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c r="A224" s="83">
        <v>103681</v>
      </c>
      <c r="B224" s="75" t="s">
        <v>925</v>
      </c>
      <c r="C224" s="75" t="b">
        <v>0</v>
      </c>
      <c r="D224" s="75" t="b">
        <v>1</v>
      </c>
      <c r="E224" s="75" t="b">
        <v>0</v>
      </c>
      <c r="F224" s="75" t="b">
        <v>0</v>
      </c>
      <c r="G224" s="75" t="s">
        <v>641</v>
      </c>
      <c r="H224" s="75"/>
      <c r="I224" s="75" t="s">
        <v>919</v>
      </c>
      <c r="J224" s="75" t="s">
        <v>475</v>
      </c>
      <c r="K224" s="75">
        <v>49.132999999999996</v>
      </c>
      <c r="L224" s="75">
        <v>-122.327</v>
      </c>
      <c r="M224" s="75" t="s">
        <v>434</v>
      </c>
      <c r="N224" s="75"/>
      <c r="O224" s="75"/>
      <c r="P224" s="75">
        <v>2018</v>
      </c>
      <c r="Q224" s="75">
        <v>9112</v>
      </c>
      <c r="R224" s="75"/>
      <c r="S224" s="75"/>
      <c r="T224" s="75" t="s">
        <v>461</v>
      </c>
      <c r="U224" s="75"/>
      <c r="V224" s="75"/>
      <c r="W224" s="75"/>
      <c r="X224" s="75"/>
      <c r="Y224" s="75"/>
      <c r="Z224" s="75"/>
      <c r="AA224" s="75"/>
      <c r="AB224" s="75"/>
      <c r="AC224" s="75"/>
      <c r="AD224" s="75" t="s">
        <v>436</v>
      </c>
      <c r="AE224" s="75"/>
      <c r="AF224" s="75" t="s">
        <v>450</v>
      </c>
      <c r="AG224" s="75"/>
      <c r="AH224" s="75"/>
      <c r="AI224" s="75"/>
      <c r="AJ224" s="75"/>
      <c r="AK224" s="75"/>
      <c r="AL224" s="75"/>
      <c r="AM224" s="75"/>
      <c r="AN224" s="75"/>
      <c r="AO224" s="75"/>
      <c r="AP224" s="75"/>
      <c r="AQ224" s="75"/>
      <c r="AR224" s="75"/>
      <c r="AS224" s="75"/>
      <c r="AT224" s="75"/>
      <c r="AU224" s="75"/>
      <c r="AV224" s="75"/>
      <c r="AW224" s="75" t="s">
        <v>436</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436</v>
      </c>
      <c r="CL224" s="75" t="s">
        <v>439</v>
      </c>
      <c r="CM224" s="75" t="s">
        <v>439</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c r="A225" s="83">
        <v>103682</v>
      </c>
      <c r="B225" s="75" t="s">
        <v>926</v>
      </c>
      <c r="C225" s="75" t="b">
        <v>0</v>
      </c>
      <c r="D225" s="75" t="b">
        <v>1</v>
      </c>
      <c r="E225" s="75" t="b">
        <v>0</v>
      </c>
      <c r="F225" s="75" t="b">
        <v>0</v>
      </c>
      <c r="G225" s="75" t="s">
        <v>641</v>
      </c>
      <c r="H225" s="75"/>
      <c r="I225" s="75" t="s">
        <v>923</v>
      </c>
      <c r="J225" s="75" t="s">
        <v>475</v>
      </c>
      <c r="K225" s="75">
        <v>49.238999999999997</v>
      </c>
      <c r="L225" s="75">
        <v>-121.768</v>
      </c>
      <c r="M225" s="75" t="s">
        <v>434</v>
      </c>
      <c r="N225" s="75"/>
      <c r="O225" s="75"/>
      <c r="P225" s="75">
        <v>2018</v>
      </c>
      <c r="Q225" s="75">
        <v>9112</v>
      </c>
      <c r="R225" s="75"/>
      <c r="S225" s="75"/>
      <c r="T225" s="75" t="s">
        <v>449</v>
      </c>
      <c r="U225" s="75"/>
      <c r="V225" s="75"/>
      <c r="W225" s="75"/>
      <c r="X225" s="75"/>
      <c r="Y225" s="75"/>
      <c r="Z225" s="75"/>
      <c r="AA225" s="75"/>
      <c r="AB225" s="75"/>
      <c r="AC225" s="75"/>
      <c r="AD225" s="75" t="s">
        <v>436</v>
      </c>
      <c r="AE225" s="75"/>
      <c r="AF225" s="75" t="s">
        <v>450</v>
      </c>
      <c r="AG225" s="75"/>
      <c r="AH225" s="75"/>
      <c r="AI225" s="75"/>
      <c r="AJ225" s="75"/>
      <c r="AK225" s="75"/>
      <c r="AL225" s="75"/>
      <c r="AM225" s="75"/>
      <c r="AN225" s="75"/>
      <c r="AO225" s="75"/>
      <c r="AP225" s="75"/>
      <c r="AQ225" s="75"/>
      <c r="AR225" s="75"/>
      <c r="AS225" s="75"/>
      <c r="AT225" s="75"/>
      <c r="AU225" s="75"/>
      <c r="AV225" s="75"/>
      <c r="AW225" s="75" t="s">
        <v>436</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436</v>
      </c>
      <c r="CL225" s="75" t="s">
        <v>439</v>
      </c>
      <c r="CM225" s="75" t="s">
        <v>439</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c r="A226" s="83">
        <v>103683</v>
      </c>
      <c r="B226" s="75" t="s">
        <v>927</v>
      </c>
      <c r="C226" s="75" t="b">
        <v>0</v>
      </c>
      <c r="D226" s="75" t="b">
        <v>1</v>
      </c>
      <c r="E226" s="75" t="b">
        <v>0</v>
      </c>
      <c r="F226" s="75" t="b">
        <v>0</v>
      </c>
      <c r="G226" s="75" t="s">
        <v>641</v>
      </c>
      <c r="H226" s="75"/>
      <c r="I226" s="75" t="s">
        <v>555</v>
      </c>
      <c r="J226" s="75" t="s">
        <v>475</v>
      </c>
      <c r="K226" s="75">
        <v>48.429000000000002</v>
      </c>
      <c r="L226" s="75">
        <v>-123.366</v>
      </c>
      <c r="M226" s="75" t="s">
        <v>434</v>
      </c>
      <c r="N226" s="75"/>
      <c r="O226" s="75"/>
      <c r="P226" s="75">
        <v>2018</v>
      </c>
      <c r="Q226" s="75">
        <v>9112</v>
      </c>
      <c r="R226" s="75"/>
      <c r="S226" s="75"/>
      <c r="T226" s="75" t="s">
        <v>435</v>
      </c>
      <c r="U226" s="75"/>
      <c r="V226" s="75"/>
      <c r="W226" s="75"/>
      <c r="X226" s="75"/>
      <c r="Y226" s="75"/>
      <c r="Z226" s="75"/>
      <c r="AA226" s="75"/>
      <c r="AB226" s="75"/>
      <c r="AC226" s="75"/>
      <c r="AD226" s="75" t="s">
        <v>436</v>
      </c>
      <c r="AE226" s="75"/>
      <c r="AF226" s="75" t="s">
        <v>450</v>
      </c>
      <c r="AG226" s="75"/>
      <c r="AH226" s="75"/>
      <c r="AI226" s="75"/>
      <c r="AJ226" s="75"/>
      <c r="AK226" s="75"/>
      <c r="AL226" s="75"/>
      <c r="AM226" s="75"/>
      <c r="AN226" s="75"/>
      <c r="AO226" s="75"/>
      <c r="AP226" s="75"/>
      <c r="AQ226" s="75"/>
      <c r="AR226" s="75"/>
      <c r="AS226" s="75"/>
      <c r="AT226" s="75"/>
      <c r="AU226" s="75"/>
      <c r="AV226" s="75"/>
      <c r="AW226" s="75" t="s">
        <v>436</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436</v>
      </c>
      <c r="CL226" s="75" t="s">
        <v>439</v>
      </c>
      <c r="CM226" s="75" t="s">
        <v>439</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c r="A227" s="83">
        <v>103684</v>
      </c>
      <c r="B227" s="75" t="s">
        <v>928</v>
      </c>
      <c r="C227" s="75" t="b">
        <v>0</v>
      </c>
      <c r="D227" s="75" t="b">
        <v>1</v>
      </c>
      <c r="E227" s="75" t="b">
        <v>0</v>
      </c>
      <c r="F227" s="75" t="b">
        <v>0</v>
      </c>
      <c r="G227" s="75"/>
      <c r="H227" s="75"/>
      <c r="I227" s="75" t="s">
        <v>585</v>
      </c>
      <c r="J227" s="75" t="s">
        <v>567</v>
      </c>
      <c r="K227" s="75">
        <v>49.897999999999996</v>
      </c>
      <c r="L227" s="75">
        <v>-97.138999999999996</v>
      </c>
      <c r="M227" s="75" t="s">
        <v>434</v>
      </c>
      <c r="N227" s="75"/>
      <c r="O227" s="75"/>
      <c r="P227" s="75"/>
      <c r="Q227" s="75"/>
      <c r="R227" s="75"/>
      <c r="S227" s="75"/>
      <c r="T227" s="75" t="s">
        <v>435</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c r="A228" s="83">
        <v>103685</v>
      </c>
      <c r="B228" s="75" t="s">
        <v>929</v>
      </c>
      <c r="C228" s="75" t="b">
        <v>0</v>
      </c>
      <c r="D228" s="75" t="b">
        <v>1</v>
      </c>
      <c r="E228" s="75" t="b">
        <v>0</v>
      </c>
      <c r="F228" s="75" t="b">
        <v>0</v>
      </c>
      <c r="G228" s="75"/>
      <c r="H228" s="75"/>
      <c r="I228" s="75" t="s">
        <v>929</v>
      </c>
      <c r="J228" s="75" t="s">
        <v>787</v>
      </c>
      <c r="K228" s="75">
        <v>46.95</v>
      </c>
      <c r="L228" s="75">
        <v>-64.033000000000001</v>
      </c>
      <c r="M228" s="75" t="s">
        <v>434</v>
      </c>
      <c r="N228" s="75"/>
      <c r="O228" s="75"/>
      <c r="P228" s="75"/>
      <c r="Q228" s="75"/>
      <c r="R228" s="75"/>
      <c r="S228" s="75"/>
      <c r="T228" s="75" t="s">
        <v>449</v>
      </c>
      <c r="U228" s="75"/>
      <c r="V228" s="75"/>
      <c r="W228" s="75"/>
      <c r="X228" s="75" t="s">
        <v>436</v>
      </c>
      <c r="Y228" s="75"/>
      <c r="Z228" s="75" t="s">
        <v>436</v>
      </c>
      <c r="AA228" s="75" t="s">
        <v>436</v>
      </c>
      <c r="AB228" s="75" t="s">
        <v>436</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c r="A229" s="83">
        <v>103686</v>
      </c>
      <c r="B229" s="75" t="s">
        <v>930</v>
      </c>
      <c r="C229" s="75" t="b">
        <v>0</v>
      </c>
      <c r="D229" s="75" t="b">
        <v>1</v>
      </c>
      <c r="E229" s="75" t="b">
        <v>0</v>
      </c>
      <c r="F229" s="75" t="b">
        <v>0</v>
      </c>
      <c r="G229" s="75"/>
      <c r="H229" s="75"/>
      <c r="I229" s="75" t="s">
        <v>930</v>
      </c>
      <c r="J229" s="75" t="s">
        <v>791</v>
      </c>
      <c r="K229" s="75">
        <v>46.756</v>
      </c>
      <c r="L229" s="75">
        <v>-72.272999999999996</v>
      </c>
      <c r="M229" s="75" t="s">
        <v>434</v>
      </c>
      <c r="N229" s="75"/>
      <c r="O229" s="75"/>
      <c r="P229" s="75"/>
      <c r="Q229" s="75"/>
      <c r="R229" s="75"/>
      <c r="S229" s="75"/>
      <c r="T229" s="75" t="s">
        <v>449</v>
      </c>
      <c r="U229" s="75"/>
      <c r="V229" s="75" t="s">
        <v>436</v>
      </c>
      <c r="W229" s="75"/>
      <c r="X229" s="75"/>
      <c r="Y229" s="75"/>
      <c r="Z229" s="75" t="s">
        <v>436</v>
      </c>
      <c r="AA229" s="75" t="s">
        <v>436</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topLeftCell="F1" workbookViewId="0">
      <selection activeCell="W71" sqref="W71"/>
    </sheetView>
  </sheetViews>
  <sheetFormatPr defaultColWidth="8.85546875" defaultRowHeight="14.4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7.45">
      <c r="A1" s="86" t="s">
        <v>931</v>
      </c>
      <c r="B1" s="87"/>
      <c r="C1" s="88"/>
      <c r="D1" s="88"/>
      <c r="E1" s="88"/>
      <c r="F1" s="88"/>
      <c r="G1" s="88"/>
      <c r="H1" s="88"/>
      <c r="I1" s="88"/>
      <c r="J1" s="88"/>
      <c r="K1" s="88"/>
      <c r="L1" s="88"/>
      <c r="M1" s="88"/>
      <c r="N1" s="88"/>
      <c r="O1" s="88"/>
      <c r="P1" s="88"/>
      <c r="Q1" s="88"/>
      <c r="R1" s="88"/>
      <c r="S1" s="88"/>
      <c r="T1" s="88"/>
      <c r="U1" s="89"/>
    </row>
    <row r="2" spans="1:22">
      <c r="A2" s="90"/>
      <c r="F2" s="70"/>
      <c r="G2" s="70"/>
      <c r="H2" s="70"/>
      <c r="I2" s="70"/>
      <c r="P2" s="70"/>
      <c r="Q2" s="70"/>
      <c r="R2" s="70"/>
      <c r="S2" s="70"/>
      <c r="U2" s="91"/>
      <c r="V2" s="70"/>
    </row>
    <row r="3" spans="1:22" ht="15.6">
      <c r="A3" s="92" t="s">
        <v>182</v>
      </c>
      <c r="F3" s="70"/>
      <c r="G3" s="70"/>
      <c r="H3" s="70"/>
      <c r="I3" s="70"/>
      <c r="U3" s="91"/>
    </row>
    <row r="4" spans="1:22" ht="15.6">
      <c r="A4" s="92" t="s">
        <v>932</v>
      </c>
      <c r="U4" s="91"/>
    </row>
    <row r="5" spans="1:22" ht="15.6">
      <c r="A5" s="93"/>
      <c r="C5" s="15"/>
      <c r="D5" s="15"/>
      <c r="E5" s="15"/>
      <c r="F5" s="94"/>
      <c r="G5" s="94"/>
      <c r="H5" s="94"/>
      <c r="I5" s="94"/>
      <c r="U5" s="91"/>
    </row>
    <row r="6" spans="1:22">
      <c r="A6" s="93"/>
      <c r="U6" s="91"/>
    </row>
    <row r="7" spans="1:22">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c r="A8" s="93"/>
      <c r="C8" s="16"/>
      <c r="D8" s="16"/>
      <c r="E8" s="16"/>
      <c r="F8" s="16"/>
      <c r="U8" s="91"/>
    </row>
    <row r="9" spans="1:22">
      <c r="A9" s="90"/>
      <c r="B9" s="21" t="s">
        <v>933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c r="A10" s="93"/>
      <c r="B10" s="98" t="s">
        <v>934</v>
      </c>
      <c r="C10" s="56"/>
      <c r="D10" s="56"/>
      <c r="E10" s="56"/>
      <c r="F10" s="56"/>
      <c r="G10" s="56"/>
      <c r="H10" s="56"/>
      <c r="I10" s="56"/>
      <c r="J10" s="56"/>
      <c r="K10" s="56"/>
      <c r="L10" s="56"/>
      <c r="M10" s="56"/>
      <c r="N10" s="56"/>
      <c r="O10" s="56"/>
      <c r="P10" s="56"/>
      <c r="Q10" s="56"/>
      <c r="R10" s="56"/>
      <c r="S10" s="56"/>
      <c r="T10" s="56"/>
      <c r="U10" s="115"/>
      <c r="V10" s="56"/>
    </row>
    <row r="11" spans="1:22">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c r="A13" s="93"/>
      <c r="B13" s="61" t="s">
        <v>935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c r="A15" s="93"/>
      <c r="B15" s="61" t="s">
        <v>936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ht="16.149999999999999">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c r="A17" s="93"/>
      <c r="C17" s="56"/>
      <c r="D17" s="56"/>
      <c r="E17" s="56"/>
      <c r="F17" s="56"/>
      <c r="G17" s="56"/>
      <c r="H17" s="56"/>
      <c r="I17" s="56"/>
      <c r="J17" s="56"/>
      <c r="K17" s="56"/>
      <c r="L17" s="56"/>
      <c r="M17" s="56"/>
      <c r="N17" s="56"/>
      <c r="O17" s="56"/>
      <c r="P17" s="56"/>
      <c r="Q17" s="56"/>
      <c r="R17" s="56"/>
      <c r="S17" s="56"/>
      <c r="T17" s="56"/>
      <c r="U17" s="115"/>
      <c r="V17" s="56"/>
    </row>
    <row r="18" spans="1:22">
      <c r="A18" s="93"/>
      <c r="B18" s="98" t="s">
        <v>937</v>
      </c>
      <c r="C18" s="56"/>
      <c r="D18" s="56"/>
      <c r="E18" s="56"/>
      <c r="F18" s="56"/>
      <c r="G18" s="56"/>
      <c r="H18" s="56"/>
      <c r="I18" s="56"/>
      <c r="J18" s="56"/>
      <c r="K18" s="56"/>
      <c r="L18" s="56"/>
      <c r="M18" s="56"/>
      <c r="N18" s="56"/>
      <c r="O18" s="56"/>
      <c r="P18" s="56"/>
      <c r="Q18" s="56"/>
      <c r="R18" s="56"/>
      <c r="S18" s="56"/>
      <c r="T18" s="56"/>
      <c r="U18" s="115"/>
      <c r="V18" s="56"/>
    </row>
    <row r="19" spans="1:22">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c r="A21" s="93"/>
      <c r="B21" s="61" t="s">
        <v>935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c r="A23" s="93"/>
      <c r="B23" s="61" t="s">
        <v>936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ht="16.149999999999999">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c r="A25" s="93"/>
      <c r="C25" s="56"/>
      <c r="D25" s="56"/>
      <c r="E25" s="56"/>
      <c r="F25" s="56"/>
      <c r="G25" s="56"/>
      <c r="H25" s="56"/>
      <c r="I25" s="56"/>
      <c r="J25" s="56"/>
      <c r="K25" s="56"/>
      <c r="L25" s="56"/>
      <c r="M25" s="56"/>
      <c r="N25" s="56"/>
      <c r="O25" s="56"/>
      <c r="P25" s="56"/>
      <c r="Q25" s="56"/>
      <c r="R25" s="56"/>
      <c r="S25" s="56"/>
      <c r="T25" s="56"/>
      <c r="U25" s="115"/>
      <c r="V25" s="56"/>
    </row>
    <row r="26" spans="1:22">
      <c r="A26" s="93"/>
      <c r="B26" s="21" t="s">
        <v>141</v>
      </c>
      <c r="C26" s="56"/>
      <c r="D26" s="56"/>
      <c r="E26" s="56"/>
      <c r="F26" s="56"/>
      <c r="G26" s="56"/>
      <c r="H26" s="56"/>
      <c r="I26" s="56"/>
      <c r="J26" s="56"/>
      <c r="K26" s="56"/>
      <c r="L26" s="56"/>
      <c r="M26" s="56"/>
      <c r="N26" s="56"/>
      <c r="O26" s="56"/>
      <c r="P26" s="56"/>
      <c r="Q26" s="56"/>
      <c r="R26" s="56"/>
      <c r="S26" s="56"/>
      <c r="T26" s="56"/>
      <c r="U26" s="115"/>
      <c r="V26" s="56"/>
    </row>
    <row r="27" spans="1:22" ht="16.149999999999999">
      <c r="A27" s="93"/>
      <c r="B27" s="61" t="s">
        <v>938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c r="A28" s="93"/>
      <c r="B28" s="61"/>
      <c r="C28" s="76"/>
      <c r="D28" s="76"/>
      <c r="E28" s="76"/>
      <c r="F28" s="76"/>
      <c r="G28" s="76"/>
      <c r="H28" s="76"/>
      <c r="I28" s="76"/>
      <c r="J28" s="76"/>
      <c r="K28" s="76"/>
      <c r="L28" s="76"/>
      <c r="M28" s="76"/>
      <c r="N28" s="76"/>
      <c r="O28" s="76"/>
      <c r="P28" s="76"/>
      <c r="Q28" s="76"/>
      <c r="R28" s="76"/>
      <c r="S28" s="76"/>
      <c r="T28" s="76"/>
      <c r="U28" s="99"/>
      <c r="V28" s="76"/>
    </row>
    <row r="29" spans="1:22" ht="16.149999999999999">
      <c r="A29" s="90"/>
      <c r="B29" s="21" t="s">
        <v>939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c r="A30" s="90"/>
      <c r="B30" s="21"/>
      <c r="C30" s="32"/>
      <c r="D30" s="32"/>
      <c r="E30" s="32"/>
      <c r="F30" s="32"/>
      <c r="G30" s="32"/>
      <c r="H30" s="32"/>
      <c r="I30" s="32"/>
      <c r="J30" s="32"/>
      <c r="K30" s="32"/>
      <c r="L30" s="32"/>
      <c r="M30" s="32"/>
      <c r="N30" s="32"/>
      <c r="O30" s="32"/>
      <c r="P30" s="32"/>
      <c r="Q30" s="32"/>
      <c r="R30" s="32"/>
      <c r="S30" s="32"/>
      <c r="T30" s="32"/>
      <c r="U30" s="109"/>
      <c r="V30" s="32"/>
    </row>
    <row r="31" spans="1:22">
      <c r="A31" s="93"/>
      <c r="C31" s="76"/>
      <c r="D31" s="76"/>
      <c r="E31" s="76"/>
      <c r="F31" s="76"/>
      <c r="G31" s="76"/>
      <c r="H31" s="76"/>
      <c r="I31" s="76"/>
      <c r="J31" s="76"/>
      <c r="K31" s="76"/>
      <c r="L31" s="76"/>
      <c r="M31" s="76"/>
      <c r="N31" s="76"/>
      <c r="O31" s="76"/>
      <c r="P31" s="76"/>
      <c r="Q31" s="76"/>
      <c r="R31" s="76"/>
      <c r="S31" s="76"/>
      <c r="T31" s="76"/>
      <c r="U31" s="99"/>
      <c r="V31" s="76"/>
    </row>
    <row r="32" spans="1:22" ht="15.6">
      <c r="A32" s="90"/>
      <c r="B32" s="21" t="s">
        <v>940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c r="A33" s="93"/>
      <c r="B33" s="98" t="s">
        <v>941</v>
      </c>
      <c r="C33" s="76"/>
      <c r="D33" s="76"/>
      <c r="E33" s="76"/>
      <c r="F33" s="76"/>
      <c r="G33" s="76"/>
      <c r="H33" s="76"/>
      <c r="I33" s="76"/>
      <c r="J33" s="76"/>
      <c r="K33" s="76"/>
      <c r="L33" s="76"/>
      <c r="M33" s="76"/>
      <c r="N33" s="76"/>
      <c r="O33" s="76"/>
      <c r="P33" s="76"/>
      <c r="Q33" s="76"/>
      <c r="R33" s="76"/>
      <c r="S33" s="76"/>
      <c r="T33" s="76"/>
      <c r="U33" s="99"/>
      <c r="V33" s="76"/>
    </row>
    <row r="34" spans="1:22">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c r="A36" s="93"/>
      <c r="B36" s="61" t="s">
        <v>935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c r="A38" s="93"/>
      <c r="B38" s="61" t="s">
        <v>936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ht="16.149999999999999">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c r="A40" s="93"/>
      <c r="B40" s="19"/>
      <c r="C40" s="76"/>
      <c r="D40" s="76"/>
      <c r="E40" s="76"/>
      <c r="F40" s="76"/>
      <c r="G40" s="76"/>
      <c r="H40" s="76"/>
      <c r="I40" s="76"/>
      <c r="J40" s="76"/>
      <c r="K40" s="76"/>
      <c r="L40" s="76"/>
      <c r="M40" s="76"/>
      <c r="N40" s="76"/>
      <c r="O40" s="76"/>
      <c r="P40" s="76"/>
      <c r="Q40" s="76"/>
      <c r="R40" s="76"/>
      <c r="S40" s="76"/>
      <c r="T40" s="76"/>
      <c r="U40" s="99"/>
      <c r="V40" s="76"/>
    </row>
    <row r="41" spans="1:22">
      <c r="A41" s="93"/>
      <c r="B41" s="98" t="s">
        <v>937</v>
      </c>
      <c r="C41" s="76"/>
      <c r="D41" s="76"/>
      <c r="E41" s="76"/>
      <c r="F41" s="76"/>
      <c r="G41" s="76"/>
      <c r="H41" s="76"/>
      <c r="I41" s="76"/>
      <c r="J41" s="76"/>
      <c r="K41" s="76"/>
      <c r="L41" s="76"/>
      <c r="M41" s="76"/>
      <c r="N41" s="76"/>
      <c r="O41" s="76"/>
      <c r="P41" s="76"/>
      <c r="Q41" s="76"/>
      <c r="R41" s="76"/>
      <c r="S41" s="76"/>
      <c r="T41" s="76"/>
      <c r="U41" s="99"/>
      <c r="V41" s="76"/>
    </row>
    <row r="42" spans="1:22">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c r="A44" s="93"/>
      <c r="B44" s="61" t="s">
        <v>935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c r="A46" s="93"/>
      <c r="B46" s="61" t="s">
        <v>936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ht="16.149999999999999">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c r="A48" s="93"/>
      <c r="C48" s="76"/>
      <c r="D48" s="76"/>
      <c r="E48" s="76"/>
      <c r="F48" s="76"/>
      <c r="G48" s="76"/>
      <c r="H48" s="76"/>
      <c r="I48" s="76"/>
      <c r="J48" s="76"/>
      <c r="K48" s="76"/>
      <c r="L48" s="76"/>
      <c r="M48" s="76"/>
      <c r="N48" s="76"/>
      <c r="O48" s="76"/>
      <c r="P48" s="76"/>
      <c r="Q48" s="76"/>
      <c r="R48" s="76"/>
      <c r="S48" s="76"/>
      <c r="T48" s="76"/>
      <c r="U48" s="99"/>
      <c r="V48" s="76"/>
    </row>
    <row r="49" spans="1:28">
      <c r="A49" s="90"/>
      <c r="B49" s="31" t="s">
        <v>942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c r="A50" s="90"/>
      <c r="B50" s="31"/>
      <c r="C50" s="96"/>
      <c r="D50" s="96"/>
      <c r="E50" s="96"/>
      <c r="F50" s="96"/>
      <c r="G50" s="96"/>
      <c r="H50" s="96"/>
      <c r="I50" s="96"/>
      <c r="J50" s="96"/>
      <c r="K50" s="96"/>
      <c r="L50" s="96"/>
      <c r="M50" s="96"/>
      <c r="N50" s="96"/>
      <c r="O50" s="96"/>
      <c r="P50" s="96"/>
      <c r="Q50" s="96"/>
      <c r="R50" s="96"/>
      <c r="S50" s="96"/>
      <c r="T50" s="96"/>
      <c r="U50" s="97"/>
      <c r="V50" s="96"/>
    </row>
    <row r="51" spans="1:28">
      <c r="A51" s="93"/>
      <c r="C51" s="76"/>
      <c r="D51" s="76"/>
      <c r="E51" s="76"/>
      <c r="F51" s="76"/>
      <c r="G51" s="76"/>
      <c r="H51" s="76"/>
      <c r="I51" s="76"/>
      <c r="J51" s="76"/>
      <c r="K51" s="76"/>
      <c r="L51" s="76"/>
      <c r="M51" s="76"/>
      <c r="N51" s="76"/>
      <c r="O51" s="76"/>
      <c r="P51" s="76"/>
      <c r="Q51" s="76"/>
      <c r="R51" s="76"/>
      <c r="S51" s="76"/>
      <c r="T51" s="76"/>
      <c r="U51" s="99"/>
      <c r="V51" s="76"/>
    </row>
    <row r="52" spans="1:28" ht="15.6">
      <c r="A52" s="93"/>
      <c r="B52" s="21" t="s">
        <v>943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c r="A53" s="93"/>
      <c r="C53" s="76"/>
      <c r="D53" s="76"/>
      <c r="E53" s="76"/>
      <c r="F53" s="76"/>
      <c r="G53" s="76"/>
      <c r="H53" s="76"/>
      <c r="I53" s="76"/>
      <c r="J53" s="76"/>
      <c r="K53" s="76"/>
      <c r="L53" s="76"/>
      <c r="M53" s="76"/>
      <c r="N53" s="76"/>
      <c r="O53" s="76"/>
      <c r="P53" s="76"/>
      <c r="Q53" s="76"/>
      <c r="R53" s="76"/>
      <c r="S53" s="76"/>
      <c r="T53" s="76"/>
      <c r="U53" s="99"/>
      <c r="V53" s="76"/>
    </row>
    <row r="54" spans="1:28">
      <c r="A54" s="90"/>
      <c r="B54" s="31" t="s">
        <v>942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c r="A55" s="90"/>
      <c r="B55" s="31"/>
      <c r="C55" s="96"/>
      <c r="D55" s="96"/>
      <c r="E55" s="96"/>
      <c r="F55" s="96"/>
      <c r="G55" s="96"/>
      <c r="H55" s="96"/>
      <c r="I55" s="96"/>
      <c r="J55" s="96"/>
      <c r="K55" s="96"/>
      <c r="L55" s="96"/>
      <c r="M55" s="96"/>
      <c r="N55" s="96"/>
      <c r="O55" s="96"/>
      <c r="P55" s="96"/>
      <c r="Q55" s="96"/>
      <c r="R55" s="96"/>
      <c r="S55" s="96"/>
      <c r="T55" s="96"/>
      <c r="U55" s="97"/>
      <c r="V55" s="96"/>
    </row>
    <row r="56" spans="1:28">
      <c r="A56" s="93"/>
      <c r="C56" s="76"/>
      <c r="D56" s="76"/>
      <c r="E56" s="76"/>
      <c r="F56" s="76"/>
      <c r="G56" s="76"/>
      <c r="H56" s="76"/>
      <c r="I56" s="76"/>
      <c r="J56" s="76"/>
      <c r="K56" s="76"/>
      <c r="L56" s="76"/>
      <c r="M56" s="76"/>
      <c r="N56" s="76"/>
      <c r="O56" s="76"/>
      <c r="P56" s="76"/>
      <c r="Q56" s="76"/>
      <c r="R56" s="76"/>
      <c r="S56" s="76"/>
      <c r="T56" s="76"/>
      <c r="U56" s="99"/>
      <c r="V56" s="76"/>
    </row>
    <row r="57" spans="1:28">
      <c r="A57" s="90"/>
      <c r="B57" s="31" t="s">
        <v>944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c r="A58" s="90"/>
      <c r="B58" s="31" t="s">
        <v>945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c r="A60" s="108" t="s">
        <v>946</v>
      </c>
      <c r="B60" s="70"/>
      <c r="C60" s="70"/>
      <c r="D60" s="70"/>
      <c r="E60" s="70"/>
      <c r="F60" s="70"/>
      <c r="G60" s="70"/>
      <c r="H60" s="70"/>
      <c r="U60" s="109"/>
      <c r="V60" s="32"/>
      <c r="W60" s="32"/>
      <c r="X60" s="32"/>
    </row>
    <row r="61" spans="1:28">
      <c r="A61" s="110" t="s">
        <v>947</v>
      </c>
      <c r="B61" s="111"/>
      <c r="C61" s="5"/>
      <c r="D61" s="5"/>
      <c r="E61" s="5"/>
      <c r="F61" s="5"/>
      <c r="G61" s="5"/>
      <c r="H61" s="5"/>
      <c r="I61" s="5"/>
      <c r="J61" s="5"/>
      <c r="K61" s="5"/>
      <c r="L61" s="5"/>
      <c r="M61" s="5"/>
      <c r="N61" s="5"/>
      <c r="O61" s="5"/>
      <c r="P61" s="5"/>
      <c r="Q61" s="5"/>
      <c r="R61" s="5"/>
      <c r="S61" s="5"/>
      <c r="T61" s="5"/>
      <c r="U61" s="113"/>
    </row>
    <row r="63" spans="1:28" ht="17.45">
      <c r="A63" s="86" t="s">
        <v>931</v>
      </c>
      <c r="B63" s="87"/>
      <c r="C63" s="88"/>
      <c r="D63" s="88"/>
      <c r="E63" s="88"/>
      <c r="F63" s="88"/>
      <c r="G63" s="88"/>
      <c r="H63" s="88"/>
      <c r="I63" s="88"/>
      <c r="J63" s="88"/>
      <c r="K63" s="88"/>
      <c r="L63" s="88"/>
      <c r="M63" s="88"/>
      <c r="N63" s="88"/>
      <c r="O63" s="88"/>
      <c r="P63" s="88"/>
      <c r="Q63" s="88"/>
      <c r="R63" s="88"/>
      <c r="S63" s="88"/>
      <c r="T63" s="88"/>
      <c r="U63" s="89"/>
    </row>
    <row r="64" spans="1:28">
      <c r="A64" s="90"/>
      <c r="F64" s="70"/>
      <c r="P64" s="70"/>
      <c r="Q64" s="70"/>
      <c r="R64" s="70"/>
      <c r="S64" s="70"/>
      <c r="U64" s="91"/>
      <c r="V64" s="70"/>
    </row>
    <row r="65" spans="1:22" ht="15.6">
      <c r="A65" s="92" t="s">
        <v>182</v>
      </c>
      <c r="F65" s="70"/>
      <c r="G65" s="70"/>
      <c r="H65" s="70"/>
      <c r="I65" s="70"/>
      <c r="U65" s="91"/>
    </row>
    <row r="66" spans="1:22" ht="15.6">
      <c r="A66" s="92" t="s">
        <v>948</v>
      </c>
      <c r="U66" s="91"/>
    </row>
    <row r="67" spans="1:22" ht="15.6">
      <c r="A67" s="93"/>
      <c r="C67" s="15"/>
      <c r="D67" s="15"/>
      <c r="E67" s="15"/>
      <c r="F67" s="94"/>
      <c r="G67" s="94"/>
      <c r="H67" s="94"/>
      <c r="I67" s="94"/>
      <c r="U67" s="91"/>
    </row>
    <row r="68" spans="1:22">
      <c r="A68" s="93"/>
      <c r="U68" s="91"/>
    </row>
    <row r="69" spans="1:22">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c r="A70" s="93"/>
      <c r="C70" s="16"/>
      <c r="D70" s="16"/>
      <c r="E70" s="16"/>
      <c r="F70" s="16"/>
      <c r="U70" s="91"/>
    </row>
    <row r="71" spans="1:22">
      <c r="A71" s="90"/>
      <c r="B71" s="21" t="s">
        <v>949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c r="A72" s="93"/>
      <c r="B72" s="98" t="s">
        <v>934</v>
      </c>
      <c r="C72" s="76"/>
      <c r="D72" s="76"/>
      <c r="E72" s="76"/>
      <c r="F72" s="76"/>
      <c r="G72" s="76"/>
      <c r="H72" s="76"/>
      <c r="I72" s="76"/>
      <c r="J72" s="76"/>
      <c r="K72" s="76"/>
      <c r="L72" s="76"/>
      <c r="M72" s="76"/>
      <c r="N72" s="76"/>
      <c r="O72" s="76"/>
      <c r="P72" s="76"/>
      <c r="Q72" s="76"/>
      <c r="R72" s="76"/>
      <c r="S72" s="76"/>
      <c r="T72" s="76"/>
      <c r="U72" s="99"/>
      <c r="V72" s="76"/>
    </row>
    <row r="73" spans="1:22">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c r="A75" s="93"/>
      <c r="B75" s="61" t="s">
        <v>935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c r="A77" s="93"/>
      <c r="B77" s="61" t="s">
        <v>936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ht="16.149999999999999">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c r="A79" s="93"/>
      <c r="C79" s="76"/>
      <c r="D79" s="76"/>
      <c r="E79" s="76"/>
      <c r="F79" s="76"/>
      <c r="G79" s="76"/>
      <c r="H79" s="76"/>
      <c r="I79" s="76"/>
      <c r="J79" s="76"/>
      <c r="K79" s="76"/>
      <c r="L79" s="76"/>
      <c r="M79" s="76"/>
      <c r="N79" s="76"/>
      <c r="O79" s="76"/>
      <c r="P79" s="76"/>
      <c r="Q79" s="76"/>
      <c r="R79" s="76"/>
      <c r="S79" s="76"/>
      <c r="T79" s="76"/>
      <c r="U79" s="99"/>
      <c r="V79" s="76"/>
    </row>
    <row r="80" spans="1:22">
      <c r="A80" s="93"/>
      <c r="B80" s="98" t="s">
        <v>937</v>
      </c>
      <c r="C80" s="76"/>
      <c r="D80" s="76"/>
      <c r="E80" s="76"/>
      <c r="F80" s="76"/>
      <c r="G80" s="76"/>
      <c r="H80" s="76"/>
      <c r="I80" s="76"/>
      <c r="J80" s="76"/>
      <c r="K80" s="76"/>
      <c r="L80" s="76"/>
      <c r="M80" s="76"/>
      <c r="N80" s="76"/>
      <c r="O80" s="76"/>
      <c r="P80" s="76"/>
      <c r="Q80" s="76"/>
      <c r="R80" s="76"/>
      <c r="S80" s="76"/>
      <c r="T80" s="76"/>
      <c r="U80" s="99"/>
      <c r="V80" s="76"/>
    </row>
    <row r="81" spans="1:22">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c r="A83" s="93"/>
      <c r="B83" s="61" t="s">
        <v>935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c r="A85" s="93"/>
      <c r="B85" s="61" t="s">
        <v>936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ht="16.149999999999999">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c r="A87" s="93"/>
      <c r="B87" s="61"/>
      <c r="C87" s="76"/>
      <c r="D87" s="76"/>
      <c r="E87" s="76"/>
      <c r="F87" s="76"/>
      <c r="G87" s="76"/>
      <c r="H87" s="76"/>
      <c r="I87" s="76"/>
      <c r="J87" s="76"/>
      <c r="K87" s="76"/>
      <c r="L87" s="76"/>
      <c r="M87" s="76"/>
      <c r="N87" s="76"/>
      <c r="O87" s="76"/>
      <c r="P87" s="76"/>
      <c r="Q87" s="76"/>
      <c r="R87" s="76"/>
      <c r="S87" s="76"/>
      <c r="T87" s="76"/>
      <c r="U87" s="99"/>
      <c r="V87" s="76"/>
    </row>
    <row r="88" spans="1:22">
      <c r="A88" s="93"/>
      <c r="B88" s="21" t="s">
        <v>950</v>
      </c>
      <c r="C88" s="76"/>
      <c r="D88" s="76"/>
      <c r="E88" s="76"/>
      <c r="F88" s="76"/>
      <c r="G88" s="76"/>
      <c r="H88" s="76"/>
      <c r="I88" s="76"/>
      <c r="J88" s="76"/>
      <c r="K88" s="76"/>
      <c r="L88" s="76"/>
      <c r="M88" s="76"/>
      <c r="N88" s="76"/>
      <c r="O88" s="76"/>
      <c r="P88" s="76"/>
      <c r="Q88" s="76"/>
      <c r="R88" s="76"/>
      <c r="S88" s="76"/>
      <c r="T88" s="76"/>
      <c r="U88" s="99"/>
      <c r="V88" s="76"/>
    </row>
    <row r="89" spans="1:22" ht="16.149999999999999">
      <c r="A89" s="93"/>
      <c r="B89" s="61" t="s">
        <v>938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ht="16.149999999999999">
      <c r="A91" s="90"/>
      <c r="B91" s="21" t="s">
        <v>951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c r="A92" s="90"/>
      <c r="B92" s="21"/>
      <c r="C92" s="30"/>
      <c r="D92" s="30"/>
      <c r="E92" s="30"/>
      <c r="F92" s="30"/>
      <c r="G92" s="30"/>
      <c r="H92" s="30"/>
      <c r="I92" s="30"/>
      <c r="J92" s="30"/>
      <c r="K92" s="30"/>
      <c r="L92" s="30"/>
      <c r="M92" s="30"/>
      <c r="N92" s="30"/>
      <c r="O92" s="30"/>
      <c r="P92" s="30"/>
      <c r="Q92" s="30"/>
      <c r="R92" s="30"/>
      <c r="S92" s="30"/>
      <c r="T92" s="30"/>
      <c r="U92" s="102"/>
      <c r="V92" s="30"/>
    </row>
    <row r="93" spans="1:22">
      <c r="A93" s="93"/>
      <c r="C93" s="76"/>
      <c r="D93" s="76"/>
      <c r="E93" s="76"/>
      <c r="F93" s="76"/>
      <c r="G93" s="76"/>
      <c r="H93" s="76"/>
      <c r="I93" s="76"/>
      <c r="J93" s="76"/>
      <c r="K93" s="76"/>
      <c r="L93" s="76"/>
      <c r="M93" s="76"/>
      <c r="N93" s="76"/>
      <c r="O93" s="76"/>
      <c r="P93" s="76"/>
      <c r="Q93" s="76"/>
      <c r="R93" s="76"/>
      <c r="S93" s="76"/>
      <c r="T93" s="76"/>
      <c r="U93" s="99"/>
      <c r="V93" s="76"/>
    </row>
    <row r="94" spans="1:22" ht="28.9">
      <c r="A94" s="90"/>
      <c r="B94" s="103" t="s">
        <v>952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c r="A95" s="93"/>
      <c r="B95" s="98" t="s">
        <v>941</v>
      </c>
      <c r="C95" s="76"/>
      <c r="D95" s="76"/>
      <c r="E95" s="76"/>
      <c r="F95" s="76"/>
      <c r="G95" s="76"/>
      <c r="H95" s="76"/>
      <c r="I95" s="76"/>
      <c r="J95" s="76"/>
      <c r="K95" s="76"/>
      <c r="L95" s="76"/>
      <c r="M95" s="76"/>
      <c r="N95" s="76"/>
      <c r="O95" s="76"/>
      <c r="P95" s="76"/>
      <c r="Q95" s="76"/>
      <c r="R95" s="76"/>
      <c r="S95" s="76"/>
      <c r="T95" s="76"/>
      <c r="U95" s="99"/>
      <c r="V95" s="76"/>
    </row>
    <row r="96" spans="1:22">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c r="A98" s="93"/>
      <c r="B98" s="61" t="s">
        <v>935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c r="A100" s="93"/>
      <c r="B100" s="61" t="s">
        <v>936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ht="16.149999999999999">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c r="A103" s="93"/>
      <c r="B103" s="98" t="s">
        <v>937</v>
      </c>
      <c r="C103" s="76"/>
      <c r="D103" s="76"/>
      <c r="E103" s="76"/>
      <c r="F103" s="76"/>
      <c r="G103" s="76"/>
      <c r="H103" s="76"/>
      <c r="I103" s="76"/>
      <c r="J103" s="76"/>
      <c r="K103" s="76"/>
      <c r="L103" s="76"/>
      <c r="M103" s="76"/>
      <c r="N103" s="76"/>
      <c r="O103" s="76"/>
      <c r="P103" s="76"/>
      <c r="Q103" s="76"/>
      <c r="R103" s="76"/>
      <c r="S103" s="76"/>
      <c r="T103" s="76"/>
      <c r="U103" s="99"/>
      <c r="V103" s="76"/>
    </row>
    <row r="104" spans="1:22">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c r="A106" s="93"/>
      <c r="B106" s="61" t="s">
        <v>935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c r="A108" s="93"/>
      <c r="B108" s="61" t="s">
        <v>936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ht="16.149999999999999">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c r="A110" s="93"/>
      <c r="C110" s="76"/>
      <c r="D110" s="76"/>
      <c r="E110" s="76"/>
      <c r="F110" s="76"/>
      <c r="G110" s="76"/>
      <c r="H110" s="76"/>
      <c r="I110" s="76"/>
      <c r="J110" s="76"/>
      <c r="K110" s="76"/>
      <c r="L110" s="76"/>
      <c r="M110" s="76"/>
      <c r="N110" s="76"/>
      <c r="O110" s="76"/>
      <c r="P110" s="76"/>
      <c r="Q110" s="76"/>
      <c r="R110" s="76"/>
      <c r="S110" s="76"/>
      <c r="T110" s="76"/>
      <c r="U110" s="99"/>
      <c r="V110" s="76"/>
    </row>
    <row r="111" spans="1:22">
      <c r="A111" s="90"/>
      <c r="B111" s="21" t="s">
        <v>942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c r="A113" s="93"/>
      <c r="C113" s="76"/>
      <c r="D113" s="76"/>
      <c r="E113" s="76"/>
      <c r="F113" s="76"/>
      <c r="G113" s="76"/>
      <c r="H113" s="76"/>
      <c r="I113" s="76"/>
      <c r="J113" s="76"/>
      <c r="K113" s="76"/>
      <c r="L113" s="76"/>
      <c r="M113" s="76"/>
      <c r="N113" s="76"/>
      <c r="O113" s="76"/>
      <c r="P113" s="76"/>
      <c r="Q113" s="76"/>
      <c r="R113" s="76"/>
      <c r="S113" s="76"/>
      <c r="T113" s="76"/>
      <c r="U113" s="99"/>
      <c r="V113" s="76"/>
    </row>
    <row r="114" spans="1:22" ht="28.9">
      <c r="A114" s="90"/>
      <c r="B114" s="103" t="s">
        <v>953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c r="A115" s="93"/>
      <c r="C115" s="76"/>
      <c r="D115" s="76"/>
      <c r="E115" s="76"/>
      <c r="F115" s="76"/>
      <c r="G115" s="76"/>
      <c r="H115" s="76"/>
      <c r="I115" s="76"/>
      <c r="J115" s="76"/>
      <c r="K115" s="76"/>
      <c r="L115" s="76"/>
      <c r="M115" s="76"/>
      <c r="N115" s="76"/>
      <c r="O115" s="76"/>
      <c r="P115" s="76"/>
      <c r="Q115" s="76"/>
      <c r="R115" s="76"/>
      <c r="S115" s="76"/>
      <c r="T115" s="76"/>
      <c r="U115" s="99"/>
      <c r="V115" s="76"/>
    </row>
    <row r="116" spans="1:22">
      <c r="A116" s="90"/>
      <c r="B116" s="21" t="s">
        <v>942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c r="A119" s="108"/>
      <c r="B119" s="31" t="s">
        <v>954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c r="A120" s="93"/>
      <c r="B120" s="19"/>
      <c r="U120" s="91"/>
    </row>
    <row r="121" spans="1:22">
      <c r="A121" s="110" t="s">
        <v>955</v>
      </c>
      <c r="B121" s="111"/>
      <c r="C121" s="112"/>
      <c r="D121" s="112"/>
      <c r="E121" s="112"/>
      <c r="F121" s="112"/>
      <c r="G121" s="112"/>
      <c r="H121" s="112"/>
      <c r="I121" s="112"/>
      <c r="J121" s="5"/>
      <c r="K121" s="5"/>
      <c r="L121" s="5"/>
      <c r="M121" s="5"/>
      <c r="N121" s="5"/>
      <c r="O121" s="5"/>
      <c r="P121" s="5"/>
      <c r="Q121" s="5"/>
      <c r="R121" s="5"/>
      <c r="S121" s="5"/>
      <c r="T121" s="5"/>
      <c r="U121" s="113"/>
    </row>
    <row r="123" spans="1:22" ht="17.45">
      <c r="A123" s="86" t="s">
        <v>931</v>
      </c>
      <c r="B123" s="87"/>
      <c r="C123" s="88"/>
      <c r="D123" s="88"/>
      <c r="E123" s="88"/>
      <c r="F123" s="88"/>
      <c r="G123" s="88"/>
      <c r="H123" s="88"/>
      <c r="I123" s="88"/>
      <c r="J123" s="88"/>
      <c r="K123" s="88"/>
      <c r="L123" s="88"/>
      <c r="M123" s="88"/>
      <c r="N123" s="88"/>
      <c r="O123" s="88"/>
      <c r="P123" s="88"/>
      <c r="Q123" s="88"/>
      <c r="R123" s="88"/>
      <c r="S123" s="88"/>
      <c r="T123" s="88"/>
      <c r="U123" s="89"/>
    </row>
    <row r="124" spans="1:22">
      <c r="A124" s="90"/>
      <c r="F124" s="70"/>
      <c r="P124" s="70"/>
      <c r="Q124" s="70"/>
      <c r="R124" s="70"/>
      <c r="S124" s="70"/>
      <c r="U124" s="91"/>
      <c r="V124" s="70"/>
    </row>
    <row r="125" spans="1:22" ht="15.6">
      <c r="A125" s="92" t="s">
        <v>182</v>
      </c>
      <c r="F125" s="70"/>
      <c r="G125" s="70"/>
      <c r="H125" s="70"/>
      <c r="I125" s="70"/>
      <c r="U125" s="91"/>
    </row>
    <row r="126" spans="1:22" ht="15.6">
      <c r="A126" s="92" t="s">
        <v>956</v>
      </c>
      <c r="U126" s="91"/>
    </row>
    <row r="127" spans="1:22" ht="15.6">
      <c r="A127" s="93"/>
      <c r="C127" s="15"/>
      <c r="D127" s="15"/>
      <c r="E127" s="15"/>
      <c r="F127" s="94"/>
      <c r="G127" s="94"/>
      <c r="H127" s="94"/>
      <c r="I127" s="94"/>
      <c r="U127" s="91"/>
    </row>
    <row r="128" spans="1:22">
      <c r="A128" s="93"/>
      <c r="U128" s="91"/>
    </row>
    <row r="129" spans="1:22">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c r="A130" s="93"/>
      <c r="C130" s="16"/>
      <c r="D130" s="16"/>
      <c r="E130" s="16"/>
      <c r="F130" s="16"/>
      <c r="U130" s="91"/>
    </row>
    <row r="131" spans="1:22">
      <c r="A131" s="90"/>
      <c r="B131" s="21" t="s">
        <v>957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c r="A132" s="93"/>
      <c r="B132" s="98" t="s">
        <v>934</v>
      </c>
      <c r="C132" s="76"/>
      <c r="D132" s="76"/>
      <c r="E132" s="76"/>
      <c r="F132" s="76"/>
      <c r="G132" s="76"/>
      <c r="H132" s="76"/>
      <c r="I132" s="76"/>
      <c r="J132" s="76"/>
      <c r="K132" s="76"/>
      <c r="L132" s="76"/>
      <c r="M132" s="76"/>
      <c r="N132" s="76"/>
      <c r="O132" s="76"/>
      <c r="P132" s="76"/>
      <c r="Q132" s="76"/>
      <c r="R132" s="76"/>
      <c r="S132" s="76"/>
      <c r="T132" s="76"/>
      <c r="U132" s="99"/>
      <c r="V132" s="76"/>
    </row>
    <row r="133" spans="1:22">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c r="A136" s="93"/>
      <c r="B136" s="98" t="s">
        <v>937</v>
      </c>
      <c r="C136" s="76"/>
      <c r="D136" s="76"/>
      <c r="E136" s="76"/>
      <c r="F136" s="76"/>
      <c r="G136" s="76"/>
      <c r="H136" s="76"/>
      <c r="I136" s="76"/>
      <c r="J136" s="76"/>
      <c r="K136" s="76"/>
      <c r="L136" s="76"/>
      <c r="M136" s="76"/>
      <c r="N136" s="76"/>
      <c r="O136" s="76"/>
      <c r="P136" s="76"/>
      <c r="Q136" s="76"/>
      <c r="R136" s="76"/>
      <c r="S136" s="76"/>
      <c r="T136" s="76"/>
      <c r="U136" s="99"/>
      <c r="V136" s="76"/>
    </row>
    <row r="137" spans="1:22">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c r="A140" s="93"/>
      <c r="B140" s="21" t="s">
        <v>950</v>
      </c>
      <c r="C140" s="76"/>
      <c r="D140" s="76"/>
      <c r="E140" s="76"/>
      <c r="F140" s="76"/>
      <c r="G140" s="76"/>
      <c r="H140" s="76"/>
      <c r="I140" s="76"/>
      <c r="J140" s="76"/>
      <c r="K140" s="76"/>
      <c r="L140" s="76"/>
      <c r="M140" s="76"/>
      <c r="N140" s="76"/>
      <c r="O140" s="76"/>
      <c r="P140" s="76"/>
      <c r="Q140" s="76"/>
      <c r="R140" s="76"/>
      <c r="S140" s="76"/>
      <c r="T140" s="76"/>
      <c r="U140" s="99"/>
      <c r="V140" s="76"/>
    </row>
    <row r="141" spans="1:22" ht="16.149999999999999">
      <c r="A141" s="93"/>
      <c r="B141" s="61" t="s">
        <v>958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ht="16.149999999999999">
      <c r="A143" s="90"/>
      <c r="B143" s="21" t="s">
        <v>951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c r="A144" s="93"/>
      <c r="C144" s="76"/>
      <c r="D144" s="76"/>
      <c r="E144" s="76"/>
      <c r="F144" s="76"/>
      <c r="G144" s="76"/>
      <c r="H144" s="76"/>
      <c r="I144" s="76"/>
      <c r="J144" s="76"/>
      <c r="K144" s="76"/>
      <c r="L144" s="76"/>
      <c r="M144" s="76"/>
      <c r="N144" s="76"/>
      <c r="O144" s="76"/>
      <c r="P144" s="76"/>
      <c r="Q144" s="76"/>
      <c r="R144" s="76"/>
      <c r="S144" s="76"/>
      <c r="T144" s="76"/>
      <c r="U144" s="99"/>
      <c r="V144" s="76"/>
    </row>
    <row r="145" spans="1:22">
      <c r="A145" s="93"/>
      <c r="C145" s="76"/>
      <c r="D145" s="76"/>
      <c r="E145" s="76"/>
      <c r="F145" s="76"/>
      <c r="G145" s="76"/>
      <c r="H145" s="76"/>
      <c r="I145" s="76"/>
      <c r="J145" s="76"/>
      <c r="K145" s="76"/>
      <c r="L145" s="76"/>
      <c r="M145" s="76"/>
      <c r="N145" s="76"/>
      <c r="O145" s="76"/>
      <c r="P145" s="76"/>
      <c r="Q145" s="76"/>
      <c r="R145" s="76"/>
      <c r="S145" s="76"/>
      <c r="T145" s="76"/>
      <c r="U145" s="99"/>
      <c r="V145" s="76"/>
    </row>
    <row r="146" spans="1:22" ht="28.9">
      <c r="A146" s="90"/>
      <c r="B146" s="103" t="s">
        <v>959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c r="A147" s="93"/>
      <c r="B147" s="98" t="s">
        <v>941</v>
      </c>
      <c r="C147" s="76"/>
      <c r="D147" s="76"/>
      <c r="E147" s="76"/>
      <c r="F147" s="76"/>
      <c r="G147" s="76"/>
      <c r="H147" s="76"/>
      <c r="I147" s="76"/>
      <c r="J147" s="76"/>
      <c r="K147" s="76"/>
      <c r="L147" s="76"/>
      <c r="M147" s="76"/>
      <c r="N147" s="76"/>
      <c r="O147" s="76"/>
      <c r="P147" s="76"/>
      <c r="Q147" s="76"/>
      <c r="R147" s="76"/>
      <c r="S147" s="76"/>
      <c r="T147" s="76"/>
      <c r="U147" s="99"/>
      <c r="V147" s="76"/>
    </row>
    <row r="148" spans="1:22">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c r="A151" s="93"/>
      <c r="B151" s="98" t="s">
        <v>937</v>
      </c>
      <c r="C151" s="76"/>
      <c r="D151" s="76"/>
      <c r="E151" s="76"/>
      <c r="F151" s="76"/>
      <c r="G151" s="76"/>
      <c r="H151" s="76"/>
      <c r="I151" s="76"/>
      <c r="J151" s="76"/>
      <c r="K151" s="76"/>
      <c r="L151" s="76"/>
      <c r="M151" s="76"/>
      <c r="N151" s="76"/>
      <c r="O151" s="76"/>
      <c r="P151" s="76"/>
      <c r="Q151" s="76"/>
      <c r="R151" s="76"/>
      <c r="S151" s="76"/>
      <c r="T151" s="76"/>
      <c r="U151" s="99"/>
      <c r="V151" s="76"/>
    </row>
    <row r="152" spans="1:22">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c r="A154" s="93"/>
      <c r="C154" s="76"/>
      <c r="D154" s="76"/>
      <c r="E154" s="76"/>
      <c r="F154" s="76"/>
      <c r="G154" s="76"/>
      <c r="H154" s="76"/>
      <c r="I154" s="76"/>
      <c r="J154" s="76"/>
      <c r="K154" s="76"/>
      <c r="L154" s="76"/>
      <c r="M154" s="76"/>
      <c r="N154" s="76"/>
      <c r="O154" s="76"/>
      <c r="P154" s="76"/>
      <c r="Q154" s="76"/>
      <c r="R154" s="76"/>
      <c r="S154" s="76"/>
      <c r="T154" s="76"/>
      <c r="U154" s="99"/>
      <c r="V154" s="76"/>
    </row>
    <row r="155" spans="1:22">
      <c r="A155" s="90"/>
      <c r="B155" s="21" t="s">
        <v>942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c r="A156" s="93"/>
      <c r="C156" s="76"/>
      <c r="D156" s="76"/>
      <c r="E156" s="76"/>
      <c r="F156" s="76"/>
      <c r="G156" s="76"/>
      <c r="H156" s="76"/>
      <c r="I156" s="76"/>
      <c r="J156" s="76"/>
      <c r="K156" s="76"/>
      <c r="L156" s="76"/>
      <c r="M156" s="76"/>
      <c r="N156" s="76"/>
      <c r="O156" s="76"/>
      <c r="P156" s="76"/>
      <c r="Q156" s="76"/>
      <c r="R156" s="76"/>
      <c r="S156" s="76"/>
      <c r="T156" s="76"/>
      <c r="U156" s="99"/>
      <c r="V156" s="76"/>
    </row>
    <row r="157" spans="1:22">
      <c r="A157" s="93"/>
      <c r="C157" s="76"/>
      <c r="D157" s="76"/>
      <c r="E157" s="76"/>
      <c r="F157" s="76"/>
      <c r="G157" s="76"/>
      <c r="H157" s="76"/>
      <c r="I157" s="76"/>
      <c r="J157" s="76"/>
      <c r="K157" s="76"/>
      <c r="L157" s="76"/>
      <c r="M157" s="76"/>
      <c r="N157" s="76"/>
      <c r="O157" s="76"/>
      <c r="P157" s="76"/>
      <c r="Q157" s="76"/>
      <c r="R157" s="76"/>
      <c r="S157" s="76"/>
      <c r="T157" s="76"/>
      <c r="U157" s="99"/>
      <c r="V157" s="76"/>
    </row>
    <row r="158" spans="1:22" ht="28.9">
      <c r="A158" s="90"/>
      <c r="B158" s="103" t="s">
        <v>960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c r="A159" s="93"/>
      <c r="C159" s="76"/>
      <c r="D159" s="76"/>
      <c r="E159" s="76"/>
      <c r="F159" s="76"/>
      <c r="G159" s="76"/>
      <c r="H159" s="76"/>
      <c r="I159" s="76"/>
      <c r="J159" s="76"/>
      <c r="K159" s="76"/>
      <c r="L159" s="76"/>
      <c r="M159" s="76"/>
      <c r="N159" s="76"/>
      <c r="O159" s="76"/>
      <c r="P159" s="76"/>
      <c r="Q159" s="76"/>
      <c r="R159" s="76"/>
      <c r="S159" s="76"/>
      <c r="T159" s="76"/>
      <c r="U159" s="99"/>
      <c r="V159" s="76"/>
    </row>
    <row r="160" spans="1:22">
      <c r="A160" s="90"/>
      <c r="B160" s="21" t="s">
        <v>942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c r="A161" s="93"/>
      <c r="C161" s="76"/>
      <c r="D161" s="76"/>
      <c r="E161" s="76"/>
      <c r="F161" s="76"/>
      <c r="G161" s="76"/>
      <c r="H161" s="76"/>
      <c r="I161" s="76"/>
      <c r="J161" s="76"/>
      <c r="K161" s="76"/>
      <c r="L161" s="76"/>
      <c r="M161" s="76"/>
      <c r="N161" s="76"/>
      <c r="O161" s="76"/>
      <c r="P161" s="76"/>
      <c r="Q161" s="76"/>
      <c r="R161" s="76"/>
      <c r="S161" s="76"/>
      <c r="T161" s="76"/>
      <c r="U161" s="99"/>
      <c r="V161" s="76"/>
    </row>
    <row r="162" spans="1:22">
      <c r="A162" s="93"/>
      <c r="U162" s="91"/>
    </row>
    <row r="163" spans="1:22">
      <c r="A163" s="104"/>
      <c r="B163" s="105" t="s">
        <v>961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7.45">
      <c r="A165" s="86" t="s">
        <v>931</v>
      </c>
      <c r="B165" s="87"/>
      <c r="C165" s="88"/>
      <c r="D165" s="88"/>
      <c r="E165" s="88"/>
      <c r="F165" s="88"/>
      <c r="G165" s="88"/>
      <c r="H165" s="88"/>
      <c r="I165" s="88"/>
      <c r="J165" s="88"/>
      <c r="K165" s="88"/>
      <c r="L165" s="88"/>
      <c r="M165" s="88"/>
      <c r="N165" s="88"/>
      <c r="O165" s="88"/>
      <c r="P165" s="88"/>
      <c r="Q165" s="88"/>
      <c r="R165" s="88"/>
      <c r="S165" s="88"/>
      <c r="T165" s="88"/>
      <c r="U165" s="89"/>
    </row>
    <row r="166" spans="1:22">
      <c r="A166" s="90"/>
      <c r="F166" s="70"/>
      <c r="P166" s="70"/>
      <c r="Q166" s="70"/>
      <c r="R166" s="70"/>
      <c r="S166" s="70"/>
      <c r="U166" s="91"/>
      <c r="V166" s="70"/>
    </row>
    <row r="167" spans="1:22" ht="15.6">
      <c r="A167" s="92" t="s">
        <v>182</v>
      </c>
      <c r="F167" s="70"/>
      <c r="G167" s="70"/>
      <c r="H167" s="70"/>
      <c r="I167" s="70"/>
      <c r="U167" s="91"/>
    </row>
    <row r="168" spans="1:22" ht="15.6">
      <c r="A168" s="92" t="s">
        <v>962</v>
      </c>
      <c r="U168" s="91"/>
    </row>
    <row r="169" spans="1:22" ht="15.6">
      <c r="A169" s="93"/>
      <c r="C169" s="15"/>
      <c r="D169" s="15"/>
      <c r="E169" s="15"/>
      <c r="F169" s="94"/>
      <c r="G169" s="94"/>
      <c r="H169" s="94"/>
      <c r="I169" s="94"/>
      <c r="U169" s="91"/>
    </row>
    <row r="170" spans="1:22">
      <c r="A170" s="93"/>
      <c r="U170" s="91"/>
    </row>
    <row r="171" spans="1:22">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c r="A172" s="93"/>
      <c r="C172" s="16"/>
      <c r="D172" s="16"/>
      <c r="E172" s="16"/>
      <c r="F172" s="16"/>
      <c r="U172" s="91"/>
    </row>
    <row r="173" spans="1:22">
      <c r="A173" s="93"/>
      <c r="B173" s="21" t="s">
        <v>963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c r="A174" s="93"/>
      <c r="B174" s="98" t="s">
        <v>934</v>
      </c>
      <c r="C174" s="76"/>
      <c r="D174" s="76"/>
      <c r="E174" s="76"/>
      <c r="F174" s="76"/>
      <c r="G174" s="76"/>
      <c r="H174" s="76"/>
      <c r="I174" s="76"/>
      <c r="J174" s="76"/>
      <c r="K174" s="76"/>
      <c r="L174" s="76"/>
      <c r="M174" s="76"/>
      <c r="N174" s="76"/>
      <c r="O174" s="76"/>
      <c r="P174" s="76"/>
      <c r="Q174" s="76"/>
      <c r="R174" s="76"/>
      <c r="S174" s="76"/>
      <c r="T174" s="76"/>
      <c r="U174" s="99"/>
      <c r="V174" s="76"/>
    </row>
    <row r="175" spans="1:22">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c r="A177" s="93"/>
      <c r="B177" s="61" t="s">
        <v>935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c r="A179" s="93"/>
      <c r="B179" s="61" t="s">
        <v>936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ht="16.149999999999999">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c r="A181" s="93"/>
      <c r="C181" s="76"/>
      <c r="D181" s="76"/>
      <c r="E181" s="76"/>
      <c r="F181" s="76"/>
      <c r="G181" s="76"/>
      <c r="H181" s="76"/>
      <c r="I181" s="76"/>
      <c r="J181" s="76"/>
      <c r="K181" s="76"/>
      <c r="L181" s="76"/>
      <c r="M181" s="76"/>
      <c r="N181" s="76"/>
      <c r="O181" s="76"/>
      <c r="P181" s="76"/>
      <c r="Q181" s="76"/>
      <c r="R181" s="76"/>
      <c r="S181" s="76"/>
      <c r="T181" s="76"/>
      <c r="U181" s="99"/>
      <c r="V181" s="76"/>
    </row>
    <row r="182" spans="1:22">
      <c r="A182" s="93"/>
      <c r="B182" s="98" t="s">
        <v>937</v>
      </c>
      <c r="C182" s="76"/>
      <c r="D182" s="76"/>
      <c r="E182" s="76"/>
      <c r="F182" s="76"/>
      <c r="G182" s="76"/>
      <c r="H182" s="76"/>
      <c r="I182" s="76"/>
      <c r="J182" s="76"/>
      <c r="K182" s="76"/>
      <c r="L182" s="76"/>
      <c r="M182" s="76"/>
      <c r="N182" s="76"/>
      <c r="O182" s="76"/>
      <c r="P182" s="76"/>
      <c r="Q182" s="76"/>
      <c r="R182" s="76"/>
      <c r="S182" s="76"/>
      <c r="T182" s="76"/>
      <c r="U182" s="99"/>
      <c r="V182" s="76"/>
    </row>
    <row r="183" spans="1:22">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c r="A185" s="93"/>
      <c r="B185" s="61" t="s">
        <v>935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c r="A187" s="93"/>
      <c r="B187" s="61" t="s">
        <v>936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ht="16.149999999999999">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c r="A190" s="93"/>
      <c r="B190" s="21" t="s">
        <v>950</v>
      </c>
      <c r="C190" s="76"/>
      <c r="D190" s="76"/>
      <c r="E190" s="76"/>
      <c r="F190" s="76"/>
      <c r="G190" s="76"/>
      <c r="H190" s="76"/>
      <c r="I190" s="76"/>
      <c r="J190" s="76"/>
      <c r="K190" s="76"/>
      <c r="L190" s="76"/>
      <c r="M190" s="76"/>
      <c r="N190" s="76"/>
      <c r="O190" s="76"/>
      <c r="P190" s="76"/>
      <c r="Q190" s="76"/>
      <c r="R190" s="76"/>
      <c r="S190" s="76"/>
      <c r="T190" s="76"/>
      <c r="U190" s="99"/>
      <c r="V190" s="76"/>
    </row>
    <row r="191" spans="1:22" ht="16.149999999999999">
      <c r="A191" s="93"/>
      <c r="B191" s="61" t="s">
        <v>938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ht="16.149999999999999">
      <c r="A193" s="93"/>
      <c r="B193" s="21" t="s">
        <v>951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c r="A195" s="93"/>
      <c r="C195" s="76"/>
      <c r="D195" s="76"/>
      <c r="E195" s="76"/>
      <c r="F195" s="76"/>
      <c r="G195" s="76"/>
      <c r="H195" s="76"/>
      <c r="I195" s="76"/>
      <c r="J195" s="76"/>
      <c r="K195" s="76"/>
      <c r="L195" s="76"/>
      <c r="M195" s="76"/>
      <c r="N195" s="76"/>
      <c r="O195" s="76"/>
      <c r="P195" s="76"/>
      <c r="Q195" s="76"/>
      <c r="R195" s="76"/>
      <c r="S195" s="76"/>
      <c r="T195" s="76"/>
      <c r="U195" s="99"/>
      <c r="V195" s="76"/>
    </row>
    <row r="196" spans="1:22" ht="28.9">
      <c r="A196" s="93"/>
      <c r="B196" s="103" t="s">
        <v>964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c r="A197" s="93"/>
      <c r="B197" s="98" t="s">
        <v>941</v>
      </c>
      <c r="C197" s="76"/>
      <c r="D197" s="76"/>
      <c r="E197" s="76"/>
      <c r="F197" s="76"/>
      <c r="G197" s="76"/>
      <c r="H197" s="76"/>
      <c r="I197" s="76"/>
      <c r="J197" s="76"/>
      <c r="K197" s="76"/>
      <c r="L197" s="76"/>
      <c r="M197" s="76"/>
      <c r="N197" s="76"/>
      <c r="O197" s="76"/>
      <c r="P197" s="76"/>
      <c r="Q197" s="76"/>
      <c r="R197" s="76"/>
      <c r="S197" s="76"/>
      <c r="T197" s="76"/>
      <c r="U197" s="99"/>
      <c r="V197" s="76"/>
    </row>
    <row r="198" spans="1:22">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c r="A200" s="93"/>
      <c r="B200" s="61" t="s">
        <v>935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c r="A202" s="93"/>
      <c r="B202" s="61" t="s">
        <v>936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ht="16.149999999999999">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c r="A205" s="93"/>
      <c r="B205" s="98" t="s">
        <v>937</v>
      </c>
      <c r="C205" s="76"/>
      <c r="D205" s="76"/>
      <c r="E205" s="76"/>
      <c r="F205" s="76"/>
      <c r="G205" s="76"/>
      <c r="H205" s="76"/>
      <c r="I205" s="76"/>
      <c r="J205" s="76"/>
      <c r="K205" s="76"/>
      <c r="L205" s="76"/>
      <c r="M205" s="76"/>
      <c r="N205" s="76"/>
      <c r="O205" s="76"/>
      <c r="P205" s="76"/>
      <c r="Q205" s="76"/>
      <c r="R205" s="76"/>
      <c r="S205" s="76"/>
      <c r="T205" s="76"/>
      <c r="U205" s="99"/>
      <c r="V205" s="76"/>
    </row>
    <row r="206" spans="1:22">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c r="A208" s="93"/>
      <c r="B208" s="61" t="s">
        <v>935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c r="A210" s="93"/>
      <c r="B210" s="61" t="s">
        <v>936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ht="16.149999999999999">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c r="A212" s="93"/>
      <c r="C212" s="76"/>
      <c r="D212" s="76"/>
      <c r="E212" s="76"/>
      <c r="F212" s="76"/>
      <c r="G212" s="76"/>
      <c r="H212" s="76"/>
      <c r="I212" s="76"/>
      <c r="J212" s="76"/>
      <c r="K212" s="76"/>
      <c r="L212" s="76"/>
      <c r="M212" s="76"/>
      <c r="N212" s="76"/>
      <c r="O212" s="76"/>
      <c r="P212" s="76"/>
      <c r="Q212" s="76"/>
      <c r="R212" s="76"/>
      <c r="S212" s="76"/>
      <c r="T212" s="76"/>
      <c r="U212" s="99"/>
      <c r="V212" s="76"/>
    </row>
    <row r="213" spans="1:22">
      <c r="A213" s="93"/>
      <c r="B213" s="21" t="s">
        <v>942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c r="A215" s="93"/>
      <c r="C215" s="76"/>
      <c r="D215" s="76"/>
      <c r="E215" s="76"/>
      <c r="F215" s="76"/>
      <c r="G215" s="76"/>
      <c r="H215" s="76"/>
      <c r="I215" s="76"/>
      <c r="J215" s="76"/>
      <c r="K215" s="76"/>
      <c r="L215" s="76"/>
      <c r="M215" s="76"/>
      <c r="N215" s="76"/>
      <c r="O215" s="76"/>
      <c r="P215" s="76"/>
      <c r="Q215" s="76"/>
      <c r="R215" s="76"/>
      <c r="S215" s="76"/>
      <c r="T215" s="76"/>
      <c r="U215" s="99"/>
      <c r="V215" s="76"/>
    </row>
    <row r="216" spans="1:22" ht="28.9">
      <c r="A216" s="93"/>
      <c r="B216" s="103" t="s">
        <v>965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c r="A217" s="93"/>
      <c r="C217" s="76"/>
      <c r="D217" s="76"/>
      <c r="E217" s="76"/>
      <c r="F217" s="76"/>
      <c r="G217" s="76"/>
      <c r="H217" s="76"/>
      <c r="I217" s="76"/>
      <c r="J217" s="76"/>
      <c r="K217" s="76"/>
      <c r="L217" s="76"/>
      <c r="M217" s="76"/>
      <c r="N217" s="76"/>
      <c r="O217" s="76"/>
      <c r="P217" s="76"/>
      <c r="Q217" s="76"/>
      <c r="R217" s="76"/>
      <c r="S217" s="76"/>
      <c r="T217" s="76"/>
      <c r="U217" s="99"/>
      <c r="V217" s="76"/>
    </row>
    <row r="218" spans="1:22">
      <c r="A218" s="93"/>
      <c r="B218" s="21" t="s">
        <v>942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c r="A219" s="93"/>
      <c r="B219" s="19"/>
      <c r="U219" s="91"/>
    </row>
    <row r="220" spans="1:22">
      <c r="A220" s="110" t="s">
        <v>955</v>
      </c>
      <c r="B220" s="111"/>
      <c r="C220" s="112"/>
      <c r="D220" s="112"/>
      <c r="E220" s="112"/>
      <c r="F220" s="112"/>
      <c r="G220" s="112"/>
      <c r="H220" s="112"/>
      <c r="I220" s="112"/>
      <c r="J220" s="5"/>
      <c r="K220" s="5"/>
      <c r="L220" s="5"/>
      <c r="M220" s="5"/>
      <c r="N220" s="5"/>
      <c r="O220" s="5"/>
      <c r="P220" s="5"/>
      <c r="Q220" s="5"/>
      <c r="R220" s="5"/>
      <c r="S220" s="5"/>
      <c r="T220" s="5"/>
      <c r="U220" s="113"/>
    </row>
    <row r="221" spans="1:22">
      <c r="C221" s="16"/>
      <c r="D221" s="16"/>
      <c r="E221" s="16"/>
      <c r="F221" s="16"/>
      <c r="G221" s="16"/>
      <c r="H221" s="16"/>
    </row>
    <row r="222" spans="1:22" ht="15.6">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
      <c r="A223" s="92" t="s">
        <v>966</v>
      </c>
      <c r="U223" s="91"/>
    </row>
    <row r="224" spans="1:22" ht="15.6">
      <c r="A224" s="93"/>
      <c r="C224" s="15"/>
      <c r="D224" s="15"/>
      <c r="E224" s="15"/>
      <c r="F224" s="94"/>
      <c r="G224" s="94"/>
      <c r="H224" s="94"/>
      <c r="I224" s="94"/>
      <c r="U224" s="91"/>
    </row>
    <row r="225" spans="1:22">
      <c r="A225" s="93"/>
      <c r="U225" s="91"/>
    </row>
    <row r="226" spans="1:22">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c r="A227" s="93"/>
      <c r="C227" s="16"/>
      <c r="D227" s="16"/>
      <c r="E227" s="16"/>
      <c r="F227" s="16"/>
      <c r="U227" s="91"/>
    </row>
    <row r="228" spans="1:22" ht="16.149999999999999">
      <c r="A228" s="90"/>
      <c r="B228" s="31" t="s">
        <v>967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c r="A229" s="93"/>
      <c r="B229" s="98" t="s">
        <v>968</v>
      </c>
      <c r="C229" s="76"/>
      <c r="D229" s="76"/>
      <c r="E229" s="76"/>
      <c r="F229" s="76"/>
      <c r="G229" s="76"/>
      <c r="H229" s="76"/>
      <c r="I229" s="76"/>
      <c r="J229" s="76"/>
      <c r="K229" s="76"/>
      <c r="L229" s="76"/>
      <c r="M229" s="76"/>
      <c r="N229" s="76"/>
      <c r="O229" s="76"/>
      <c r="P229" s="76"/>
      <c r="Q229" s="76"/>
      <c r="R229" s="76"/>
      <c r="S229" s="76"/>
      <c r="T229" s="76"/>
      <c r="U229" s="99"/>
      <c r="V229" s="76"/>
    </row>
    <row r="230" spans="1:22">
      <c r="A230" s="93"/>
      <c r="B230" s="61" t="s">
        <v>969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c r="A231" s="93"/>
      <c r="B231" s="61" t="s">
        <v>970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c r="A232" s="93"/>
      <c r="B232" s="61" t="s">
        <v>971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c r="A233" s="93"/>
      <c r="B233" s="61" t="s">
        <v>972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ht="16.149999999999999">
      <c r="A234" s="93"/>
      <c r="B234" s="61" t="s">
        <v>973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c r="A235" s="93"/>
      <c r="B235" s="61" t="s">
        <v>974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c r="A236" s="93"/>
      <c r="B236" s="61" t="s">
        <v>975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c r="A237" s="93"/>
      <c r="B237" s="61" t="s">
        <v>976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c r="A238" s="93"/>
      <c r="B238" s="61" t="s">
        <v>977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c r="A239" s="93"/>
      <c r="B239" s="61" t="s">
        <v>978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c r="A241" s="93"/>
      <c r="B241" s="98" t="s">
        <v>937</v>
      </c>
      <c r="C241" s="76"/>
      <c r="D241" s="76"/>
      <c r="E241" s="76"/>
      <c r="F241" s="76"/>
      <c r="G241" s="76"/>
      <c r="H241" s="76"/>
      <c r="I241" s="76"/>
      <c r="J241" s="76"/>
      <c r="K241" s="76"/>
      <c r="L241" s="76"/>
      <c r="M241" s="76"/>
      <c r="N241" s="76"/>
      <c r="O241" s="76"/>
      <c r="P241" s="76"/>
      <c r="Q241" s="76"/>
      <c r="R241" s="76"/>
      <c r="S241" s="76"/>
      <c r="T241" s="76"/>
      <c r="U241" s="99"/>
      <c r="V241" s="76"/>
    </row>
    <row r="242" spans="1:22">
      <c r="A242" s="93"/>
      <c r="B242" s="61" t="s">
        <v>969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c r="A243" s="93"/>
      <c r="B243" s="61" t="s">
        <v>970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c r="A244" s="93"/>
      <c r="B244" s="61" t="s">
        <v>971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c r="A245" s="93"/>
      <c r="B245" s="61" t="s">
        <v>972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ht="16.149999999999999">
      <c r="A246" s="93"/>
      <c r="B246" s="61" t="s">
        <v>973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c r="A247" s="93"/>
      <c r="B247" s="61" t="s">
        <v>974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c r="A248" s="93"/>
      <c r="B248" s="61" t="s">
        <v>975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c r="A249" s="93"/>
      <c r="B249" s="61" t="s">
        <v>976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c r="A250" s="93"/>
      <c r="B250" s="61" t="s">
        <v>977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c r="A251" s="93"/>
      <c r="B251" s="61" t="s">
        <v>978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c r="A253" s="93"/>
      <c r="B253" s="31" t="s">
        <v>950</v>
      </c>
      <c r="C253" s="76"/>
      <c r="D253" s="76"/>
      <c r="E253" s="76"/>
      <c r="F253" s="76"/>
      <c r="G253" s="76"/>
      <c r="H253" s="76"/>
      <c r="I253" s="76"/>
      <c r="J253" s="76"/>
      <c r="K253" s="76"/>
      <c r="L253" s="76"/>
      <c r="M253" s="76"/>
      <c r="N253" s="76"/>
      <c r="O253" s="76"/>
      <c r="P253" s="76"/>
      <c r="Q253" s="76"/>
      <c r="R253" s="76"/>
      <c r="S253" s="76"/>
      <c r="T253" s="76"/>
      <c r="U253" s="99"/>
      <c r="V253" s="76"/>
    </row>
    <row r="254" spans="1:22" ht="16.149999999999999">
      <c r="A254" s="93"/>
      <c r="B254" s="61" t="s">
        <v>938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ht="16.149999999999999">
      <c r="A256" s="93"/>
      <c r="B256" s="31" t="s">
        <v>951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c r="A258" s="93"/>
      <c r="C258" s="76"/>
      <c r="D258" s="76"/>
      <c r="E258" s="76"/>
      <c r="F258" s="76"/>
      <c r="G258" s="76"/>
      <c r="H258" s="76"/>
      <c r="I258" s="76"/>
      <c r="J258" s="76"/>
      <c r="K258" s="76"/>
      <c r="L258" s="76"/>
      <c r="M258" s="76"/>
      <c r="N258" s="76"/>
      <c r="O258" s="76"/>
      <c r="P258" s="76"/>
      <c r="Q258" s="76"/>
      <c r="R258" s="76"/>
      <c r="S258" s="76"/>
      <c r="T258" s="76"/>
      <c r="U258" s="99"/>
      <c r="V258" s="76"/>
    </row>
    <row r="259" spans="1:22" ht="31.15">
      <c r="A259" s="90"/>
      <c r="B259" s="118" t="s">
        <v>979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c r="A260" s="93"/>
      <c r="B260" s="98" t="s">
        <v>980</v>
      </c>
      <c r="C260" s="76"/>
      <c r="D260" s="76"/>
      <c r="E260" s="76"/>
      <c r="F260" s="76"/>
      <c r="G260" s="76"/>
      <c r="H260" s="76"/>
      <c r="I260" s="76"/>
      <c r="J260" s="76"/>
      <c r="K260" s="76"/>
      <c r="L260" s="76"/>
      <c r="M260" s="76"/>
      <c r="N260" s="76"/>
      <c r="O260" s="76"/>
      <c r="P260" s="76"/>
      <c r="Q260" s="76"/>
      <c r="R260" s="76"/>
      <c r="S260" s="76"/>
      <c r="T260" s="76"/>
      <c r="U260" s="99"/>
      <c r="V260" s="76"/>
    </row>
    <row r="261" spans="1:22">
      <c r="A261" s="93"/>
      <c r="B261" s="61" t="s">
        <v>969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c r="A262" s="93"/>
      <c r="B262" s="61" t="s">
        <v>970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c r="A263" s="93"/>
      <c r="B263" s="61" t="s">
        <v>971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c r="A264" s="93"/>
      <c r="B264" s="61" t="s">
        <v>972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ht="16.149999999999999">
      <c r="A265" s="93"/>
      <c r="B265" s="61" t="s">
        <v>973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c r="A266" s="93"/>
      <c r="B266" s="61" t="s">
        <v>974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c r="A267" s="93"/>
      <c r="B267" s="61" t="s">
        <v>975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c r="A268" s="93"/>
      <c r="B268" s="61" t="s">
        <v>976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c r="A269" s="93"/>
      <c r="B269" s="61" t="s">
        <v>977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c r="A270" s="93"/>
      <c r="B270" s="61" t="s">
        <v>978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c r="A271" s="93"/>
      <c r="C271" s="76"/>
      <c r="D271" s="76"/>
      <c r="E271" s="76"/>
      <c r="F271" s="76"/>
      <c r="G271" s="76"/>
      <c r="H271" s="76"/>
      <c r="I271" s="76"/>
      <c r="J271" s="76"/>
      <c r="K271" s="76"/>
      <c r="L271" s="76"/>
      <c r="M271" s="76"/>
      <c r="N271" s="76"/>
      <c r="O271" s="76"/>
      <c r="P271" s="76"/>
      <c r="Q271" s="76"/>
      <c r="R271" s="76"/>
      <c r="S271" s="76"/>
      <c r="T271" s="76"/>
      <c r="U271" s="99"/>
      <c r="V271" s="76"/>
    </row>
    <row r="272" spans="1:22">
      <c r="A272" s="93"/>
      <c r="B272" s="98" t="s">
        <v>937</v>
      </c>
      <c r="C272" s="76"/>
      <c r="D272" s="76"/>
      <c r="E272" s="76"/>
      <c r="F272" s="76"/>
      <c r="G272" s="76"/>
      <c r="H272" s="76"/>
      <c r="I272" s="76"/>
      <c r="J272" s="76"/>
      <c r="K272" s="76"/>
      <c r="L272" s="76"/>
      <c r="M272" s="76"/>
      <c r="N272" s="76"/>
      <c r="O272" s="76"/>
      <c r="P272" s="76"/>
      <c r="Q272" s="76"/>
      <c r="R272" s="76"/>
      <c r="S272" s="76"/>
      <c r="T272" s="76"/>
      <c r="U272" s="99"/>
      <c r="V272" s="76"/>
    </row>
    <row r="273" spans="1:24">
      <c r="A273" s="93"/>
      <c r="B273" s="61" t="s">
        <v>969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c r="A274" s="93"/>
      <c r="B274" s="61" t="s">
        <v>970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c r="A275" s="93"/>
      <c r="B275" s="61" t="s">
        <v>971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c r="A276" s="93"/>
      <c r="B276" s="61" t="s">
        <v>972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ht="16.149999999999999">
      <c r="A277" s="93"/>
      <c r="B277" s="61" t="s">
        <v>973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c r="A278" s="93"/>
      <c r="B278" s="61" t="s">
        <v>974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c r="A279" s="93"/>
      <c r="B279" s="61" t="s">
        <v>975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c r="A280" s="93"/>
      <c r="B280" s="61" t="s">
        <v>976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c r="A281" s="93"/>
      <c r="B281" s="61" t="s">
        <v>977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c r="A282" s="93"/>
      <c r="B282" s="61" t="s">
        <v>978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c r="A283" s="93"/>
      <c r="C283" s="76"/>
      <c r="D283" s="76"/>
      <c r="E283" s="76"/>
      <c r="F283" s="76"/>
      <c r="G283" s="76"/>
      <c r="H283" s="76"/>
      <c r="I283" s="76"/>
      <c r="J283" s="76"/>
      <c r="K283" s="76"/>
      <c r="L283" s="76"/>
      <c r="M283" s="76"/>
      <c r="N283" s="76"/>
      <c r="O283" s="76"/>
      <c r="P283" s="76"/>
      <c r="Q283" s="76"/>
      <c r="R283" s="76"/>
      <c r="S283" s="76"/>
      <c r="T283" s="76"/>
      <c r="U283" s="99"/>
      <c r="V283" s="76"/>
    </row>
    <row r="284" spans="1:24">
      <c r="A284" s="90"/>
      <c r="B284" s="31" t="s">
        <v>942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c r="A286" s="119" t="s">
        <v>981</v>
      </c>
      <c r="B286"/>
      <c r="U286" s="99"/>
      <c r="V286" s="76"/>
      <c r="W286" s="76"/>
      <c r="X286" s="76"/>
    </row>
    <row r="287" spans="1:24">
      <c r="A287" s="110" t="s">
        <v>982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7.45">
      <c r="A289" s="86" t="s">
        <v>931</v>
      </c>
      <c r="B289" s="87"/>
      <c r="C289" s="88"/>
      <c r="D289" s="88"/>
      <c r="E289" s="88"/>
      <c r="F289" s="88"/>
      <c r="G289" s="88"/>
      <c r="H289" s="88"/>
      <c r="I289" s="88"/>
      <c r="J289" s="88"/>
      <c r="K289" s="88"/>
      <c r="L289" s="88"/>
      <c r="M289" s="88"/>
      <c r="N289" s="88"/>
      <c r="O289" s="88"/>
      <c r="P289" s="88"/>
      <c r="Q289" s="88"/>
      <c r="R289" s="88"/>
      <c r="S289" s="88"/>
      <c r="T289" s="88"/>
      <c r="U289" s="89"/>
    </row>
    <row r="290" spans="1:22">
      <c r="A290" s="90"/>
      <c r="F290" s="70"/>
      <c r="P290" s="70"/>
      <c r="Q290" s="70"/>
      <c r="R290" s="70"/>
      <c r="S290" s="70"/>
      <c r="U290" s="91"/>
      <c r="V290" s="70"/>
    </row>
    <row r="291" spans="1:22" ht="15.6">
      <c r="A291" s="92" t="s">
        <v>182</v>
      </c>
      <c r="F291" s="70"/>
      <c r="G291" s="70"/>
      <c r="H291" s="70"/>
      <c r="I291" s="70"/>
      <c r="U291" s="91"/>
    </row>
    <row r="292" spans="1:22" ht="15.6">
      <c r="A292" s="92" t="s">
        <v>983</v>
      </c>
      <c r="U292" s="91"/>
    </row>
    <row r="293" spans="1:22" ht="15.6">
      <c r="A293" s="93"/>
      <c r="C293" s="15"/>
      <c r="D293" s="15"/>
      <c r="E293" s="15"/>
      <c r="F293" s="94"/>
      <c r="G293" s="94"/>
      <c r="H293" s="94"/>
      <c r="I293" s="94"/>
      <c r="U293" s="91"/>
    </row>
    <row r="294" spans="1:22">
      <c r="A294" s="93"/>
      <c r="U294" s="91"/>
    </row>
    <row r="295" spans="1:22">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c r="A296" s="93"/>
      <c r="C296" s="16"/>
      <c r="D296" s="16"/>
      <c r="E296" s="16"/>
      <c r="F296" s="16"/>
      <c r="U296" s="91"/>
    </row>
    <row r="297" spans="1:22">
      <c r="A297" s="90"/>
      <c r="B297" s="21" t="s">
        <v>933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c r="A298" s="93"/>
      <c r="B298" s="121" t="s">
        <v>984</v>
      </c>
      <c r="C298" s="56"/>
      <c r="D298" s="56"/>
      <c r="E298" s="56"/>
      <c r="F298" s="56"/>
      <c r="G298" s="56"/>
      <c r="H298" s="56"/>
      <c r="I298" s="56"/>
      <c r="J298" s="56"/>
      <c r="K298" s="56"/>
      <c r="L298" s="56"/>
      <c r="M298" s="56"/>
      <c r="N298" s="56"/>
      <c r="O298" s="56"/>
      <c r="P298" s="56"/>
      <c r="Q298" s="56"/>
      <c r="R298" s="56"/>
      <c r="S298" s="56"/>
      <c r="T298" s="56"/>
      <c r="U298" s="115"/>
      <c r="V298" s="56"/>
    </row>
    <row r="299" spans="1:22">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c r="A301" s="93"/>
      <c r="B301" s="61" t="s">
        <v>985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c r="A302" s="93"/>
      <c r="B302" s="61" t="s">
        <v>986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c r="A305" s="93"/>
      <c r="B305" s="61" t="s">
        <v>987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c r="A306" s="93"/>
      <c r="C306" s="56"/>
      <c r="D306" s="56"/>
      <c r="E306" s="56"/>
      <c r="F306" s="56"/>
      <c r="G306" s="56"/>
      <c r="H306" s="56"/>
      <c r="I306" s="56"/>
      <c r="J306" s="56"/>
      <c r="K306" s="56"/>
      <c r="L306" s="56"/>
      <c r="M306" s="56"/>
      <c r="N306" s="56"/>
      <c r="O306" s="56"/>
      <c r="P306" s="56"/>
      <c r="Q306" s="56"/>
      <c r="R306" s="56"/>
      <c r="S306" s="56"/>
      <c r="T306" s="56"/>
      <c r="U306" s="115"/>
      <c r="V306" s="56"/>
    </row>
    <row r="307" spans="1:22">
      <c r="A307" s="93"/>
      <c r="B307" s="98" t="s">
        <v>937</v>
      </c>
      <c r="C307" s="56"/>
      <c r="D307" s="56"/>
      <c r="E307" s="56"/>
      <c r="F307" s="56"/>
      <c r="G307" s="56"/>
      <c r="H307" s="56"/>
      <c r="I307" s="56"/>
      <c r="J307" s="56"/>
      <c r="K307" s="56"/>
      <c r="L307" s="56"/>
      <c r="M307" s="56"/>
      <c r="N307" s="56"/>
      <c r="O307" s="56"/>
      <c r="P307" s="56"/>
      <c r="Q307" s="56"/>
      <c r="R307" s="56"/>
      <c r="S307" s="56"/>
      <c r="T307" s="56"/>
      <c r="U307" s="115"/>
      <c r="V307" s="56"/>
    </row>
    <row r="308" spans="1:22">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c r="A310" s="93"/>
      <c r="B310" s="61" t="s">
        <v>985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c r="A311" s="93"/>
      <c r="B311" s="61" t="s">
        <v>986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c r="A314" s="93"/>
      <c r="B314" s="61" t="s">
        <v>987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c r="A315" s="93"/>
      <c r="C315" s="76"/>
      <c r="D315" s="76"/>
      <c r="E315" s="76"/>
      <c r="F315" s="76"/>
      <c r="G315" s="76"/>
      <c r="H315" s="76"/>
      <c r="I315" s="76"/>
      <c r="J315" s="76"/>
      <c r="K315" s="76"/>
      <c r="L315" s="76"/>
      <c r="M315" s="76"/>
      <c r="N315" s="76"/>
      <c r="O315" s="76"/>
      <c r="P315" s="76"/>
      <c r="Q315" s="76"/>
      <c r="R315" s="76"/>
      <c r="S315" s="76"/>
      <c r="T315" s="76"/>
      <c r="U315" s="99"/>
      <c r="V315" s="76"/>
    </row>
    <row r="316" spans="1:22">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ht="16.149999999999999">
      <c r="A317" s="122"/>
      <c r="B317" s="123" t="s">
        <v>938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ht="16.149999999999999">
      <c r="A319" s="90"/>
      <c r="B319" s="21" t="s">
        <v>988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8.9">
      <c r="A322" s="90"/>
      <c r="B322" s="103" t="s">
        <v>940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c r="A323" s="93"/>
      <c r="B323" s="124" t="s">
        <v>989</v>
      </c>
      <c r="C323" s="76"/>
      <c r="D323" s="76"/>
      <c r="E323" s="76"/>
      <c r="F323" s="76"/>
      <c r="G323" s="76"/>
      <c r="H323" s="76"/>
      <c r="I323" s="76"/>
      <c r="J323" s="76"/>
      <c r="K323" s="76"/>
      <c r="L323" s="76"/>
      <c r="M323" s="76"/>
      <c r="N323" s="76"/>
      <c r="O323" s="76"/>
      <c r="P323" s="76"/>
      <c r="Q323" s="76"/>
      <c r="R323" s="76"/>
      <c r="S323" s="76"/>
      <c r="T323" s="76"/>
      <c r="U323" s="99"/>
      <c r="V323" s="76"/>
    </row>
    <row r="324" spans="1:22">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c r="A326" s="93"/>
      <c r="B326" s="61" t="s">
        <v>985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c r="A327" s="93"/>
      <c r="B327" s="61" t="s">
        <v>986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c r="A330" s="93"/>
      <c r="B330" s="61" t="s">
        <v>987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c r="A331" s="93"/>
      <c r="C331" s="76"/>
      <c r="D331" s="76"/>
      <c r="E331" s="76"/>
      <c r="F331" s="76"/>
      <c r="G331" s="76"/>
      <c r="H331" s="76"/>
      <c r="I331" s="76"/>
      <c r="J331" s="76"/>
      <c r="K331" s="76"/>
      <c r="L331" s="76"/>
      <c r="M331" s="76"/>
      <c r="N331" s="76"/>
      <c r="O331" s="76"/>
      <c r="P331" s="76"/>
      <c r="Q331" s="76"/>
      <c r="R331" s="76"/>
      <c r="S331" s="76"/>
      <c r="T331" s="76"/>
      <c r="U331" s="99"/>
      <c r="V331" s="76"/>
    </row>
    <row r="332" spans="1:22">
      <c r="A332" s="93"/>
      <c r="B332" s="98" t="s">
        <v>937</v>
      </c>
      <c r="C332" s="76"/>
      <c r="D332" s="76"/>
      <c r="E332" s="76"/>
      <c r="F332" s="76"/>
      <c r="G332" s="76"/>
      <c r="H332" s="76"/>
      <c r="I332" s="76"/>
      <c r="J332" s="76"/>
      <c r="K332" s="76"/>
      <c r="L332" s="76"/>
      <c r="M332" s="76"/>
      <c r="N332" s="76"/>
      <c r="O332" s="76"/>
      <c r="P332" s="76"/>
      <c r="Q332" s="76"/>
      <c r="R332" s="76"/>
      <c r="S332" s="76"/>
      <c r="T332" s="76"/>
      <c r="U332" s="99"/>
      <c r="V332" s="76"/>
    </row>
    <row r="333" spans="1:22">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c r="A335" s="93"/>
      <c r="B335" s="61" t="s">
        <v>985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c r="A336" s="93"/>
      <c r="B336" s="61" t="s">
        <v>986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c r="A339" s="93"/>
      <c r="B339" s="61" t="s">
        <v>987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c r="A340" s="93"/>
      <c r="C340" s="76"/>
      <c r="D340" s="76"/>
      <c r="E340" s="76"/>
      <c r="F340" s="76"/>
      <c r="G340" s="76"/>
      <c r="H340" s="76"/>
      <c r="I340" s="76"/>
      <c r="J340" s="76"/>
      <c r="K340" s="76"/>
      <c r="L340" s="76"/>
      <c r="M340" s="76"/>
      <c r="N340" s="76"/>
      <c r="O340" s="76"/>
      <c r="P340" s="76"/>
      <c r="Q340" s="76"/>
      <c r="R340" s="76"/>
      <c r="S340" s="76"/>
      <c r="T340" s="76"/>
      <c r="U340" s="99"/>
      <c r="V340" s="76"/>
    </row>
    <row r="341" spans="1:28">
      <c r="A341" s="93"/>
      <c r="B341" s="21" t="s">
        <v>942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c r="A342" s="93"/>
      <c r="U342" s="91"/>
    </row>
    <row r="343" spans="1:28">
      <c r="A343" s="108"/>
      <c r="B343" s="31" t="s">
        <v>954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c r="A344" s="93"/>
      <c r="B344" s="31" t="s">
        <v>961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c r="A345" s="93"/>
      <c r="U345" s="91"/>
    </row>
    <row r="346" spans="1:28">
      <c r="A346" s="110" t="s">
        <v>990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7.45">
      <c r="A348" s="86" t="s">
        <v>931</v>
      </c>
      <c r="B348" s="88"/>
      <c r="C348" s="88"/>
      <c r="D348" s="88"/>
      <c r="E348" s="88"/>
      <c r="F348" s="88"/>
      <c r="G348" s="88"/>
      <c r="H348" s="88"/>
      <c r="I348" s="88"/>
      <c r="J348" s="88"/>
      <c r="K348" s="88"/>
      <c r="L348" s="88"/>
      <c r="M348" s="88"/>
      <c r="N348" s="88"/>
      <c r="O348" s="88"/>
      <c r="P348" s="88"/>
      <c r="Q348" s="88"/>
      <c r="R348" s="88"/>
      <c r="S348" s="88"/>
      <c r="T348" s="88"/>
      <c r="U348" s="88"/>
      <c r="V348" s="93"/>
    </row>
    <row r="349" spans="1:28">
      <c r="A349" s="90"/>
      <c r="B349"/>
      <c r="F349" s="70"/>
      <c r="G349" s="70"/>
      <c r="H349" s="70"/>
      <c r="I349" s="70"/>
      <c r="L349" s="70"/>
      <c r="V349" s="93"/>
    </row>
    <row r="350" spans="1:28" ht="15.6">
      <c r="A350" s="92" t="s">
        <v>182</v>
      </c>
      <c r="B350"/>
      <c r="V350" s="93"/>
    </row>
    <row r="351" spans="1:28" ht="15.6">
      <c r="A351" s="92" t="s">
        <v>991</v>
      </c>
      <c r="B351"/>
      <c r="V351" s="93"/>
    </row>
    <row r="352" spans="1:28">
      <c r="A352" s="93"/>
      <c r="V352" s="93"/>
    </row>
    <row r="353" spans="1:22">
      <c r="A353" s="93"/>
      <c r="V353" s="93"/>
    </row>
    <row r="354" spans="1:22">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c r="A355" s="93"/>
      <c r="B355"/>
      <c r="C355" s="16"/>
      <c r="D355" s="16"/>
      <c r="E355" s="16"/>
      <c r="F355" s="16"/>
      <c r="V355" s="93"/>
    </row>
    <row r="356" spans="1:22">
      <c r="A356" s="90"/>
      <c r="B356" s="21" t="s">
        <v>992</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c r="A357" s="93"/>
      <c r="B357" s="98" t="s">
        <v>934</v>
      </c>
      <c r="C357" s="76"/>
      <c r="D357" s="76"/>
      <c r="E357" s="76"/>
      <c r="F357" s="76"/>
      <c r="G357" s="76"/>
      <c r="H357" s="76"/>
      <c r="I357" s="76"/>
      <c r="J357" s="76"/>
      <c r="K357" s="76"/>
      <c r="L357" s="76"/>
      <c r="M357" s="76"/>
      <c r="N357" s="76"/>
      <c r="O357" s="76"/>
      <c r="P357" s="76"/>
      <c r="Q357" s="76"/>
      <c r="R357" s="76"/>
      <c r="S357" s="76"/>
      <c r="T357" s="76"/>
      <c r="U357" s="76"/>
      <c r="V357" s="146"/>
    </row>
    <row r="358" spans="1:22">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c r="A360" s="93"/>
      <c r="B360" s="61" t="s">
        <v>935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c r="A362" s="93"/>
      <c r="B362" s="61" t="s">
        <v>936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ht="16.149999999999999">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c r="A364" s="93"/>
      <c r="C364" s="76"/>
      <c r="D364" s="76"/>
      <c r="E364" s="76"/>
      <c r="F364" s="76"/>
      <c r="G364" s="76"/>
      <c r="H364" s="76"/>
      <c r="I364" s="76"/>
      <c r="J364" s="76"/>
      <c r="K364" s="76"/>
      <c r="L364" s="76"/>
      <c r="M364" s="76"/>
      <c r="N364" s="76"/>
      <c r="O364" s="76"/>
      <c r="P364" s="76"/>
      <c r="Q364" s="76"/>
      <c r="R364" s="76"/>
      <c r="S364" s="76"/>
      <c r="T364" s="76"/>
      <c r="U364" s="76"/>
      <c r="V364" s="146"/>
    </row>
    <row r="365" spans="1:22">
      <c r="A365" s="93"/>
      <c r="B365" s="98" t="s">
        <v>937</v>
      </c>
      <c r="C365" s="76"/>
      <c r="D365" s="76"/>
      <c r="E365" s="76"/>
      <c r="F365" s="76"/>
      <c r="G365" s="76"/>
      <c r="H365" s="76"/>
      <c r="I365" s="76"/>
      <c r="J365" s="76"/>
      <c r="K365" s="76"/>
      <c r="L365" s="76"/>
      <c r="M365" s="76"/>
      <c r="N365" s="76"/>
      <c r="O365" s="76"/>
      <c r="P365" s="76"/>
      <c r="Q365" s="76"/>
      <c r="R365" s="76"/>
      <c r="S365" s="76"/>
      <c r="T365" s="76"/>
      <c r="U365" s="76"/>
      <c r="V365" s="146"/>
    </row>
    <row r="366" spans="1:22">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c r="A368" s="93"/>
      <c r="B368" s="61" t="s">
        <v>935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c r="A370" s="93"/>
      <c r="B370" s="61" t="s">
        <v>936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ht="16.149999999999999">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c r="A373" s="93"/>
      <c r="B373" s="21" t="s">
        <v>950</v>
      </c>
      <c r="C373" s="76"/>
      <c r="D373" s="76"/>
      <c r="E373" s="76"/>
      <c r="F373" s="76"/>
      <c r="G373" s="76"/>
      <c r="H373" s="76"/>
      <c r="I373" s="76"/>
      <c r="J373" s="76"/>
      <c r="K373" s="76"/>
      <c r="L373" s="76"/>
      <c r="M373" s="76"/>
      <c r="N373" s="76"/>
      <c r="O373" s="76"/>
      <c r="P373" s="76"/>
      <c r="Q373" s="76"/>
      <c r="R373" s="76"/>
      <c r="S373" s="76"/>
      <c r="T373" s="76"/>
      <c r="U373" s="76"/>
      <c r="V373" s="146"/>
    </row>
    <row r="374" spans="1:22" ht="16.149999999999999">
      <c r="A374" s="93"/>
      <c r="B374" s="61" t="s">
        <v>938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ht="16.149999999999999">
      <c r="A376" s="93"/>
      <c r="B376" s="21" t="s">
        <v>951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8.9">
      <c r="A379" s="93"/>
      <c r="B379" s="103" t="s">
        <v>993</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c r="A380" s="93"/>
      <c r="B380" s="98" t="s">
        <v>941</v>
      </c>
      <c r="C380" s="76"/>
      <c r="D380" s="76"/>
      <c r="E380" s="76"/>
      <c r="F380" s="76"/>
      <c r="G380" s="76"/>
      <c r="H380" s="76"/>
      <c r="I380" s="76"/>
      <c r="J380" s="76"/>
      <c r="K380" s="76"/>
      <c r="L380" s="76"/>
      <c r="M380" s="76"/>
      <c r="N380" s="76"/>
      <c r="O380" s="76"/>
      <c r="P380" s="76"/>
      <c r="Q380" s="76"/>
      <c r="R380" s="76"/>
      <c r="S380" s="76"/>
      <c r="T380" s="76"/>
      <c r="U380" s="76"/>
      <c r="V380" s="146"/>
    </row>
    <row r="381" spans="1:22">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c r="A383" s="93"/>
      <c r="B383" s="61" t="s">
        <v>935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c r="A385" s="93"/>
      <c r="B385" s="61" t="s">
        <v>936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ht="16.149999999999999">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c r="A388" s="93"/>
      <c r="B388" s="98" t="s">
        <v>937</v>
      </c>
      <c r="C388" s="76"/>
      <c r="D388" s="76"/>
      <c r="E388" s="76"/>
      <c r="F388" s="76"/>
      <c r="G388" s="76"/>
      <c r="H388" s="76"/>
      <c r="I388" s="76"/>
      <c r="J388" s="76"/>
      <c r="K388" s="76"/>
      <c r="L388" s="76"/>
      <c r="M388" s="76"/>
      <c r="N388" s="76"/>
      <c r="O388" s="76"/>
      <c r="P388" s="76"/>
      <c r="Q388" s="76"/>
      <c r="R388" s="76"/>
      <c r="S388" s="76"/>
      <c r="T388" s="76"/>
      <c r="U388" s="76"/>
      <c r="V388" s="146"/>
    </row>
    <row r="389" spans="1:22">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c r="A391" s="93"/>
      <c r="B391" s="61" t="s">
        <v>935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c r="A393" s="93"/>
      <c r="B393" s="61" t="s">
        <v>936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ht="16.149999999999999">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c r="A396" s="90"/>
      <c r="B396" s="21" t="s">
        <v>942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8.9">
      <c r="A399" s="90"/>
      <c r="B399" s="103" t="s">
        <v>994</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c r="A401" s="90"/>
      <c r="B401" s="21" t="s">
        <v>942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c r="A402" s="93"/>
      <c r="B402"/>
      <c r="V402" s="93"/>
    </row>
    <row r="403" spans="1:22">
      <c r="A403" s="110" t="s">
        <v>955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53"/>
  <sheetViews>
    <sheetView topLeftCell="A125" workbookViewId="0">
      <selection activeCell="E141" sqref="E141"/>
    </sheetView>
  </sheetViews>
  <sheetFormatPr defaultColWidth="8.85546875" defaultRowHeight="14.45"/>
  <cols>
    <col min="1" max="1" width="31.140625" customWidth="1"/>
    <col min="2" max="2" width="20.42578125" customWidth="1"/>
    <col min="3" max="3" width="14.42578125" customWidth="1"/>
    <col min="4" max="4" width="18.28515625" customWidth="1"/>
    <col min="5" max="6" width="14.42578125" customWidth="1"/>
    <col min="7" max="7" width="11.5703125" bestFit="1" customWidth="1"/>
    <col min="8" max="8" width="12.28515625" bestFit="1" customWidth="1"/>
    <col min="9" max="9" width="16.7109375" bestFit="1" customWidth="1"/>
    <col min="10" max="10" width="9.7109375" bestFit="1" customWidth="1"/>
    <col min="11" max="11" width="19.28515625" customWidth="1"/>
    <col min="12" max="13" width="10.5703125" customWidth="1"/>
    <col min="14" max="14" width="10.28515625" customWidth="1"/>
    <col min="15" max="15" width="12" bestFit="1" customWidth="1"/>
    <col min="16" max="16" width="11.28515625" customWidth="1"/>
    <col min="17" max="27" width="9.5703125" bestFit="1" customWidth="1"/>
    <col min="28" max="28" width="12" bestFit="1" customWidth="1"/>
    <col min="29" max="33" width="9.5703125" bestFit="1" customWidth="1"/>
    <col min="34" max="34" width="12" bestFit="1" customWidth="1"/>
  </cols>
  <sheetData>
    <row r="1" spans="1:5">
      <c r="A1" s="1" t="s">
        <v>995</v>
      </c>
      <c r="B1" s="151">
        <v>2018</v>
      </c>
      <c r="C1" s="151">
        <v>2019</v>
      </c>
      <c r="D1" t="s">
        <v>996</v>
      </c>
      <c r="E1" s="132"/>
    </row>
    <row r="2" spans="1:5">
      <c r="A2" t="s">
        <v>252</v>
      </c>
      <c r="B2" s="57">
        <f>'NEUD Commercial'!U11</f>
        <v>538.85599999999999</v>
      </c>
      <c r="C2" s="57">
        <f>'NEUD Commercial'!V11</f>
        <v>540.09700000363102</v>
      </c>
      <c r="D2" s="76">
        <f>'NEUD Commercial'!U11-'NEUD Commercial'!U175</f>
        <v>534.95998746183932</v>
      </c>
    </row>
    <row r="3" spans="1:5">
      <c r="A3" t="s">
        <v>253</v>
      </c>
      <c r="B3" s="57">
        <f>'NEUD Commercial'!U12</f>
        <v>575.62699999999995</v>
      </c>
      <c r="C3" s="57">
        <f>'NEUD Commercial'!V12</f>
        <v>599.81599999659704</v>
      </c>
      <c r="D3" s="76">
        <f>'NEUD Commercial'!U12-'NEUD Commercial'!U176</f>
        <v>517.64758875733207</v>
      </c>
    </row>
    <row r="4" spans="1:5">
      <c r="A4" t="s">
        <v>254</v>
      </c>
      <c r="B4" s="57">
        <f>SUM('NEUD Commercial'!U13:U14)</f>
        <v>22.44812435931</v>
      </c>
      <c r="C4" s="57">
        <f>SUM('NEUD Commercial'!V13:V14)</f>
        <v>25.059378089646238</v>
      </c>
      <c r="D4" s="76">
        <f>SUM('NEUD Commercial'!U13:U14)-SUM('NEUD Commercial'!U177:U178)</f>
        <v>16.576883053779348</v>
      </c>
    </row>
    <row r="5" spans="1:5">
      <c r="A5" s="58" t="s">
        <v>283</v>
      </c>
      <c r="B5" s="57">
        <f>'NEUD Commercial'!U16</f>
        <v>35.500999999999998</v>
      </c>
      <c r="C5" s="57">
        <f>'NEUD Commercial'!V16</f>
        <v>38.307999999774601</v>
      </c>
      <c r="D5" s="76">
        <f>'NEUD Commercial'!U16-'NEUD Commercial'!U180</f>
        <v>32.664452766800935</v>
      </c>
    </row>
    <row r="6" spans="1:5">
      <c r="A6" t="s">
        <v>256</v>
      </c>
      <c r="B6" s="76">
        <f>'NEUD Commercial'!U15</f>
        <v>1.304</v>
      </c>
      <c r="C6" s="76">
        <f>'NEUD Commercial'!V15</f>
        <v>0.29199999999999998</v>
      </c>
      <c r="D6" s="76">
        <f>'NEUD Commercial'!U15-'NEUD Commercial'!U179</f>
        <v>1.304</v>
      </c>
    </row>
    <row r="8" spans="1:5">
      <c r="A8" s="1" t="s">
        <v>997</v>
      </c>
    </row>
    <row r="9" spans="1:5">
      <c r="A9" t="s">
        <v>252</v>
      </c>
      <c r="B9" s="6">
        <f>'NEUD Commercial'!U81/100</f>
        <v>0.132168286758965</v>
      </c>
      <c r="C9" s="6">
        <f>'NEUD Commercial'!V81/100</f>
        <v>0.127474897157447</v>
      </c>
    </row>
    <row r="10" spans="1:5">
      <c r="A10" t="s">
        <v>253</v>
      </c>
      <c r="B10" s="6">
        <f>'NEUD Commercial'!U82/100</f>
        <v>0.80492606439809411</v>
      </c>
      <c r="C10" s="6">
        <f>'NEUD Commercial'!V82/100</f>
        <v>0.80652980510823791</v>
      </c>
    </row>
    <row r="11" spans="1:5">
      <c r="A11" t="s">
        <v>254</v>
      </c>
      <c r="B11" s="6">
        <f>SUM('NEUD Commercial'!U83:U84)/100</f>
        <v>2.655469085626308E-2</v>
      </c>
      <c r="C11" s="6">
        <f>SUM('NEUD Commercial'!V83:V84)/100</f>
        <v>2.8431023891770407E-2</v>
      </c>
    </row>
    <row r="12" spans="1:5">
      <c r="A12" s="58" t="s">
        <v>283</v>
      </c>
      <c r="B12" s="6">
        <f>1-SUM(B9:B11,B13)</f>
        <v>3.4262066078336151E-2</v>
      </c>
      <c r="C12" s="6">
        <f>1-SUM(C9:C11,C13)</f>
        <v>3.711884982294078E-2</v>
      </c>
    </row>
    <row r="13" spans="1:5">
      <c r="A13" t="s">
        <v>256</v>
      </c>
      <c r="B13" s="6">
        <f>'NEUD Commercial'!U85/100</f>
        <v>2.0888919083417402E-3</v>
      </c>
      <c r="C13" s="6">
        <f>'NEUD Commercial'!V85/100</f>
        <v>4.4542401960388003E-4</v>
      </c>
    </row>
    <row r="15" spans="1:5">
      <c r="A15" s="1" t="s">
        <v>998</v>
      </c>
    </row>
    <row r="16" spans="1:5">
      <c r="A16" t="s">
        <v>252</v>
      </c>
      <c r="B16" s="6">
        <f>'NEUD Commercial'!U137/100</f>
        <v>0.93943066618413595</v>
      </c>
      <c r="C16" s="6">
        <f>'NEUD Commercial'!V137/100</f>
        <v>0.94300655882781892</v>
      </c>
    </row>
    <row r="17" spans="1:15">
      <c r="A17" t="s">
        <v>253</v>
      </c>
      <c r="B17" s="6">
        <f>'NEUD Commercial'!U138/100</f>
        <v>6.05693338158639E-2</v>
      </c>
      <c r="C17" s="6">
        <f>'NEUD Commercial'!V138/100</f>
        <v>5.6993441172180796E-2</v>
      </c>
    </row>
    <row r="18" spans="1:15">
      <c r="A18" t="s">
        <v>254</v>
      </c>
      <c r="B18">
        <v>0</v>
      </c>
      <c r="C18">
        <v>0</v>
      </c>
    </row>
    <row r="19" spans="1:15">
      <c r="A19" s="58" t="s">
        <v>283</v>
      </c>
      <c r="B19" s="6">
        <v>0</v>
      </c>
      <c r="C19" s="6">
        <v>0</v>
      </c>
    </row>
    <row r="20" spans="1:15">
      <c r="A20" t="s">
        <v>256</v>
      </c>
      <c r="B20" s="6">
        <v>0</v>
      </c>
      <c r="C20" s="6">
        <v>0</v>
      </c>
    </row>
    <row r="21" spans="1:15">
      <c r="B21" s="6"/>
      <c r="C21" s="6"/>
      <c r="F21" s="151">
        <v>2018</v>
      </c>
      <c r="G21" s="151">
        <v>2019</v>
      </c>
      <c r="N21" s="76"/>
    </row>
    <row r="22" spans="1:15">
      <c r="A22" s="1" t="s">
        <v>999</v>
      </c>
      <c r="E22" s="1" t="s">
        <v>1000</v>
      </c>
      <c r="N22" s="76"/>
    </row>
    <row r="23" spans="1:15">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c r="A27" t="s">
        <v>256</v>
      </c>
      <c r="B27" s="6">
        <v>0</v>
      </c>
      <c r="C27" s="6">
        <v>1</v>
      </c>
      <c r="E27" t="s">
        <v>256</v>
      </c>
      <c r="F27" s="6">
        <v>0</v>
      </c>
      <c r="G27" s="6">
        <v>1</v>
      </c>
      <c r="I27" s="76"/>
      <c r="J27" s="76"/>
      <c r="K27" s="76"/>
      <c r="L27" s="76"/>
      <c r="M27" s="76"/>
      <c r="N27" s="76"/>
    </row>
    <row r="28" spans="1:15">
      <c r="B28" s="6"/>
      <c r="C28" s="6"/>
      <c r="I28" s="76"/>
      <c r="J28" s="76"/>
      <c r="K28" s="76"/>
      <c r="L28" s="76"/>
      <c r="M28" s="76"/>
      <c r="N28" s="76"/>
    </row>
    <row r="29" spans="1:15">
      <c r="A29" s="1" t="s">
        <v>1001</v>
      </c>
      <c r="B29" s="6"/>
      <c r="C29" s="6"/>
      <c r="I29" s="76"/>
      <c r="J29" s="76"/>
      <c r="K29" s="76"/>
      <c r="L29" s="76"/>
      <c r="M29" s="76"/>
      <c r="N29" s="76"/>
    </row>
    <row r="30" spans="1:15">
      <c r="B30" s="77" t="s">
        <v>1002</v>
      </c>
      <c r="C30" s="77" t="s">
        <v>1002</v>
      </c>
      <c r="I30" s="76"/>
      <c r="J30" s="76"/>
      <c r="K30" s="76"/>
      <c r="L30" s="76"/>
      <c r="M30" s="76"/>
      <c r="N30" s="76"/>
      <c r="O30" s="76"/>
    </row>
    <row r="31" spans="1:15">
      <c r="A31" t="s">
        <v>134</v>
      </c>
      <c r="B31" s="57">
        <f>'NEUD Commercial'!U299</f>
        <v>624.25441679994697</v>
      </c>
      <c r="C31" s="57">
        <f>'NEUD Commercial'!V299</f>
        <v>655.55512758310101</v>
      </c>
    </row>
    <row r="32" spans="1:15">
      <c r="A32" t="s">
        <v>140</v>
      </c>
      <c r="B32" s="57">
        <f>'NEUD Commercial'!U304</f>
        <v>66.4598511656055</v>
      </c>
      <c r="C32" s="57">
        <f>'NEUD Commercial'!V304</f>
        <v>54.407855413620503</v>
      </c>
    </row>
    <row r="33" spans="1:119">
      <c r="A33" t="s">
        <v>139</v>
      </c>
      <c r="B33" s="57">
        <f>SUM('NEUD Commercial'!U303,'NEUD Commercial'!U305)</f>
        <v>176.63423432177501</v>
      </c>
      <c r="C33" s="57">
        <f>SUM('NEUD Commercial'!V303,'NEUD Commercial'!V305)</f>
        <v>184.38020430717802</v>
      </c>
      <c r="D33" t="s">
        <v>1003</v>
      </c>
    </row>
    <row r="34" spans="1:119">
      <c r="A34" t="s">
        <v>136</v>
      </c>
      <c r="B34" s="57">
        <f>SUM('NEUD Commercial'!U301)</f>
        <v>190.729742873606</v>
      </c>
      <c r="C34" s="57">
        <f>SUM('NEUD Commercial'!V301)</f>
        <v>196.134372639291</v>
      </c>
      <c r="D34" t="s">
        <v>1004</v>
      </c>
    </row>
    <row r="35" spans="1:119">
      <c r="A35" t="s">
        <v>1005</v>
      </c>
      <c r="B35" s="57">
        <f>SUM('NEUD Commercial'!U302,'NEUD Commercial'!U300)</f>
        <v>115.6578791983747</v>
      </c>
      <c r="C35" s="57">
        <f>SUM('NEUD Commercial'!V302,'NEUD Commercial'!V300)</f>
        <v>113.09481814645821</v>
      </c>
      <c r="D35" t="s">
        <v>1006</v>
      </c>
    </row>
    <row r="37" spans="1:119">
      <c r="A37" s="78" t="s">
        <v>1007</v>
      </c>
      <c r="B37" s="79"/>
    </row>
    <row r="38" spans="1:119">
      <c r="A38" s="80">
        <f>SUM('CEEDAC District Heating'!AK:AK)</f>
        <v>13624021.738600893</v>
      </c>
      <c r="B38" s="79" t="s">
        <v>305</v>
      </c>
    </row>
    <row r="39" spans="1:119">
      <c r="A39" s="79">
        <v>277778</v>
      </c>
      <c r="B39" s="79" t="s">
        <v>1008</v>
      </c>
    </row>
    <row r="40" spans="1:119">
      <c r="A40" s="80">
        <f>A38/A39</f>
        <v>49.046439021811999</v>
      </c>
      <c r="B40" s="79" t="s">
        <v>1009</v>
      </c>
    </row>
    <row r="41" spans="1:119">
      <c r="A41" t="s">
        <v>1010</v>
      </c>
    </row>
    <row r="43" spans="1:119">
      <c r="A43" s="130" t="s">
        <v>323</v>
      </c>
      <c r="B43" t="s">
        <v>1011</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c r="A44" s="130" t="s">
        <v>315</v>
      </c>
      <c r="B44" t="s">
        <v>1012</v>
      </c>
    </row>
    <row r="45" spans="1:119">
      <c r="C45" t="s">
        <v>1013</v>
      </c>
    </row>
    <row r="46" spans="1:119">
      <c r="A46" s="130" t="s">
        <v>1014</v>
      </c>
      <c r="B46" t="s">
        <v>1015</v>
      </c>
      <c r="C46" t="s">
        <v>1016</v>
      </c>
      <c r="D46" s="1" t="s">
        <v>1017</v>
      </c>
      <c r="E46" t="s">
        <v>1018</v>
      </c>
      <c r="F46" s="1" t="s">
        <v>1019</v>
      </c>
      <c r="G46" s="139" t="s">
        <v>1020</v>
      </c>
    </row>
    <row r="47" spans="1:119">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c r="A50" s="2">
        <v>1925</v>
      </c>
      <c r="C50" s="134">
        <f t="shared" si="1"/>
        <v>4.023050781559375</v>
      </c>
      <c r="D50" s="133">
        <f t="shared" si="0"/>
        <v>4.2445432738747907E-12</v>
      </c>
      <c r="E50">
        <f t="shared" si="2"/>
        <v>2023</v>
      </c>
      <c r="F50" s="133">
        <f t="shared" si="3"/>
        <v>3.9542367131592367E-11</v>
      </c>
      <c r="G50" s="58">
        <f>TREND($D$47:$D$98,$A$47:$A$98,G144)</f>
        <v>3.6418285775251016E-11</v>
      </c>
    </row>
    <row r="51" spans="1:7">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c r="A54" s="2">
        <v>1942</v>
      </c>
      <c r="C54" s="134">
        <f t="shared" si="1"/>
        <v>4.2768505785195376</v>
      </c>
      <c r="D54" s="133">
        <f t="shared" si="0"/>
        <v>4.5123162351398943E-12</v>
      </c>
      <c r="E54">
        <f t="shared" si="2"/>
        <v>2027</v>
      </c>
      <c r="F54" s="133">
        <f t="shared" si="3"/>
        <v>4.1266943619313591E-11</v>
      </c>
      <c r="G54" s="58">
        <f>TREND($D$47:$D$98,$A$47:$A$98,K144)</f>
        <v>3.796765917966311E-11</v>
      </c>
    </row>
    <row r="55" spans="1:7">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c r="A57" s="2">
        <v>1952</v>
      </c>
      <c r="C57" s="134">
        <f t="shared" si="1"/>
        <v>6.5891564486748413</v>
      </c>
      <c r="D57" s="133">
        <f t="shared" si="0"/>
        <v>6.9519280773012851E-12</v>
      </c>
      <c r="E57">
        <f t="shared" si="2"/>
        <v>2030</v>
      </c>
      <c r="F57" s="133">
        <f t="shared" si="3"/>
        <v>4.256037598510451E-11</v>
      </c>
      <c r="G57" s="58">
        <f>TREND($D$47:$D$98,$A$47:$A$98,N144)</f>
        <v>3.9129689232972078E-11</v>
      </c>
    </row>
    <row r="58" spans="1:7">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c r="A61" s="2">
        <v>1957</v>
      </c>
      <c r="C61" s="134">
        <f t="shared" si="1"/>
        <v>6.5891564486748413</v>
      </c>
      <c r="D61" s="133">
        <f t="shared" si="0"/>
        <v>6.9519280773012851E-12</v>
      </c>
      <c r="E61">
        <f t="shared" si="2"/>
        <v>2034</v>
      </c>
      <c r="F61" s="133">
        <f t="shared" si="3"/>
        <v>4.4284952472825734E-11</v>
      </c>
      <c r="G61" s="58">
        <f>TREND($D$47:$D$98,$A$47:$A$98,R144)</f>
        <v>4.067906263738407E-11</v>
      </c>
    </row>
    <row r="62" spans="1:7">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c r="A78" s="2">
        <v>1995</v>
      </c>
      <c r="C78" s="134">
        <f t="shared" si="1"/>
        <v>14.722220185183852</v>
      </c>
      <c r="D78" s="133">
        <f t="shared" si="0"/>
        <v>1.5532764575073145E-11</v>
      </c>
      <c r="F78" s="133"/>
    </row>
    <row r="79" spans="1:7">
      <c r="A79" s="2">
        <v>1996</v>
      </c>
      <c r="B79">
        <v>79100</v>
      </c>
      <c r="C79" s="134">
        <f t="shared" si="1"/>
        <v>15.006979957376034</v>
      </c>
      <c r="D79" s="133">
        <f t="shared" ref="D79:D103" si="4">C79/BTU_per_PJ</f>
        <v>1.583320203941456E-11</v>
      </c>
      <c r="E79" s="133"/>
    </row>
    <row r="80" spans="1:7">
      <c r="A80" s="2">
        <v>1997</v>
      </c>
      <c r="C80" s="134">
        <f t="shared" ref="C80:C103" si="5">C79+B80/MWh_to_PJ</f>
        <v>15.006979957376034</v>
      </c>
      <c r="D80" s="133">
        <f t="shared" si="4"/>
        <v>1.583320203941456E-11</v>
      </c>
      <c r="E80" s="133"/>
    </row>
    <row r="81" spans="1:5">
      <c r="A81" s="2">
        <v>1998</v>
      </c>
      <c r="B81">
        <v>1620</v>
      </c>
      <c r="C81" s="134">
        <f t="shared" si="5"/>
        <v>15.012811952710438</v>
      </c>
      <c r="D81" s="133">
        <f t="shared" si="4"/>
        <v>1.5839355120226608E-11</v>
      </c>
      <c r="E81" s="133"/>
    </row>
    <row r="82" spans="1:5">
      <c r="A82" s="2">
        <v>1999</v>
      </c>
      <c r="C82" s="134">
        <f t="shared" si="5"/>
        <v>15.012811952710438</v>
      </c>
      <c r="D82" s="133">
        <f t="shared" si="4"/>
        <v>1.5839355120226608E-11</v>
      </c>
      <c r="E82" s="133"/>
    </row>
    <row r="83" spans="1:5">
      <c r="A83" s="2">
        <v>2000</v>
      </c>
      <c r="B83">
        <v>191258.55</v>
      </c>
      <c r="C83" s="134">
        <f t="shared" si="5"/>
        <v>15.701342181886254</v>
      </c>
      <c r="D83" s="133">
        <f t="shared" si="4"/>
        <v>1.6565792968464481E-11</v>
      </c>
      <c r="E83" s="133"/>
    </row>
    <row r="84" spans="1:5">
      <c r="A84" s="2">
        <v>2001</v>
      </c>
      <c r="B84">
        <v>14500</v>
      </c>
      <c r="C84" s="134">
        <f t="shared" si="5"/>
        <v>15.753542140126287</v>
      </c>
      <c r="D84" s="133">
        <f t="shared" si="4"/>
        <v>1.662086683993035E-11</v>
      </c>
      <c r="E84" s="133"/>
    </row>
    <row r="85" spans="1:5">
      <c r="A85" s="2">
        <v>2002</v>
      </c>
      <c r="B85">
        <v>7427</v>
      </c>
      <c r="C85" s="134">
        <f t="shared" si="5"/>
        <v>15.780279318736545</v>
      </c>
      <c r="D85" s="133">
        <f t="shared" si="4"/>
        <v>1.6649076056714975E-11</v>
      </c>
      <c r="E85" s="133"/>
    </row>
    <row r="86" spans="1:5">
      <c r="A86" s="2">
        <v>2003</v>
      </c>
      <c r="C86" s="134">
        <f t="shared" si="5"/>
        <v>15.780279318736545</v>
      </c>
      <c r="D86" s="133">
        <f t="shared" si="4"/>
        <v>1.6649076056714975E-11</v>
      </c>
      <c r="E86" s="133"/>
    </row>
    <row r="87" spans="1:5">
      <c r="A87" s="2">
        <v>2004</v>
      </c>
      <c r="B87">
        <v>31619</v>
      </c>
      <c r="C87" s="134">
        <f t="shared" si="5"/>
        <v>15.894107627673897</v>
      </c>
      <c r="D87" s="133">
        <f t="shared" si="4"/>
        <v>1.6769171280292865E-11</v>
      </c>
      <c r="E87" s="133"/>
    </row>
    <row r="88" spans="1:5">
      <c r="A88" s="2">
        <v>2005</v>
      </c>
      <c r="B88">
        <v>3500</v>
      </c>
      <c r="C88" s="134">
        <f t="shared" si="5"/>
        <v>15.906707617593906</v>
      </c>
      <c r="D88" s="133">
        <f t="shared" si="4"/>
        <v>1.678246497340532E-11</v>
      </c>
      <c r="E88" s="133"/>
    </row>
    <row r="89" spans="1:5">
      <c r="A89" s="2">
        <v>2006</v>
      </c>
      <c r="B89">
        <v>8747458</v>
      </c>
      <c r="C89" s="134">
        <f t="shared" si="5"/>
        <v>47.397531224935022</v>
      </c>
      <c r="D89" s="133">
        <f t="shared" si="4"/>
        <v>5.0007042735137578E-11</v>
      </c>
      <c r="E89" s="133"/>
    </row>
    <row r="90" spans="1:5">
      <c r="A90" s="2">
        <v>2007</v>
      </c>
      <c r="B90">
        <v>9784</v>
      </c>
      <c r="C90" s="134">
        <f t="shared" si="5"/>
        <v>47.432753596757124</v>
      </c>
      <c r="D90" s="133">
        <f t="shared" si="4"/>
        <v>5.0044204304683926E-11</v>
      </c>
      <c r="E90" s="133"/>
    </row>
    <row r="91" spans="1:5">
      <c r="A91" s="2">
        <v>2008</v>
      </c>
      <c r="C91" s="134">
        <f t="shared" si="5"/>
        <v>47.432753596757124</v>
      </c>
      <c r="D91" s="133">
        <f t="shared" si="4"/>
        <v>5.0044204304683926E-11</v>
      </c>
      <c r="E91" s="133"/>
    </row>
    <row r="92" spans="1:5">
      <c r="A92" s="2">
        <v>2009</v>
      </c>
      <c r="B92">
        <v>1223.18</v>
      </c>
      <c r="C92" s="134">
        <f t="shared" si="5"/>
        <v>47.437157041234371</v>
      </c>
      <c r="D92" s="133">
        <f t="shared" si="4"/>
        <v>5.0048850184552873E-11</v>
      </c>
      <c r="E92" s="133"/>
    </row>
    <row r="93" spans="1:5">
      <c r="A93" s="2">
        <v>2010</v>
      </c>
      <c r="B93">
        <v>55171.327777999402</v>
      </c>
      <c r="C93" s="134">
        <f t="shared" si="5"/>
        <v>47.635773662341876</v>
      </c>
      <c r="D93" s="133">
        <f t="shared" si="4"/>
        <v>5.0258401813149223E-11</v>
      </c>
      <c r="E93" s="133"/>
    </row>
    <row r="94" spans="1:5">
      <c r="A94" s="2">
        <v>2011</v>
      </c>
      <c r="B94">
        <v>17271.28</v>
      </c>
      <c r="C94" s="134">
        <f t="shared" si="5"/>
        <v>47.697950220600632</v>
      </c>
      <c r="D94" s="133">
        <f t="shared" si="4"/>
        <v>5.0324001554857578E-11</v>
      </c>
      <c r="E94" s="133"/>
    </row>
    <row r="95" spans="1:5">
      <c r="A95" s="2">
        <v>2012</v>
      </c>
      <c r="B95">
        <v>51944.333333800001</v>
      </c>
      <c r="C95" s="134">
        <f t="shared" si="5"/>
        <v>47.884949671002751</v>
      </c>
      <c r="D95" s="133">
        <f t="shared" si="4"/>
        <v>5.0521296419506278E-11</v>
      </c>
      <c r="E95" s="133"/>
    </row>
    <row r="96" spans="1:5">
      <c r="A96" s="2">
        <v>2013</v>
      </c>
      <c r="C96" s="134">
        <f t="shared" si="5"/>
        <v>47.884949671002751</v>
      </c>
      <c r="D96" s="133">
        <f t="shared" si="4"/>
        <v>5.0521296419506278E-11</v>
      </c>
      <c r="E96" s="133"/>
    </row>
    <row r="97" spans="1:5">
      <c r="A97" s="2">
        <v>2014</v>
      </c>
      <c r="B97">
        <v>3079.1888890954001</v>
      </c>
      <c r="C97" s="134">
        <f t="shared" si="5"/>
        <v>47.896034742135434</v>
      </c>
      <c r="D97" s="133">
        <f t="shared" si="4"/>
        <v>5.0532991788685391E-11</v>
      </c>
      <c r="E97" s="133"/>
    </row>
    <row r="98" spans="1:5">
      <c r="A98" s="2">
        <v>2015</v>
      </c>
      <c r="B98">
        <v>1859</v>
      </c>
      <c r="C98" s="134">
        <f t="shared" si="5"/>
        <v>47.902727136781522</v>
      </c>
      <c r="D98" s="133">
        <f t="shared" si="4"/>
        <v>5.054005263882712E-11</v>
      </c>
      <c r="E98" s="133"/>
    </row>
    <row r="99" spans="1:5">
      <c r="A99" s="2">
        <v>2016</v>
      </c>
      <c r="C99" s="134">
        <f t="shared" si="5"/>
        <v>47.902727136781522</v>
      </c>
      <c r="D99" s="133">
        <f t="shared" si="4"/>
        <v>5.054005263882712E-11</v>
      </c>
      <c r="E99" s="133"/>
    </row>
    <row r="100" spans="1:5">
      <c r="A100" s="2">
        <v>2017</v>
      </c>
      <c r="C100" s="134">
        <f t="shared" si="5"/>
        <v>47.902727136781522</v>
      </c>
      <c r="D100" s="133">
        <f t="shared" si="4"/>
        <v>5.054005263882712E-11</v>
      </c>
      <c r="E100" s="133"/>
    </row>
    <row r="101" spans="1:5">
      <c r="A101" s="2">
        <v>2018</v>
      </c>
      <c r="C101" s="134">
        <f t="shared" si="5"/>
        <v>47.902727136781522</v>
      </c>
      <c r="D101" s="133">
        <f t="shared" si="4"/>
        <v>5.054005263882712E-11</v>
      </c>
      <c r="E101" s="133"/>
    </row>
    <row r="102" spans="1:5">
      <c r="A102" s="2">
        <v>2019</v>
      </c>
      <c r="C102" s="134">
        <f t="shared" si="5"/>
        <v>47.902727136781522</v>
      </c>
      <c r="D102" s="133">
        <f t="shared" si="4"/>
        <v>5.054005263882712E-11</v>
      </c>
      <c r="E102" s="133"/>
    </row>
    <row r="103" spans="1:5">
      <c r="A103" s="2" t="s">
        <v>1021</v>
      </c>
      <c r="C103" s="134">
        <f t="shared" si="5"/>
        <v>47.902727136781522</v>
      </c>
      <c r="D103" s="133">
        <f t="shared" si="4"/>
        <v>5.054005263882712E-11</v>
      </c>
      <c r="E103" s="133"/>
    </row>
    <row r="104" spans="1:5">
      <c r="A104" s="2" t="s">
        <v>1022</v>
      </c>
      <c r="B104">
        <v>13306323.738600893</v>
      </c>
      <c r="E104" s="135"/>
    </row>
    <row r="105" spans="1:5">
      <c r="B105">
        <f>GETPIVOTDATA("system_thermal_production",$A$46)/MWh_to_PJ</f>
        <v>47.902727136781508</v>
      </c>
      <c r="C105" s="131"/>
    </row>
    <row r="107" spans="1:5">
      <c r="A107" t="s">
        <v>1023</v>
      </c>
    </row>
    <row r="108" spans="1:5">
      <c r="A108" s="58" t="s">
        <v>1024</v>
      </c>
    </row>
    <row r="109" spans="1:5">
      <c r="A109" t="s">
        <v>1025</v>
      </c>
    </row>
    <row r="110" spans="1:5">
      <c r="A110" t="s">
        <v>1026</v>
      </c>
    </row>
    <row r="111" spans="1:5">
      <c r="A111" t="s">
        <v>1027</v>
      </c>
    </row>
    <row r="112" spans="1:5">
      <c r="A112" t="s">
        <v>1028</v>
      </c>
    </row>
    <row r="114" spans="1:28" s="58" customFormat="1">
      <c r="A114" s="58" t="s">
        <v>1029</v>
      </c>
      <c r="E114" s="142"/>
    </row>
    <row r="115" spans="1:28" s="58" customFormat="1">
      <c r="A115" s="58" t="s">
        <v>1030</v>
      </c>
      <c r="E115" s="142"/>
    </row>
    <row r="116" spans="1:28" s="58" customFormat="1">
      <c r="I116" s="142"/>
    </row>
    <row r="117" spans="1:28" s="139" customFormat="1">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c r="A121" s="139" t="s">
        <v>1031</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c r="A122" s="139" t="s">
        <v>1032</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c r="G123" s="57"/>
    </row>
    <row r="124" spans="1:28">
      <c r="A124" s="1" t="s">
        <v>1033</v>
      </c>
      <c r="K124" s="1" t="s">
        <v>1034</v>
      </c>
    </row>
    <row r="125" spans="1:28">
      <c r="B125" s="70" t="s">
        <v>252</v>
      </c>
      <c r="C125" s="70" t="s">
        <v>253</v>
      </c>
      <c r="D125" s="70" t="s">
        <v>254</v>
      </c>
      <c r="E125" s="70" t="s">
        <v>283</v>
      </c>
      <c r="F125" s="70" t="s">
        <v>256</v>
      </c>
      <c r="G125" s="70" t="s">
        <v>1035</v>
      </c>
      <c r="H125" s="150"/>
      <c r="I125" s="155" t="s">
        <v>1036</v>
      </c>
      <c r="L125" s="150" t="s">
        <v>252</v>
      </c>
      <c r="M125" s="150" t="s">
        <v>253</v>
      </c>
      <c r="N125" s="150" t="s">
        <v>254</v>
      </c>
      <c r="O125" s="150" t="s">
        <v>283</v>
      </c>
      <c r="P125" s="150" t="s">
        <v>256</v>
      </c>
      <c r="Q125" s="150" t="s">
        <v>1035</v>
      </c>
    </row>
    <row r="126" spans="1:28">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c r="A131" s="153" t="s">
        <v>1036</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1037</v>
      </c>
      <c r="I131" s="155" t="s">
        <v>1037</v>
      </c>
      <c r="K131" s="162" t="s">
        <v>1038</v>
      </c>
      <c r="L131" s="163">
        <f>SUM(L126:L130)</f>
        <v>540.09700000363102</v>
      </c>
      <c r="M131" s="163">
        <f t="shared" ref="M131:Q131" si="18">SUM(M126:M130)</f>
        <v>599.81599999659704</v>
      </c>
      <c r="N131" s="163">
        <f t="shared" si="18"/>
        <v>25.059378089646238</v>
      </c>
      <c r="O131" s="163">
        <f t="shared" si="18"/>
        <v>38.307999999774601</v>
      </c>
      <c r="P131" s="163">
        <f t="shared" si="18"/>
        <v>0.29199999999999998</v>
      </c>
      <c r="Q131" s="163">
        <f t="shared" si="18"/>
        <v>0</v>
      </c>
      <c r="R131" s="177"/>
      <c r="S131" s="66"/>
      <c r="T131" s="66"/>
      <c r="U131" s="66"/>
      <c r="V131" s="66"/>
      <c r="W131" s="66"/>
      <c r="X131" s="66"/>
    </row>
    <row r="132" spans="1:34">
      <c r="A132" t="s">
        <v>275</v>
      </c>
      <c r="B132" s="154"/>
      <c r="C132" s="154"/>
      <c r="D132" s="154"/>
      <c r="E132" s="154"/>
      <c r="F132" s="154"/>
      <c r="G132" s="154"/>
      <c r="H132" s="66"/>
      <c r="K132" t="s">
        <v>275</v>
      </c>
      <c r="L132" s="162"/>
      <c r="M132" s="163"/>
      <c r="N132" s="165"/>
      <c r="O132" s="164"/>
      <c r="P132" s="164"/>
      <c r="Q132" s="164"/>
      <c r="R132" s="177"/>
      <c r="U132" s="66"/>
      <c r="V132" s="66"/>
    </row>
    <row r="133" spans="1:34">
      <c r="A133" s="1" t="s">
        <v>1039</v>
      </c>
      <c r="H133" s="66"/>
      <c r="K133" s="1" t="s">
        <v>1040</v>
      </c>
    </row>
    <row r="134" spans="1:34">
      <c r="B134" s="70" t="s">
        <v>252</v>
      </c>
      <c r="C134" s="70" t="s">
        <v>253</v>
      </c>
      <c r="D134" s="70" t="s">
        <v>254</v>
      </c>
      <c r="E134" s="70" t="s">
        <v>283</v>
      </c>
      <c r="F134" s="70" t="s">
        <v>256</v>
      </c>
      <c r="G134" s="70" t="s">
        <v>255</v>
      </c>
      <c r="L134" s="150" t="s">
        <v>252</v>
      </c>
      <c r="M134" s="150" t="s">
        <v>253</v>
      </c>
      <c r="N134" s="150" t="s">
        <v>254</v>
      </c>
      <c r="O134" s="150" t="s">
        <v>283</v>
      </c>
      <c r="P134" s="150" t="s">
        <v>256</v>
      </c>
      <c r="Q134" s="150" t="s">
        <v>1035</v>
      </c>
    </row>
    <row r="135" spans="1:34">
      <c r="A135" t="s">
        <v>257</v>
      </c>
      <c r="B135" s="152">
        <f t="shared" ref="B135:G139" si="19">B126*BTU_per_PJ</f>
        <v>78201202844384.688</v>
      </c>
      <c r="C135" s="152">
        <f t="shared" si="19"/>
        <v>476257867755541.31</v>
      </c>
      <c r="D135" s="152">
        <f t="shared" si="19"/>
        <v>15711853554609.99</v>
      </c>
      <c r="E135" s="152">
        <f t="shared" si="19"/>
        <v>20272145799589.383</v>
      </c>
      <c r="F135" s="152">
        <f t="shared" si="19"/>
        <v>1235953524480.0012</v>
      </c>
      <c r="G135" s="57">
        <f t="shared" si="19"/>
        <v>0</v>
      </c>
      <c r="K135" t="s">
        <v>257</v>
      </c>
      <c r="L135" s="133">
        <f>L126*BTU_per_PJ</f>
        <v>79206065000775.563</v>
      </c>
      <c r="M135" s="133">
        <f t="shared" ref="L135:Q139" si="20">M126*BTU_per_PJ</f>
        <v>501134369142214.94</v>
      </c>
      <c r="N135" s="133">
        <f t="shared" si="20"/>
        <v>17665513576596.871</v>
      </c>
      <c r="O135" s="133">
        <f t="shared" si="20"/>
        <v>23063662708419.914</v>
      </c>
      <c r="P135" s="133">
        <f t="shared" si="20"/>
        <v>276762599039.99933</v>
      </c>
      <c r="Q135" s="57">
        <f t="shared" si="20"/>
        <v>0</v>
      </c>
    </row>
    <row r="136" spans="1:34">
      <c r="A136" t="s">
        <v>258</v>
      </c>
      <c r="B136" s="152">
        <f t="shared" si="19"/>
        <v>59176414290601.133</v>
      </c>
      <c r="C136" s="152">
        <f t="shared" si="19"/>
        <v>3815370436811.7061</v>
      </c>
      <c r="D136" s="57">
        <f t="shared" si="19"/>
        <v>0</v>
      </c>
      <c r="E136" s="57">
        <f t="shared" si="19"/>
        <v>0</v>
      </c>
      <c r="F136" s="57">
        <f t="shared" si="19"/>
        <v>0</v>
      </c>
      <c r="G136" s="57">
        <f t="shared" si="19"/>
        <v>0</v>
      </c>
      <c r="K136" t="s">
        <v>258</v>
      </c>
      <c r="L136" s="133">
        <f t="shared" si="20"/>
        <v>48629619334777.195</v>
      </c>
      <c r="M136" s="133">
        <f t="shared" si="20"/>
        <v>2939077488736.9829</v>
      </c>
      <c r="N136" s="57">
        <f t="shared" si="20"/>
        <v>0</v>
      </c>
      <c r="O136" s="57">
        <f t="shared" si="20"/>
        <v>0</v>
      </c>
      <c r="P136" s="57">
        <f t="shared" si="20"/>
        <v>0</v>
      </c>
      <c r="Q136" s="57">
        <f t="shared" si="20"/>
        <v>0</v>
      </c>
    </row>
    <row r="137" spans="1:34">
      <c r="A137" t="s">
        <v>259</v>
      </c>
      <c r="B137" s="152">
        <f t="shared" si="19"/>
        <v>167416951268269.94</v>
      </c>
      <c r="C137" s="57">
        <f t="shared" si="19"/>
        <v>0</v>
      </c>
      <c r="D137" s="57">
        <f t="shared" si="19"/>
        <v>0</v>
      </c>
      <c r="E137" s="57">
        <f t="shared" si="19"/>
        <v>0</v>
      </c>
      <c r="F137" s="57">
        <f t="shared" si="19"/>
        <v>0</v>
      </c>
      <c r="G137" s="57">
        <f t="shared" si="19"/>
        <v>0</v>
      </c>
      <c r="K137" t="s">
        <v>259</v>
      </c>
      <c r="L137" s="133">
        <f t="shared" si="20"/>
        <v>174758714231441.06</v>
      </c>
      <c r="M137" s="57">
        <f t="shared" si="20"/>
        <v>0</v>
      </c>
      <c r="N137" s="57">
        <f t="shared" si="20"/>
        <v>0</v>
      </c>
      <c r="O137" s="57">
        <f t="shared" si="20"/>
        <v>0</v>
      </c>
      <c r="P137" s="57">
        <f t="shared" si="20"/>
        <v>0</v>
      </c>
      <c r="Q137" s="57">
        <f t="shared" si="20"/>
        <v>0</v>
      </c>
    </row>
    <row r="138" spans="1:34">
      <c r="A138" t="s">
        <v>260</v>
      </c>
      <c r="B138" s="152">
        <f t="shared" si="19"/>
        <v>159529257132414.28</v>
      </c>
      <c r="C138" s="152">
        <f t="shared" si="19"/>
        <v>10554430347235.092</v>
      </c>
      <c r="D138" s="57">
        <f t="shared" si="19"/>
        <v>0</v>
      </c>
      <c r="E138" s="152">
        <f t="shared" si="19"/>
        <v>10693228109152.289</v>
      </c>
      <c r="F138" s="57">
        <f t="shared" si="19"/>
        <v>0</v>
      </c>
      <c r="G138" s="57">
        <f t="shared" si="19"/>
        <v>0</v>
      </c>
      <c r="K138" t="s">
        <v>260</v>
      </c>
      <c r="L138" s="133">
        <f t="shared" si="20"/>
        <v>164053835382711.91</v>
      </c>
      <c r="M138" s="133">
        <f t="shared" si="20"/>
        <v>10870601445252.996</v>
      </c>
      <c r="N138" s="57">
        <f t="shared" si="20"/>
        <v>0</v>
      </c>
      <c r="O138" s="133">
        <f t="shared" si="20"/>
        <v>10975079380014.674</v>
      </c>
      <c r="P138" s="57">
        <f t="shared" si="20"/>
        <v>0</v>
      </c>
      <c r="Q138" s="57">
        <f t="shared" si="20"/>
        <v>0</v>
      </c>
    </row>
    <row r="139" spans="1:34">
      <c r="A139" t="s">
        <v>261</v>
      </c>
      <c r="B139" s="152">
        <f t="shared" si="19"/>
        <v>46415248329442.477</v>
      </c>
      <c r="C139" s="152">
        <f t="shared" si="19"/>
        <v>54953878583321.109</v>
      </c>
      <c r="D139" s="152">
        <f t="shared" si="19"/>
        <v>5564863025033.1025</v>
      </c>
      <c r="E139" s="152">
        <f t="shared" si="19"/>
        <v>2688528029314.7017</v>
      </c>
      <c r="F139" s="57">
        <f t="shared" si="19"/>
        <v>0</v>
      </c>
      <c r="G139" s="57">
        <f t="shared" si="19"/>
        <v>0</v>
      </c>
      <c r="K139" t="s">
        <v>261</v>
      </c>
      <c r="L139" s="133">
        <f t="shared" si="20"/>
        <v>45264949114375.836</v>
      </c>
      <c r="M139" s="133">
        <f t="shared" si="20"/>
        <v>53571825570489.609</v>
      </c>
      <c r="N139" s="133">
        <f t="shared" si="20"/>
        <v>6086193993322.7295</v>
      </c>
      <c r="O139" s="133">
        <f t="shared" si="20"/>
        <v>2270236144311.7783</v>
      </c>
      <c r="P139" s="57">
        <f t="shared" si="20"/>
        <v>6.8398745334263822E-4</v>
      </c>
      <c r="Q139" s="57">
        <f t="shared" si="20"/>
        <v>0</v>
      </c>
    </row>
    <row r="141" spans="1:34">
      <c r="A141" t="s">
        <v>280</v>
      </c>
      <c r="C141" s="157" t="s">
        <v>1041</v>
      </c>
      <c r="D141" s="158">
        <v>1040994142287221.5</v>
      </c>
      <c r="E141" s="159">
        <f>(D142-D141)/D141</f>
        <v>0.16028212748617804</v>
      </c>
    </row>
    <row r="142" spans="1:34">
      <c r="B142" s="158">
        <f>SUM(B145:B154,B158:B167,B171:B180,B184:B193,B197:B206)</f>
        <v>1257070917640296.8</v>
      </c>
      <c r="C142" s="158">
        <f t="shared" ref="C142:H142" si="21">SUM(C145:C154,C158:C167,C171:C180,C184:C193,C197:C206)</f>
        <v>1290335806404561</v>
      </c>
      <c r="D142" s="158">
        <f>SUM(D145:D154,D158:D167,D171:D180,D184:D193,D197:D206)</f>
        <v>1207846898113666.5</v>
      </c>
      <c r="E142" s="158">
        <f t="shared" si="21"/>
        <v>1201401655785165.3</v>
      </c>
      <c r="F142" s="158">
        <f t="shared" si="21"/>
        <v>1256577406423534.3</v>
      </c>
      <c r="G142" s="158">
        <f t="shared" si="21"/>
        <v>1273361038920566.5</v>
      </c>
      <c r="H142" s="158">
        <f t="shared" si="21"/>
        <v>1291656230526417.8</v>
      </c>
    </row>
    <row r="143" spans="1:34" s="128" customFormat="1">
      <c r="A143" s="127" t="s">
        <v>1042</v>
      </c>
    </row>
    <row r="144" spans="1:34">
      <c r="B144">
        <v>2018</v>
      </c>
      <c r="C144">
        <f>B144+1</f>
        <v>2019</v>
      </c>
      <c r="D144">
        <f t="shared" ref="D144:AH144" si="22">C144+1</f>
        <v>2020</v>
      </c>
      <c r="E144">
        <f t="shared" si="22"/>
        <v>2021</v>
      </c>
      <c r="F144">
        <f t="shared" si="22"/>
        <v>2022</v>
      </c>
      <c r="G144">
        <f t="shared" si="22"/>
        <v>2023</v>
      </c>
      <c r="H144">
        <f t="shared" si="22"/>
        <v>2024</v>
      </c>
      <c r="I144">
        <f t="shared" si="22"/>
        <v>2025</v>
      </c>
      <c r="J144">
        <f t="shared" si="22"/>
        <v>2026</v>
      </c>
      <c r="K144">
        <f t="shared" si="22"/>
        <v>2027</v>
      </c>
      <c r="L144">
        <f t="shared" si="22"/>
        <v>2028</v>
      </c>
      <c r="M144">
        <f t="shared" si="22"/>
        <v>2029</v>
      </c>
      <c r="N144">
        <f t="shared" si="22"/>
        <v>2030</v>
      </c>
      <c r="O144">
        <f t="shared" si="22"/>
        <v>2031</v>
      </c>
      <c r="P144">
        <f t="shared" si="22"/>
        <v>2032</v>
      </c>
      <c r="Q144">
        <f t="shared" si="22"/>
        <v>2033</v>
      </c>
      <c r="R144">
        <f t="shared" si="22"/>
        <v>2034</v>
      </c>
      <c r="S144">
        <f t="shared" si="22"/>
        <v>2035</v>
      </c>
      <c r="T144">
        <f t="shared" si="22"/>
        <v>2036</v>
      </c>
      <c r="U144">
        <f t="shared" si="22"/>
        <v>2037</v>
      </c>
      <c r="V144">
        <f t="shared" si="22"/>
        <v>2038</v>
      </c>
      <c r="W144">
        <f t="shared" si="22"/>
        <v>2039</v>
      </c>
      <c r="X144">
        <f t="shared" si="22"/>
        <v>2040</v>
      </c>
      <c r="Y144">
        <f t="shared" si="22"/>
        <v>2041</v>
      </c>
      <c r="Z144">
        <f t="shared" si="22"/>
        <v>2042</v>
      </c>
      <c r="AA144">
        <f t="shared" si="22"/>
        <v>2043</v>
      </c>
      <c r="AB144">
        <f t="shared" si="22"/>
        <v>2044</v>
      </c>
      <c r="AC144">
        <f t="shared" si="22"/>
        <v>2045</v>
      </c>
      <c r="AD144">
        <f t="shared" si="22"/>
        <v>2046</v>
      </c>
      <c r="AE144">
        <f t="shared" si="22"/>
        <v>2047</v>
      </c>
      <c r="AF144">
        <f t="shared" si="22"/>
        <v>2048</v>
      </c>
      <c r="AG144">
        <f t="shared" si="22"/>
        <v>2049</v>
      </c>
      <c r="AH144">
        <f t="shared" si="22"/>
        <v>2050</v>
      </c>
    </row>
    <row r="145" spans="1:34">
      <c r="A145" t="s">
        <v>1043</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c r="A146" t="s">
        <v>1044</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c r="A147" t="s">
        <v>1045</v>
      </c>
      <c r="B147" s="169">
        <f>F211</f>
        <v>525286985497443</v>
      </c>
      <c r="C147" s="169">
        <f>G211</f>
        <v>551875443542919.69</v>
      </c>
      <c r="D147" s="133">
        <f>$C147*('NEB CEF End-Use Demand'!Q$31/'NEB CEF End-Use Demand'!$P$31)</f>
        <v>516376087895522.94</v>
      </c>
      <c r="E147" s="133">
        <f>$C147*('NEB CEF End-Use Demand'!R$31/'NEB CEF End-Use Demand'!$P$31)</f>
        <v>507538758869184.44</v>
      </c>
      <c r="F147" s="133">
        <f>$C147*('NEB CEF End-Use Demand'!S$31/'NEB CEF End-Use Demand'!$P$31)</f>
        <v>506878584884194.88</v>
      </c>
      <c r="G147" s="133">
        <f>$C147*('NEB CEF End-Use Demand'!T$31/'NEB CEF End-Use Demand'!$P$31)</f>
        <v>507831335976168.5</v>
      </c>
      <c r="H147" s="133">
        <f>$C147*('NEB CEF End-Use Demand'!U$31/'NEB CEF End-Use Demand'!$P$31)</f>
        <v>508791589045244.44</v>
      </c>
      <c r="I147" s="133">
        <f>$C147*('NEB CEF End-Use Demand'!V$31/'NEB CEF End-Use Demand'!$P$31)</f>
        <v>507006118494931.5</v>
      </c>
      <c r="J147" s="133">
        <f>$C147*('NEB CEF End-Use Demand'!W$31/'NEB CEF End-Use Demand'!$P$31)</f>
        <v>505625754708135.06</v>
      </c>
      <c r="K147" s="133">
        <f>$C147*('NEB CEF End-Use Demand'!X$31/'NEB CEF End-Use Demand'!$P$31)</f>
        <v>501904774065466.19</v>
      </c>
      <c r="L147" s="133">
        <f>$C147*('NEB CEF End-Use Demand'!Y$31/'NEB CEF End-Use Demand'!$P$31)</f>
        <v>494597848367967.38</v>
      </c>
      <c r="M147" s="133">
        <f>$C147*('NEB CEF End-Use Demand'!Z$31/'NEB CEF End-Use Demand'!$P$31)</f>
        <v>488461231098404.69</v>
      </c>
      <c r="N147" s="133">
        <f>$C147*('NEB CEF End-Use Demand'!AA$31/'NEB CEF End-Use Demand'!$P$31)</f>
        <v>483547436096493.19</v>
      </c>
      <c r="O147" s="133">
        <f>$C147*('NEB CEF End-Use Demand'!AB$31/'NEB CEF End-Use Demand'!$P$31)</f>
        <v>483667467730127.75</v>
      </c>
      <c r="P147" s="133">
        <f>$C147*('NEB CEF End-Use Demand'!AC$31/'NEB CEF End-Use Demand'!$P$31)</f>
        <v>486315665647188.44</v>
      </c>
      <c r="Q147" s="133">
        <f>$C147*('NEB CEF End-Use Demand'!AD$31/'NEB CEF End-Use Demand'!$P$31)</f>
        <v>487305926624672.88</v>
      </c>
      <c r="R147" s="133">
        <f>$C147*('NEB CEF End-Use Demand'!AE$31/'NEB CEF End-Use Demand'!$P$31)</f>
        <v>488461231098404.69</v>
      </c>
      <c r="S147" s="133">
        <f>$C147*('NEB CEF End-Use Demand'!AF$31/'NEB CEF End-Use Demand'!$P$31)</f>
        <v>489939120587529.25</v>
      </c>
      <c r="T147" s="133">
        <f>$C147*('NEB CEF End-Use Demand'!AG$31/'NEB CEF End-Use Demand'!$P$31)</f>
        <v>491762101023352.88</v>
      </c>
      <c r="U147" s="133">
        <f>$C147*('NEB CEF End-Use Demand'!AH$31/'NEB CEF End-Use Demand'!$P$31)</f>
        <v>492414773031240.31</v>
      </c>
      <c r="V147" s="133">
        <f>$C147*('NEB CEF End-Use Demand'!AI$31/'NEB CEF End-Use Demand'!$P$31)</f>
        <v>496263287284645.81</v>
      </c>
      <c r="W147" s="133">
        <f>$C147*('NEB CEF End-Use Demand'!AJ$31/'NEB CEF End-Use Demand'!$P$31)</f>
        <v>501717224637912.31</v>
      </c>
      <c r="X147" s="133">
        <f>$C147*('NEB CEF End-Use Demand'!AK$31/'NEB CEF End-Use Demand'!$P$31)</f>
        <v>504350418600768.63</v>
      </c>
      <c r="Y147" s="133">
        <f>$C147*('NEB CEF End-Use Demand'!AL$31/'NEB CEF End-Use Demand'!$P$31)</f>
        <v>508266450648093.5</v>
      </c>
      <c r="Z147" s="133">
        <f>$C147*('NEB CEF End-Use Demand'!AM$31/'NEB CEF End-Use Demand'!$P$31)</f>
        <v>513525336596704.06</v>
      </c>
      <c r="AA147" s="133">
        <f>$C147*('NEB CEF End-Use Demand'!AN$31/'NEB CEF End-Use Demand'!$P$31)</f>
        <v>517801463544932.38</v>
      </c>
      <c r="AB147" s="133">
        <f>$C147*('NEB CEF End-Use Demand'!AO$31/'NEB CEF End-Use Demand'!$P$31)</f>
        <v>522752768432354.56</v>
      </c>
      <c r="AC147" s="133">
        <f>$C147*('NEB CEF End-Use Demand'!AP$31/'NEB CEF End-Use Demand'!$P$31)</f>
        <v>528821867907997.81</v>
      </c>
      <c r="AD147" s="133">
        <f>$C147*('NEB CEF End-Use Demand'!AQ$31/'NEB CEF End-Use Demand'!$P$31)</f>
        <v>535543639391528.56</v>
      </c>
      <c r="AE147" s="133">
        <f>$C147*('NEB CEF End-Use Demand'!AR$31/'NEB CEF End-Use Demand'!$P$31)</f>
        <v>542362936577387.38</v>
      </c>
      <c r="AF147" s="133">
        <f>$C147*('NEB CEF End-Use Demand'!AS$31/'NEB CEF End-Use Demand'!$P$31)</f>
        <v>550074969038402.5</v>
      </c>
      <c r="AG147" s="133">
        <f>$C147*('NEB CEF End-Use Demand'!AT$31/'NEB CEF End-Use Demand'!$P$31)</f>
        <v>558139594423219</v>
      </c>
      <c r="AH147" s="133">
        <f>$C147*('NEB CEF End-Use Demand'!AU$31/'NEB CEF End-Use Demand'!$P$31)</f>
        <v>567239492648132.88</v>
      </c>
    </row>
    <row r="148" spans="1:34">
      <c r="A148" t="s">
        <v>1046</v>
      </c>
      <c r="B148" s="169">
        <f>F212</f>
        <v>34861308006854.234</v>
      </c>
      <c r="C148" s="169">
        <f>G212</f>
        <v>35266189141983.172</v>
      </c>
      <c r="D148" s="133">
        <f>$C148*('NEB CEF End-Use Demand'!Q$32/'NEB CEF End-Use Demand'!$P$32)</f>
        <v>34568631975023.066</v>
      </c>
      <c r="E148" s="133">
        <f>$C148*('NEB CEF End-Use Demand'!R$32/'NEB CEF End-Use Demand'!$P$32)</f>
        <v>34556047180773.785</v>
      </c>
      <c r="F148" s="133">
        <f>$C148*('NEB CEF End-Use Demand'!S$32/'NEB CEF End-Use Demand'!$P$32)</f>
        <v>34744819094512.988</v>
      </c>
      <c r="G148" s="133">
        <f>$C148*('NEB CEF End-Use Demand'!T$32/'NEB CEF End-Use Demand'!$P$32)</f>
        <v>35226636931485.438</v>
      </c>
      <c r="H148" s="133">
        <f>$C148*('NEB CEF End-Use Demand'!U$32/'NEB CEF End-Use Demand'!$P$32)</f>
        <v>35902620165446.773</v>
      </c>
      <c r="I148" s="133">
        <f>$C148*('NEB CEF End-Use Demand'!V$32/'NEB CEF End-Use Demand'!$P$32)</f>
        <v>36168698672431.563</v>
      </c>
      <c r="J148" s="133">
        <f>$C148*('NEB CEF End-Use Demand'!W$32/'NEB CEF End-Use Demand'!$P$32)</f>
        <v>36334098825422.102</v>
      </c>
      <c r="K148" s="133">
        <f>$C148*('NEB CEF End-Use Demand'!X$32/'NEB CEF End-Use Demand'!$P$32)</f>
        <v>36397022796668.5</v>
      </c>
      <c r="L148" s="133">
        <f>$C148*('NEB CEF End-Use Demand'!Y$32/'NEB CEF End-Use Demand'!$P$32)</f>
        <v>36352077102921.07</v>
      </c>
      <c r="M148" s="133">
        <f>$C148*('NEB CEF End-Use Demand'!Z$32/'NEB CEF End-Use Demand'!$P$32)</f>
        <v>36375448863669.742</v>
      </c>
      <c r="N148" s="133">
        <f>$C148*('NEB CEF End-Use Demand'!AA$32/'NEB CEF End-Use Demand'!$P$32)</f>
        <v>36459946767914.906</v>
      </c>
      <c r="O148" s="133">
        <f>$C148*('NEB CEF End-Use Demand'!AB$32/'NEB CEF End-Use Demand'!$P$32)</f>
        <v>36603772987906.68</v>
      </c>
      <c r="P148" s="133">
        <f>$C148*('NEB CEF End-Use Demand'!AC$32/'NEB CEF End-Use Demand'!$P$32)</f>
        <v>36889627600140.328</v>
      </c>
      <c r="Q148" s="133">
        <f>$C148*('NEB CEF End-Use Demand'!AD$32/'NEB CEF End-Use Demand'!$P$32)</f>
        <v>37071208202879.938</v>
      </c>
      <c r="R148" s="133">
        <f>$C148*('NEB CEF End-Use Demand'!AE$32/'NEB CEF End-Use Demand'!$P$32)</f>
        <v>37301330154866.781</v>
      </c>
      <c r="S148" s="133">
        <f>$C148*('NEB CEF End-Use Demand'!AF$32/'NEB CEF End-Use Demand'!$P$32)</f>
        <v>37490102068605.992</v>
      </c>
      <c r="T148" s="133">
        <f>$C148*('NEB CEF End-Use Demand'!AG$32/'NEB CEF End-Use Demand'!$P$32)</f>
        <v>37673480499095.5</v>
      </c>
      <c r="U148" s="133">
        <f>$C148*('NEB CEF End-Use Demand'!AH$32/'NEB CEF End-Use Demand'!$P$32)</f>
        <v>37698650087594.063</v>
      </c>
      <c r="V148" s="133">
        <f>$C148*('NEB CEF End-Use Demand'!AI$32/'NEB CEF End-Use Demand'!$P$32)</f>
        <v>37790339302838.813</v>
      </c>
      <c r="W148" s="133">
        <f>$C148*('NEB CEF End-Use Demand'!AJ$32/'NEB CEF End-Use Demand'!$P$32)</f>
        <v>37871241551584.188</v>
      </c>
      <c r="X148" s="133">
        <f>$C148*('NEB CEF End-Use Demand'!AK$32/'NEB CEF End-Use Demand'!$P$32)</f>
        <v>37952143800329.563</v>
      </c>
      <c r="Y148" s="133">
        <f>$C148*('NEB CEF End-Use Demand'!AL$32/'NEB CEF End-Use Demand'!$P$32)</f>
        <v>38040237360074.531</v>
      </c>
      <c r="Z148" s="133">
        <f>$C148*('NEB CEF End-Use Demand'!AM$32/'NEB CEF End-Use Demand'!$P$32)</f>
        <v>38248785379062.602</v>
      </c>
      <c r="AA148" s="133">
        <f>$C148*('NEB CEF End-Use Demand'!AN$32/'NEB CEF End-Use Demand'!$P$32)</f>
        <v>38315305005808.805</v>
      </c>
      <c r="AB148" s="133">
        <f>$C148*('NEB CEF End-Use Demand'!AO$32/'NEB CEF End-Use Demand'!$P$32)</f>
        <v>38423174670802.625</v>
      </c>
      <c r="AC148" s="133">
        <f>$C148*('NEB CEF End-Use Demand'!AP$32/'NEB CEF End-Use Demand'!$P$32)</f>
        <v>38595766134792.766</v>
      </c>
      <c r="AD148" s="133">
        <f>$C148*('NEB CEF End-Use Demand'!AQ$32/'NEB CEF End-Use Demand'!$P$32)</f>
        <v>38802516326030.938</v>
      </c>
      <c r="AE148" s="133">
        <f>$C148*('NEB CEF End-Use Demand'!AR$32/'NEB CEF End-Use Demand'!$P$32)</f>
        <v>38989490412020.25</v>
      </c>
      <c r="AF148" s="133">
        <f>$C148*('NEB CEF End-Use Demand'!AS$32/'NEB CEF End-Use Demand'!$P$32)</f>
        <v>39233994986006.258</v>
      </c>
      <c r="AG148" s="133">
        <f>$C148*('NEB CEF End-Use Demand'!AT$32/'NEB CEF End-Use Demand'!$P$32)</f>
        <v>39492882181991.453</v>
      </c>
      <c r="AH148" s="133">
        <f>$C148*('NEB CEF End-Use Demand'!AU$32/'NEB CEF End-Use Demand'!$P$32)</f>
        <v>39832671626722.023</v>
      </c>
    </row>
    <row r="149" spans="1:34" s="133" customFormat="1">
      <c r="A149" s="133" t="s">
        <v>1047</v>
      </c>
      <c r="B149" s="133">
        <f>D102</f>
        <v>5.054005263882712E-11</v>
      </c>
      <c r="C149" s="133">
        <f>B149</f>
        <v>5.054005263882712E-11</v>
      </c>
      <c r="D149" s="133">
        <f>TREND($D$47:$D$98,$A$47:$A$98,D144)</f>
        <v>3.5256255721942048E-11</v>
      </c>
      <c r="E149" s="133">
        <f t="shared" ref="E149:AH149" si="23">TREND($D$47:$D$98,$A$47:$A$98,E144)</f>
        <v>3.5643599073045072E-11</v>
      </c>
      <c r="F149" s="133">
        <f t="shared" si="23"/>
        <v>3.6030942424148095E-11</v>
      </c>
      <c r="G149" s="133">
        <f t="shared" si="23"/>
        <v>3.6418285775251016E-11</v>
      </c>
      <c r="H149" s="133">
        <f t="shared" si="23"/>
        <v>3.6805629126354039E-11</v>
      </c>
      <c r="I149" s="133">
        <f t="shared" si="23"/>
        <v>3.7192972477457063E-11</v>
      </c>
      <c r="J149" s="133">
        <f t="shared" si="23"/>
        <v>3.7580315828560087E-11</v>
      </c>
      <c r="K149" s="133">
        <f t="shared" si="23"/>
        <v>3.796765917966311E-11</v>
      </c>
      <c r="L149" s="133">
        <f t="shared" si="23"/>
        <v>3.8355002530766134E-11</v>
      </c>
      <c r="M149" s="133">
        <f t="shared" si="23"/>
        <v>3.8742345881869054E-11</v>
      </c>
      <c r="N149" s="133">
        <f t="shared" si="23"/>
        <v>3.9129689232972078E-11</v>
      </c>
      <c r="O149" s="133">
        <f t="shared" si="23"/>
        <v>3.9517032584075102E-11</v>
      </c>
      <c r="P149" s="133">
        <f t="shared" si="23"/>
        <v>3.9904375935178126E-11</v>
      </c>
      <c r="Q149" s="133">
        <f t="shared" si="23"/>
        <v>4.0291719286281149E-11</v>
      </c>
      <c r="R149" s="133">
        <f t="shared" si="23"/>
        <v>4.067906263738407E-11</v>
      </c>
      <c r="S149" s="133">
        <f t="shared" si="23"/>
        <v>4.1066405988487093E-11</v>
      </c>
      <c r="T149" s="133">
        <f t="shared" si="23"/>
        <v>4.1453749339590117E-11</v>
      </c>
      <c r="U149" s="133">
        <f t="shared" si="23"/>
        <v>4.1841092690693141E-11</v>
      </c>
      <c r="V149" s="133">
        <f t="shared" si="23"/>
        <v>4.2228436041796164E-11</v>
      </c>
      <c r="W149" s="133">
        <f t="shared" si="23"/>
        <v>4.2615779392899188E-11</v>
      </c>
      <c r="X149" s="133">
        <f t="shared" si="23"/>
        <v>4.3003122744002108E-11</v>
      </c>
      <c r="Y149" s="133">
        <f t="shared" si="23"/>
        <v>4.3390466095105132E-11</v>
      </c>
      <c r="Z149" s="133">
        <f t="shared" si="23"/>
        <v>4.3777809446208156E-11</v>
      </c>
      <c r="AA149" s="133">
        <f t="shared" si="23"/>
        <v>4.4165152797311179E-11</v>
      </c>
      <c r="AB149" s="133">
        <f t="shared" si="23"/>
        <v>4.4552496148414203E-11</v>
      </c>
      <c r="AC149" s="133">
        <f t="shared" si="23"/>
        <v>4.4939839499517227E-11</v>
      </c>
      <c r="AD149" s="133">
        <f t="shared" si="23"/>
        <v>4.5327182850620147E-11</v>
      </c>
      <c r="AE149" s="133">
        <f t="shared" si="23"/>
        <v>4.5714526201723171E-11</v>
      </c>
      <c r="AF149" s="133">
        <f t="shared" si="23"/>
        <v>4.6101869552826195E-11</v>
      </c>
      <c r="AG149" s="133">
        <f t="shared" si="23"/>
        <v>4.6489212903929218E-11</v>
      </c>
      <c r="AH149" s="133">
        <f t="shared" si="23"/>
        <v>4.6876556255032242E-11</v>
      </c>
    </row>
    <row r="150" spans="1:34">
      <c r="A150" t="s">
        <v>255</v>
      </c>
      <c r="B150" s="174">
        <f>F214</f>
        <v>8315977060.8697538</v>
      </c>
      <c r="C150" s="174">
        <f>G214</f>
        <v>232353310967.18567</v>
      </c>
      <c r="D150" s="172">
        <f>$C150*F250</f>
        <v>770629219406.26025</v>
      </c>
      <c r="E150" s="172">
        <f t="shared" ref="E150:AH153" si="24">$C150*G250</f>
        <v>1717084732335.8186</v>
      </c>
      <c r="F150" s="172">
        <f t="shared" si="24"/>
        <v>2584298575530.853</v>
      </c>
      <c r="G150" s="172">
        <f t="shared" si="24"/>
        <v>3497743907459.4844</v>
      </c>
      <c r="H150" s="172">
        <f t="shared" si="24"/>
        <v>5008196799932.749</v>
      </c>
      <c r="I150" s="172">
        <f t="shared" si="24"/>
        <v>7080611995570.5459</v>
      </c>
      <c r="J150" s="172">
        <f t="shared" si="24"/>
        <v>9250656629028.8672</v>
      </c>
      <c r="K150" s="172">
        <f t="shared" si="24"/>
        <v>12074705367383.141</v>
      </c>
      <c r="L150" s="172">
        <f t="shared" si="24"/>
        <v>14932083065156.852</v>
      </c>
      <c r="M150" s="172">
        <f t="shared" si="24"/>
        <v>18445256959135.645</v>
      </c>
      <c r="N150" s="172">
        <f t="shared" si="24"/>
        <v>22099596309531.551</v>
      </c>
      <c r="O150" s="172">
        <f t="shared" si="24"/>
        <v>22845418591722.316</v>
      </c>
      <c r="P150" s="172">
        <f t="shared" si="24"/>
        <v>23612018363373.309</v>
      </c>
      <c r="Q150" s="172">
        <f t="shared" si="24"/>
        <v>24312518681637.012</v>
      </c>
      <c r="R150" s="172">
        <f t="shared" si="24"/>
        <v>24935087157950.305</v>
      </c>
      <c r="S150" s="172">
        <f t="shared" si="24"/>
        <v>25540616941839.711</v>
      </c>
      <c r="T150" s="172">
        <f t="shared" si="24"/>
        <v>26101378714309.758</v>
      </c>
      <c r="U150" s="172">
        <f t="shared" si="24"/>
        <v>26612951491020.781</v>
      </c>
      <c r="V150" s="172">
        <f t="shared" si="24"/>
        <v>27208808495968.551</v>
      </c>
      <c r="W150" s="172">
        <f t="shared" si="24"/>
        <v>27845565455396.301</v>
      </c>
      <c r="X150" s="172">
        <f t="shared" si="24"/>
        <v>28418247611178.648</v>
      </c>
      <c r="Y150" s="172">
        <f t="shared" si="24"/>
        <v>28942944297647.227</v>
      </c>
      <c r="Z150" s="172">
        <f t="shared" si="24"/>
        <v>29400221480298.895</v>
      </c>
      <c r="AA150" s="172">
        <f t="shared" si="24"/>
        <v>30001819392522.887</v>
      </c>
      <c r="AB150" s="172">
        <f t="shared" si="24"/>
        <v>30656604409139.977</v>
      </c>
      <c r="AC150" s="172">
        <f t="shared" si="24"/>
        <v>31213475194527.602</v>
      </c>
      <c r="AD150" s="172">
        <f t="shared" si="24"/>
        <v>31710866298089.832</v>
      </c>
      <c r="AE150" s="172">
        <f t="shared" si="24"/>
        <v>32210929414267.203</v>
      </c>
      <c r="AF150" s="172">
        <f t="shared" si="24"/>
        <v>32710687013082.922</v>
      </c>
      <c r="AG150" s="172">
        <f t="shared" si="24"/>
        <v>33202861647985.461</v>
      </c>
      <c r="AH150" s="172">
        <f t="shared" si="24"/>
        <v>33676580947757.98</v>
      </c>
    </row>
    <row r="151" spans="1:34">
      <c r="A151" s="1" t="s">
        <v>1048</v>
      </c>
      <c r="B151" s="175">
        <f t="shared" ref="B151:C151" si="25">F215</f>
        <v>0</v>
      </c>
      <c r="C151" s="175">
        <f t="shared" si="25"/>
        <v>0</v>
      </c>
      <c r="D151" s="173">
        <f t="shared" ref="D151:D153" si="26">$C151*F251</f>
        <v>0</v>
      </c>
      <c r="E151" s="173">
        <f t="shared" si="24"/>
        <v>0</v>
      </c>
      <c r="F151" s="173">
        <f t="shared" si="24"/>
        <v>0</v>
      </c>
      <c r="G151" s="173">
        <f t="shared" si="24"/>
        <v>0</v>
      </c>
      <c r="H151" s="173">
        <f t="shared" si="24"/>
        <v>0</v>
      </c>
      <c r="I151" s="173">
        <f t="shared" si="24"/>
        <v>0</v>
      </c>
      <c r="J151" s="173">
        <f t="shared" si="24"/>
        <v>0</v>
      </c>
      <c r="K151" s="173">
        <f t="shared" si="24"/>
        <v>0</v>
      </c>
      <c r="L151" s="173">
        <f t="shared" si="24"/>
        <v>0</v>
      </c>
      <c r="M151" s="173">
        <f t="shared" si="24"/>
        <v>0</v>
      </c>
      <c r="N151" s="173">
        <f t="shared" si="24"/>
        <v>0</v>
      </c>
      <c r="O151" s="173">
        <f t="shared" si="24"/>
        <v>0</v>
      </c>
      <c r="P151" s="173">
        <f t="shared" si="24"/>
        <v>0</v>
      </c>
      <c r="Q151" s="173">
        <f t="shared" si="24"/>
        <v>0</v>
      </c>
      <c r="R151" s="173">
        <f t="shared" si="24"/>
        <v>0</v>
      </c>
      <c r="S151" s="173">
        <f t="shared" si="24"/>
        <v>0</v>
      </c>
      <c r="T151" s="173">
        <f t="shared" si="24"/>
        <v>0</v>
      </c>
      <c r="U151" s="173">
        <f t="shared" si="24"/>
        <v>0</v>
      </c>
      <c r="V151" s="173">
        <f t="shared" si="24"/>
        <v>0</v>
      </c>
      <c r="W151" s="173">
        <f t="shared" si="24"/>
        <v>0</v>
      </c>
      <c r="X151" s="173">
        <f t="shared" si="24"/>
        <v>0</v>
      </c>
      <c r="Y151" s="173">
        <f t="shared" si="24"/>
        <v>0</v>
      </c>
      <c r="Z151" s="173">
        <f t="shared" si="24"/>
        <v>0</v>
      </c>
      <c r="AA151" s="173">
        <f t="shared" si="24"/>
        <v>0</v>
      </c>
      <c r="AB151" s="173">
        <f t="shared" si="24"/>
        <v>0</v>
      </c>
      <c r="AC151" s="173">
        <f t="shared" si="24"/>
        <v>0</v>
      </c>
      <c r="AD151" s="173">
        <f t="shared" si="24"/>
        <v>0</v>
      </c>
      <c r="AE151" s="173">
        <f t="shared" si="24"/>
        <v>0</v>
      </c>
      <c r="AF151" s="173">
        <f t="shared" si="24"/>
        <v>0</v>
      </c>
      <c r="AG151" s="173">
        <f t="shared" si="24"/>
        <v>0</v>
      </c>
      <c r="AH151" s="173">
        <f t="shared" si="24"/>
        <v>0</v>
      </c>
    </row>
    <row r="152" spans="1:34">
      <c r="A152" s="1" t="s">
        <v>1049</v>
      </c>
      <c r="B152" s="174">
        <f t="shared" ref="B152:C152" si="27">F216</f>
        <v>1028113688885.4371</v>
      </c>
      <c r="C152" s="174">
        <f t="shared" si="27"/>
        <v>1040363794655.7889</v>
      </c>
      <c r="D152" s="172">
        <f t="shared" si="26"/>
        <v>974568061305.52588</v>
      </c>
      <c r="E152" s="172">
        <f t="shared" si="24"/>
        <v>1080005290417.0924</v>
      </c>
      <c r="F152" s="172">
        <f t="shared" si="24"/>
        <v>1104509941545.8982</v>
      </c>
      <c r="G152" s="172">
        <f t="shared" si="24"/>
        <v>1123842729702.907</v>
      </c>
      <c r="H152" s="172">
        <f t="shared" si="24"/>
        <v>1146627487522.1311</v>
      </c>
      <c r="I152" s="172">
        <f t="shared" si="24"/>
        <v>1156326811188.7761</v>
      </c>
      <c r="J152" s="172">
        <f t="shared" si="24"/>
        <v>1167233846483.4902</v>
      </c>
      <c r="K152" s="172">
        <f t="shared" si="24"/>
        <v>1179429680697.3267</v>
      </c>
      <c r="L152" s="172">
        <f t="shared" si="24"/>
        <v>1192382198390.4917</v>
      </c>
      <c r="M152" s="172">
        <f t="shared" si="24"/>
        <v>1205305548377.3823</v>
      </c>
      <c r="N152" s="172">
        <f t="shared" si="24"/>
        <v>1217381310444.3899</v>
      </c>
      <c r="O152" s="172">
        <f t="shared" si="24"/>
        <v>1228351010524.7756</v>
      </c>
      <c r="P152" s="172">
        <f t="shared" si="24"/>
        <v>1238697747825.3613</v>
      </c>
      <c r="Q152" s="172">
        <f t="shared" si="24"/>
        <v>1247824057968.9126</v>
      </c>
      <c r="R152" s="172">
        <f t="shared" si="24"/>
        <v>1255698711392.853</v>
      </c>
      <c r="S152" s="172">
        <f t="shared" si="24"/>
        <v>1262776195684.9385</v>
      </c>
      <c r="T152" s="172">
        <f t="shared" si="24"/>
        <v>1268012269122.7808</v>
      </c>
      <c r="U152" s="172">
        <f t="shared" si="24"/>
        <v>1272587173877.0442</v>
      </c>
      <c r="V152" s="172">
        <f t="shared" si="24"/>
        <v>1276503772903.3406</v>
      </c>
      <c r="W152" s="172">
        <f t="shared" si="24"/>
        <v>1279810529922.9934</v>
      </c>
      <c r="X152" s="172">
        <f t="shared" si="24"/>
        <v>1283947841746.5029</v>
      </c>
      <c r="Y152" s="172">
        <f t="shared" si="24"/>
        <v>1290009133055.3826</v>
      </c>
      <c r="Z152" s="172">
        <f t="shared" si="24"/>
        <v>1297107361682.4075</v>
      </c>
      <c r="AA152" s="172">
        <f t="shared" si="24"/>
        <v>1303541117478.7634</v>
      </c>
      <c r="AB152" s="172">
        <f t="shared" si="24"/>
        <v>1310475508205.7446</v>
      </c>
      <c r="AC152" s="172">
        <f t="shared" si="24"/>
        <v>1318712146492.3435</v>
      </c>
      <c r="AD152" s="172">
        <f t="shared" si="24"/>
        <v>1328007165174.5674</v>
      </c>
      <c r="AE152" s="172">
        <f t="shared" si="24"/>
        <v>1337039110821.9353</v>
      </c>
      <c r="AF152" s="172">
        <f t="shared" si="24"/>
        <v>1346187863389.248</v>
      </c>
      <c r="AG152" s="172">
        <f t="shared" si="24"/>
        <v>1355534813910.9602</v>
      </c>
      <c r="AH152" s="172">
        <f t="shared" si="24"/>
        <v>1365076754395.7371</v>
      </c>
    </row>
    <row r="153" spans="1:34">
      <c r="A153" s="1" t="s">
        <v>1050</v>
      </c>
      <c r="B153" s="174">
        <f t="shared" ref="B153:C153" si="28">F217</f>
        <v>32151359888066.996</v>
      </c>
      <c r="C153" s="174">
        <f t="shared" si="28"/>
        <v>32574171780380.957</v>
      </c>
      <c r="D153" s="172">
        <f t="shared" si="26"/>
        <v>30425864382161.973</v>
      </c>
      <c r="E153" s="172">
        <f t="shared" si="24"/>
        <v>33875334557930.125</v>
      </c>
      <c r="F153" s="172">
        <f t="shared" si="24"/>
        <v>34658890932274.105</v>
      </c>
      <c r="G153" s="172">
        <f t="shared" si="24"/>
        <v>35186679121166.75</v>
      </c>
      <c r="H153" s="172">
        <f t="shared" si="24"/>
        <v>35802844755496.516</v>
      </c>
      <c r="I153" s="172">
        <f t="shared" si="24"/>
        <v>36180875421078.625</v>
      </c>
      <c r="J153" s="172">
        <f t="shared" si="24"/>
        <v>36533794650620.523</v>
      </c>
      <c r="K153" s="172">
        <f t="shared" si="24"/>
        <v>36977018396381.266</v>
      </c>
      <c r="L153" s="172">
        <f t="shared" si="24"/>
        <v>37394100121736.164</v>
      </c>
      <c r="M153" s="172">
        <f t="shared" si="24"/>
        <v>37866824662806.734</v>
      </c>
      <c r="N153" s="172">
        <f t="shared" si="24"/>
        <v>38321281279782.516</v>
      </c>
      <c r="O153" s="172">
        <f t="shared" si="24"/>
        <v>38767230099260.914</v>
      </c>
      <c r="P153" s="172">
        <f t="shared" si="24"/>
        <v>39247862403655.484</v>
      </c>
      <c r="Q153" s="172">
        <f t="shared" si="24"/>
        <v>39648678246151.813</v>
      </c>
      <c r="R153" s="172">
        <f t="shared" si="24"/>
        <v>40015923672024.594</v>
      </c>
      <c r="S153" s="172">
        <f t="shared" si="24"/>
        <v>40368421343121.945</v>
      </c>
      <c r="T153" s="172">
        <f t="shared" si="24"/>
        <v>40670441289615.297</v>
      </c>
      <c r="U153" s="172">
        <f t="shared" si="24"/>
        <v>40960459605545.766</v>
      </c>
      <c r="V153" s="172">
        <f t="shared" si="24"/>
        <v>41208934606048.641</v>
      </c>
      <c r="W153" s="172">
        <f t="shared" si="24"/>
        <v>41421900046986.148</v>
      </c>
      <c r="X153" s="172">
        <f t="shared" si="24"/>
        <v>41653841327575.602</v>
      </c>
      <c r="Y153" s="172">
        <f t="shared" si="24"/>
        <v>41925910332926.695</v>
      </c>
      <c r="Z153" s="172">
        <f t="shared" si="24"/>
        <v>42224257703772.758</v>
      </c>
      <c r="AA153" s="172">
        <f t="shared" si="24"/>
        <v>42508110547682.984</v>
      </c>
      <c r="AB153" s="172">
        <f t="shared" si="24"/>
        <v>42816646353210.516</v>
      </c>
      <c r="AC153" s="172">
        <f t="shared" si="24"/>
        <v>43162474410234.43</v>
      </c>
      <c r="AD153" s="172">
        <f t="shared" si="24"/>
        <v>43541849196074.938</v>
      </c>
      <c r="AE153" s="172">
        <f t="shared" si="24"/>
        <v>43922425478734.211</v>
      </c>
      <c r="AF153" s="172">
        <f t="shared" si="24"/>
        <v>44292125681809.711</v>
      </c>
      <c r="AG153" s="172">
        <f t="shared" si="24"/>
        <v>44682790022736.039</v>
      </c>
      <c r="AH153" s="172">
        <f t="shared" si="24"/>
        <v>45081004359241.813</v>
      </c>
    </row>
    <row r="154" spans="1:34">
      <c r="A154" s="1" t="s">
        <v>1051</v>
      </c>
      <c r="B154">
        <v>0</v>
      </c>
      <c r="C154">
        <v>0</v>
      </c>
      <c r="D154">
        <v>0</v>
      </c>
      <c r="E154">
        <v>0</v>
      </c>
      <c r="F154">
        <v>0</v>
      </c>
      <c r="G154">
        <v>0</v>
      </c>
      <c r="H154" s="133">
        <f>B121</f>
        <v>101640089937.68033</v>
      </c>
      <c r="I154" s="133">
        <f t="shared" ref="I154:AH154" si="29">C121</f>
        <v>101640089937.68033</v>
      </c>
      <c r="J154" s="133">
        <f t="shared" si="29"/>
        <v>101640089937.68033</v>
      </c>
      <c r="K154" s="133">
        <f t="shared" si="29"/>
        <v>101640089937.68033</v>
      </c>
      <c r="L154" s="133">
        <f t="shared" si="29"/>
        <v>348480308357.76105</v>
      </c>
      <c r="M154" s="133">
        <f t="shared" si="29"/>
        <v>588060520353.72192</v>
      </c>
      <c r="N154" s="133">
        <f t="shared" si="29"/>
        <v>1074480950769.7633</v>
      </c>
      <c r="O154" s="133">
        <f t="shared" si="29"/>
        <v>1314061162765.7244</v>
      </c>
      <c r="P154" s="133">
        <f t="shared" si="29"/>
        <v>1568161387609.925</v>
      </c>
      <c r="Q154" s="133">
        <f t="shared" si="29"/>
        <v>1568161387609.925</v>
      </c>
      <c r="R154" s="133">
        <f t="shared" si="29"/>
        <v>1560901381185.8049</v>
      </c>
      <c r="S154" s="133">
        <f t="shared" si="29"/>
        <v>1560901381185.8049</v>
      </c>
      <c r="T154" s="133">
        <f t="shared" si="29"/>
        <v>1560901381185.8049</v>
      </c>
      <c r="U154" s="133">
        <f t="shared" si="29"/>
        <v>1553641374761.6851</v>
      </c>
      <c r="V154" s="133">
        <f t="shared" si="29"/>
        <v>1568161387609.925</v>
      </c>
      <c r="W154" s="133">
        <f t="shared" si="29"/>
        <v>1589941406882.2852</v>
      </c>
      <c r="X154" s="133">
        <f t="shared" si="29"/>
        <v>1597201413306.4053</v>
      </c>
      <c r="Y154" s="133">
        <f t="shared" si="29"/>
        <v>1604461419730.5249</v>
      </c>
      <c r="Z154" s="133">
        <f t="shared" si="29"/>
        <v>1626241439002.8853</v>
      </c>
      <c r="AA154" s="133">
        <f t="shared" si="29"/>
        <v>1640761451851.125</v>
      </c>
      <c r="AB154" s="133">
        <f t="shared" si="29"/>
        <v>1655281464699.365</v>
      </c>
      <c r="AC154" s="133">
        <f t="shared" si="29"/>
        <v>1677061483971.7253</v>
      </c>
      <c r="AD154" s="133">
        <f t="shared" si="29"/>
        <v>1698841503244.0854</v>
      </c>
      <c r="AE154" s="133">
        <f t="shared" si="29"/>
        <v>1720621522516.4456</v>
      </c>
      <c r="AF154" s="133">
        <f t="shared" si="29"/>
        <v>1749661548212.9258</v>
      </c>
      <c r="AG154" s="133">
        <f t="shared" si="29"/>
        <v>1778701573909.406</v>
      </c>
      <c r="AH154" s="133">
        <f t="shared" si="29"/>
        <v>1807741599605.886</v>
      </c>
    </row>
    <row r="156" spans="1:34" s="128" customFormat="1">
      <c r="A156" s="127" t="s">
        <v>1052</v>
      </c>
    </row>
    <row r="157" spans="1:34">
      <c r="B157">
        <v>2018</v>
      </c>
      <c r="C157">
        <f>B157+1</f>
        <v>2019</v>
      </c>
      <c r="D157">
        <f t="shared" ref="D157:T157" si="30">C157+1</f>
        <v>2020</v>
      </c>
      <c r="E157">
        <f t="shared" si="30"/>
        <v>2021</v>
      </c>
      <c r="F157">
        <f t="shared" si="30"/>
        <v>2022</v>
      </c>
      <c r="G157">
        <f t="shared" si="30"/>
        <v>2023</v>
      </c>
      <c r="H157">
        <f t="shared" si="30"/>
        <v>2024</v>
      </c>
      <c r="I157">
        <f t="shared" si="30"/>
        <v>2025</v>
      </c>
      <c r="J157">
        <f t="shared" si="30"/>
        <v>2026</v>
      </c>
      <c r="K157">
        <f t="shared" si="30"/>
        <v>2027</v>
      </c>
      <c r="L157">
        <f t="shared" si="30"/>
        <v>2028</v>
      </c>
      <c r="M157">
        <f t="shared" si="30"/>
        <v>2029</v>
      </c>
      <c r="N157">
        <f t="shared" si="30"/>
        <v>2030</v>
      </c>
      <c r="O157">
        <f t="shared" si="30"/>
        <v>2031</v>
      </c>
      <c r="P157">
        <f t="shared" si="30"/>
        <v>2032</v>
      </c>
      <c r="Q157">
        <f t="shared" si="30"/>
        <v>2033</v>
      </c>
      <c r="R157">
        <f t="shared" si="30"/>
        <v>2034</v>
      </c>
      <c r="S157">
        <f t="shared" si="30"/>
        <v>2035</v>
      </c>
      <c r="T157">
        <f t="shared" si="30"/>
        <v>2036</v>
      </c>
      <c r="U157">
        <f t="shared" ref="U157:X157" si="31">T157+1</f>
        <v>2037</v>
      </c>
      <c r="V157">
        <f t="shared" si="31"/>
        <v>2038</v>
      </c>
      <c r="W157">
        <f t="shared" si="31"/>
        <v>2039</v>
      </c>
      <c r="X157">
        <f t="shared" si="31"/>
        <v>2040</v>
      </c>
      <c r="Y157">
        <f t="shared" ref="Y157:AH157" si="32">X157+1</f>
        <v>2041</v>
      </c>
      <c r="Z157">
        <f t="shared" si="32"/>
        <v>2042</v>
      </c>
      <c r="AA157">
        <f t="shared" si="32"/>
        <v>2043</v>
      </c>
      <c r="AB157">
        <f t="shared" si="32"/>
        <v>2044</v>
      </c>
      <c r="AC157">
        <f t="shared" si="32"/>
        <v>2045</v>
      </c>
      <c r="AD157">
        <f t="shared" si="32"/>
        <v>2046</v>
      </c>
      <c r="AE157">
        <f t="shared" si="32"/>
        <v>2047</v>
      </c>
      <c r="AF157">
        <f t="shared" si="32"/>
        <v>2048</v>
      </c>
      <c r="AG157">
        <f t="shared" si="32"/>
        <v>2049</v>
      </c>
      <c r="AH157">
        <f t="shared" si="32"/>
        <v>2050</v>
      </c>
    </row>
    <row r="158" spans="1:34">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c r="A160" t="s">
        <v>253</v>
      </c>
      <c r="B160" s="170">
        <f>F220</f>
        <v>0</v>
      </c>
      <c r="C160" s="170">
        <f>G220</f>
        <v>0</v>
      </c>
      <c r="D160" s="57">
        <f>$C160*('NEB CEF End-Use Demand'!Q$31/'NEB CEF End-Use Demand'!$P$31)</f>
        <v>0</v>
      </c>
      <c r="E160" s="57">
        <f>$C160*('NEB CEF End-Use Demand'!R$31/'NEB CEF End-Use Demand'!$P$31)</f>
        <v>0</v>
      </c>
      <c r="F160" s="57">
        <f>$C160*('NEB CEF End-Use Demand'!S$31/'NEB CEF End-Use Demand'!$P$31)</f>
        <v>0</v>
      </c>
      <c r="G160" s="57">
        <f>$C160*('NEB CEF End-Use Demand'!T$31/'NEB CEF End-Use Demand'!$P$31)</f>
        <v>0</v>
      </c>
      <c r="H160" s="57">
        <f>$C160*('NEB CEF End-Use Demand'!U$31/'NEB CEF End-Use Demand'!$P$31)</f>
        <v>0</v>
      </c>
      <c r="I160" s="57">
        <f>$C160*('NEB CEF End-Use Demand'!V$31/'NEB CEF End-Use Demand'!$P$31)</f>
        <v>0</v>
      </c>
      <c r="J160" s="57">
        <f>$C160*('NEB CEF End-Use Demand'!W$31/'NEB CEF End-Use Demand'!$P$31)</f>
        <v>0</v>
      </c>
      <c r="K160" s="57">
        <f>$C160*('NEB CEF End-Use Demand'!X$31/'NEB CEF End-Use Demand'!$P$31)</f>
        <v>0</v>
      </c>
      <c r="L160" s="57">
        <f>$C160*('NEB CEF End-Use Demand'!Y$31/'NEB CEF End-Use Demand'!$P$31)</f>
        <v>0</v>
      </c>
      <c r="M160" s="57">
        <f>$C160*('NEB CEF End-Use Demand'!Z$31/'NEB CEF End-Use Demand'!$P$31)</f>
        <v>0</v>
      </c>
      <c r="N160" s="57">
        <f>$C160*('NEB CEF End-Use Demand'!AA$31/'NEB CEF End-Use Demand'!$P$31)</f>
        <v>0</v>
      </c>
      <c r="O160" s="57">
        <f>$C160*('NEB CEF End-Use Demand'!AB$31/'NEB CEF End-Use Demand'!$P$31)</f>
        <v>0</v>
      </c>
      <c r="P160" s="57">
        <f>$C160*('NEB CEF End-Use Demand'!AC$31/'NEB CEF End-Use Demand'!$P$31)</f>
        <v>0</v>
      </c>
      <c r="Q160" s="57">
        <f>$C160*('NEB CEF End-Use Demand'!AD$31/'NEB CEF End-Use Demand'!$P$31)</f>
        <v>0</v>
      </c>
      <c r="R160" s="57">
        <f>$C160*('NEB CEF End-Use Demand'!AE$31/'NEB CEF End-Use Demand'!$P$31)</f>
        <v>0</v>
      </c>
      <c r="S160" s="57">
        <f>$C160*('NEB CEF End-Use Demand'!AF$31/'NEB CEF End-Use Demand'!$P$31)</f>
        <v>0</v>
      </c>
      <c r="T160" s="57">
        <f>$C160*('NEB CEF End-Use Demand'!AG$31/'NEB CEF End-Use Demand'!$P$31)</f>
        <v>0</v>
      </c>
      <c r="U160" s="57">
        <f>$C160*('NEB CEF End-Use Demand'!AH$31/'NEB CEF End-Use Demand'!$P$31)</f>
        <v>0</v>
      </c>
      <c r="V160" s="57">
        <f>$C160*('NEB CEF End-Use Demand'!AI$31/'NEB CEF End-Use Demand'!$P$31)</f>
        <v>0</v>
      </c>
      <c r="W160" s="57">
        <f>$C160*('NEB CEF End-Use Demand'!AJ$31/'NEB CEF End-Use Demand'!$P$31)</f>
        <v>0</v>
      </c>
      <c r="X160" s="57">
        <f>$C160*('NEB CEF End-Use Demand'!AK$31/'NEB CEF End-Use Demand'!$P$31)</f>
        <v>0</v>
      </c>
      <c r="Y160" s="57">
        <f>$C160*('NEB CEF End-Use Demand'!AL$31/'NEB CEF End-Use Demand'!$P$31)</f>
        <v>0</v>
      </c>
      <c r="Z160" s="57">
        <f>$C160*('NEB CEF End-Use Demand'!AM$31/'NEB CEF End-Use Demand'!$P$31)</f>
        <v>0</v>
      </c>
      <c r="AA160" s="57">
        <f>$C160*('NEB CEF End-Use Demand'!AN$31/'NEB CEF End-Use Demand'!$P$31)</f>
        <v>0</v>
      </c>
      <c r="AB160" s="57">
        <f>$C160*('NEB CEF End-Use Demand'!AO$31/'NEB CEF End-Use Demand'!$P$31)</f>
        <v>0</v>
      </c>
      <c r="AC160" s="57">
        <f>$C160*('NEB CEF End-Use Demand'!AP$31/'NEB CEF End-Use Demand'!$P$31)</f>
        <v>0</v>
      </c>
      <c r="AD160" s="57">
        <f>$C160*('NEB CEF End-Use Demand'!AQ$31/'NEB CEF End-Use Demand'!$P$31)</f>
        <v>0</v>
      </c>
      <c r="AE160" s="57">
        <f>$C160*('NEB CEF End-Use Demand'!AR$31/'NEB CEF End-Use Demand'!$P$31)</f>
        <v>0</v>
      </c>
      <c r="AF160" s="57">
        <f>$C160*('NEB CEF End-Use Demand'!AS$31/'NEB CEF End-Use Demand'!$P$31)</f>
        <v>0</v>
      </c>
      <c r="AG160" s="57">
        <f>$C160*('NEB CEF End-Use Demand'!AT$31/'NEB CEF End-Use Demand'!$P$31)</f>
        <v>0</v>
      </c>
      <c r="AH160" s="57">
        <f>$C160*('NEB CEF End-Use Demand'!AU$31/'NEB CEF End-Use Demand'!$P$31)</f>
        <v>0</v>
      </c>
    </row>
    <row r="161" spans="1:34">
      <c r="A161" t="s">
        <v>284</v>
      </c>
      <c r="B161" s="169">
        <f>F221</f>
        <v>1069682202149.5272</v>
      </c>
      <c r="C161" s="169">
        <f>G221</f>
        <v>1085478418849.7379</v>
      </c>
      <c r="D161">
        <f>$C161*('NEB CEF End-Use Demand'!Q$31/'NEB CEF End-Use Demand'!$P$31)</f>
        <v>1015655083006.1602</v>
      </c>
      <c r="E161">
        <f>$C161*('NEB CEF End-Use Demand'!R$31/'NEB CEF End-Use Demand'!$P$31)</f>
        <v>998273026872.65735</v>
      </c>
      <c r="F161">
        <f>$C161*('NEB CEF End-Use Demand'!S$31/'NEB CEF End-Use Demand'!$P$31)</f>
        <v>996974537110.56213</v>
      </c>
      <c r="G161">
        <f>$C161*('NEB CEF End-Use Demand'!T$31/'NEB CEF End-Use Demand'!$P$31)</f>
        <v>998848493926.31323</v>
      </c>
      <c r="H161">
        <f>$C161*('NEB CEF End-Use Demand'!U$31/'NEB CEF End-Use Demand'!$P$31)</f>
        <v>1000737206307.5428</v>
      </c>
      <c r="I161">
        <f>$C161*('NEB CEF End-Use Demand'!V$31/'NEB CEF End-Use Demand'!$P$31)</f>
        <v>997225381723.69421</v>
      </c>
      <c r="J161">
        <f>$C161*('NEB CEF End-Use Demand'!W$31/'NEB CEF End-Use Demand'!$P$31)</f>
        <v>994510357675.67676</v>
      </c>
      <c r="K161">
        <f>$C161*('NEB CEF End-Use Demand'!X$31/'NEB CEF End-Use Demand'!$P$31)</f>
        <v>987191597198.41248</v>
      </c>
      <c r="L161">
        <f>$C161*('NEB CEF End-Use Demand'!Y$31/'NEB CEF End-Use Demand'!$P$31)</f>
        <v>972819676422.49426</v>
      </c>
      <c r="M161">
        <f>$C161*('NEB CEF End-Use Demand'!Z$31/'NEB CEF End-Use Demand'!$P$31)</f>
        <v>960749623861.19958</v>
      </c>
      <c r="N161">
        <f>$C161*('NEB CEF End-Use Demand'!AA$31/'NEB CEF End-Use Demand'!$P$31)</f>
        <v>951084728472.87671</v>
      </c>
      <c r="O161">
        <f>$C161*('NEB CEF End-Use Demand'!AB$31/'NEB CEF End-Use Demand'!$P$31)</f>
        <v>951320817520.53052</v>
      </c>
      <c r="P161">
        <f>$C161*('NEB CEF End-Use Demand'!AC$31/'NEB CEF End-Use Demand'!$P$31)</f>
        <v>956529532134.38989</v>
      </c>
      <c r="Q161">
        <f>$C161*('NEB CEF End-Use Demand'!AD$31/'NEB CEF End-Use Demand'!$P$31)</f>
        <v>958477266777.53284</v>
      </c>
      <c r="R161">
        <f>$C161*('NEB CEF End-Use Demand'!AE$31/'NEB CEF End-Use Demand'!$P$31)</f>
        <v>960749623861.19958</v>
      </c>
      <c r="S161">
        <f>$C161*('NEB CEF End-Use Demand'!AF$31/'NEB CEF End-Use Demand'!$P$31)</f>
        <v>963656470260.43567</v>
      </c>
      <c r="T161">
        <f>$C161*('NEB CEF End-Use Demand'!AG$31/'NEB CEF End-Use Demand'!$P$31)</f>
        <v>967242072671.67603</v>
      </c>
      <c r="U161">
        <f>$C161*('NEB CEF End-Use Demand'!AH$31/'NEB CEF End-Use Demand'!$P$31)</f>
        <v>968525806868.29285</v>
      </c>
      <c r="V161">
        <f>$C161*('NEB CEF End-Use Demand'!AI$31/'NEB CEF End-Use Demand'!$P$31)</f>
        <v>976095411958.68921</v>
      </c>
      <c r="W161">
        <f>$C161*('NEB CEF End-Use Demand'!AJ$31/'NEB CEF End-Use Demand'!$P$31)</f>
        <v>986822708061.45361</v>
      </c>
      <c r="X161">
        <f>$C161*('NEB CEF End-Use Demand'!AK$31/'NEB CEF End-Use Demand'!$P$31)</f>
        <v>992001911544.35632</v>
      </c>
      <c r="Y161">
        <f>$C161*('NEB CEF End-Use Demand'!AL$31/'NEB CEF End-Use Demand'!$P$31)</f>
        <v>999704316724.05786</v>
      </c>
      <c r="Z161">
        <f>$C161*('NEB CEF End-Use Demand'!AM$31/'NEB CEF End-Use Demand'!$P$31)</f>
        <v>1010047968124.385</v>
      </c>
      <c r="AA161">
        <f>$C161*('NEB CEF End-Use Demand'!AN$31/'NEB CEF End-Use Demand'!$P$31)</f>
        <v>1018458640447.0476</v>
      </c>
      <c r="AB161">
        <f>$C161*('NEB CEF End-Use Demand'!AO$31/'NEB CEF End-Use Demand'!$P$31)</f>
        <v>1028197313662.7622</v>
      </c>
      <c r="AC161">
        <f>$C161*('NEB CEF End-Use Demand'!AP$31/'NEB CEF End-Use Demand'!$P$31)</f>
        <v>1040134566134.7517</v>
      </c>
      <c r="AD161">
        <f>$C161*('NEB CEF End-Use Demand'!AQ$31/'NEB CEF End-Use Demand'!$P$31)</f>
        <v>1053355552803.3582</v>
      </c>
      <c r="AE161">
        <f>$C161*('NEB CEF End-Use Demand'!AR$31/'NEB CEF End-Use Demand'!$P$31)</f>
        <v>1066768361823.1833</v>
      </c>
      <c r="AF161">
        <f>$C161*('NEB CEF End-Use Demand'!AS$31/'NEB CEF End-Use Demand'!$P$31)</f>
        <v>1081937083134.9326</v>
      </c>
      <c r="AG161">
        <f>$C161*('NEB CEF End-Use Demand'!AT$31/'NEB CEF End-Use Demand'!$P$31)</f>
        <v>1097799316024.1647</v>
      </c>
      <c r="AH161">
        <f>$C161*('NEB CEF End-Use Demand'!AU$31/'NEB CEF End-Use Demand'!$P$31)</f>
        <v>1115697816949.4099</v>
      </c>
    </row>
    <row r="162" spans="1:34">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c r="A163" t="s">
        <v>255</v>
      </c>
      <c r="B163" s="170">
        <f>F223</f>
        <v>0</v>
      </c>
      <c r="C163" s="170">
        <f>G223</f>
        <v>0</v>
      </c>
      <c r="D163" s="171">
        <f>$C163*F250</f>
        <v>0</v>
      </c>
      <c r="E163" s="171">
        <f t="shared" ref="E163:AH166" si="33">$C163*G250</f>
        <v>0</v>
      </c>
      <c r="F163" s="171">
        <f t="shared" si="33"/>
        <v>0</v>
      </c>
      <c r="G163" s="171">
        <f t="shared" si="33"/>
        <v>0</v>
      </c>
      <c r="H163" s="171">
        <f t="shared" si="33"/>
        <v>0</v>
      </c>
      <c r="I163" s="171">
        <f t="shared" si="33"/>
        <v>0</v>
      </c>
      <c r="J163" s="171">
        <f t="shared" si="33"/>
        <v>0</v>
      </c>
      <c r="K163" s="171">
        <f t="shared" si="33"/>
        <v>0</v>
      </c>
      <c r="L163" s="171">
        <f t="shared" si="33"/>
        <v>0</v>
      </c>
      <c r="M163" s="171">
        <f t="shared" si="33"/>
        <v>0</v>
      </c>
      <c r="N163" s="171">
        <f t="shared" si="33"/>
        <v>0</v>
      </c>
      <c r="O163" s="171">
        <f t="shared" si="33"/>
        <v>0</v>
      </c>
      <c r="P163" s="171">
        <f t="shared" si="33"/>
        <v>0</v>
      </c>
      <c r="Q163" s="171">
        <f t="shared" si="33"/>
        <v>0</v>
      </c>
      <c r="R163" s="171">
        <f t="shared" si="33"/>
        <v>0</v>
      </c>
      <c r="S163" s="171">
        <f t="shared" si="33"/>
        <v>0</v>
      </c>
      <c r="T163" s="171">
        <f t="shared" si="33"/>
        <v>0</v>
      </c>
      <c r="U163" s="171">
        <f t="shared" si="33"/>
        <v>0</v>
      </c>
      <c r="V163" s="171">
        <f t="shared" si="33"/>
        <v>0</v>
      </c>
      <c r="W163" s="171">
        <f t="shared" si="33"/>
        <v>0</v>
      </c>
      <c r="X163" s="171">
        <f t="shared" si="33"/>
        <v>0</v>
      </c>
      <c r="Y163" s="171">
        <f t="shared" si="33"/>
        <v>0</v>
      </c>
      <c r="Z163" s="171">
        <f t="shared" si="33"/>
        <v>0</v>
      </c>
      <c r="AA163" s="171">
        <f t="shared" si="33"/>
        <v>0</v>
      </c>
      <c r="AB163" s="171">
        <f t="shared" si="33"/>
        <v>0</v>
      </c>
      <c r="AC163" s="171">
        <f t="shared" si="33"/>
        <v>0</v>
      </c>
      <c r="AD163" s="171">
        <f t="shared" si="33"/>
        <v>0</v>
      </c>
      <c r="AE163" s="171">
        <f t="shared" si="33"/>
        <v>0</v>
      </c>
      <c r="AF163" s="171">
        <f t="shared" si="33"/>
        <v>0</v>
      </c>
      <c r="AG163" s="171">
        <f t="shared" si="33"/>
        <v>0</v>
      </c>
      <c r="AH163" s="171">
        <f t="shared" si="33"/>
        <v>0</v>
      </c>
    </row>
    <row r="164" spans="1:34">
      <c r="A164" s="1" t="s">
        <v>1048</v>
      </c>
      <c r="B164" s="174">
        <f t="shared" ref="B164:C164" si="34">F224</f>
        <v>1639130128097.7505</v>
      </c>
      <c r="C164" s="174">
        <f t="shared" si="34"/>
        <v>1664795272158.45</v>
      </c>
      <c r="D164" s="172">
        <f t="shared" ref="D164:D166" si="35">$C164*F251</f>
        <v>1551990316232.5549</v>
      </c>
      <c r="E164" s="172">
        <f t="shared" si="33"/>
        <v>1734810562618.019</v>
      </c>
      <c r="F164" s="172">
        <f t="shared" si="33"/>
        <v>1779022154952.8599</v>
      </c>
      <c r="G164" s="172">
        <f t="shared" si="33"/>
        <v>1809826502276.2109</v>
      </c>
      <c r="H164" s="172">
        <f t="shared" si="33"/>
        <v>1844335376617.3757</v>
      </c>
      <c r="I164" s="172">
        <f t="shared" si="33"/>
        <v>1866410111897.9617</v>
      </c>
      <c r="J164" s="172">
        <f t="shared" si="33"/>
        <v>1888129543236.458</v>
      </c>
      <c r="K164" s="172">
        <f t="shared" si="33"/>
        <v>1914261120756.4011</v>
      </c>
      <c r="L164" s="172">
        <f t="shared" si="33"/>
        <v>1939860105378.4983</v>
      </c>
      <c r="M164" s="172">
        <f t="shared" si="33"/>
        <v>1967574196027.5576</v>
      </c>
      <c r="N164" s="172">
        <f t="shared" si="33"/>
        <v>1994784812217.3918</v>
      </c>
      <c r="O164" s="172">
        <f t="shared" si="33"/>
        <v>2021260300671.7007</v>
      </c>
      <c r="P164" s="172">
        <f t="shared" si="33"/>
        <v>2050357065102.5488</v>
      </c>
      <c r="Q164" s="172">
        <f t="shared" si="33"/>
        <v>2075848304498.575</v>
      </c>
      <c r="R164" s="172">
        <f t="shared" si="33"/>
        <v>2099321205374.4094</v>
      </c>
      <c r="S164" s="172">
        <f t="shared" si="33"/>
        <v>2121896671472.7063</v>
      </c>
      <c r="T164" s="172">
        <f t="shared" si="33"/>
        <v>2141969170752.0833</v>
      </c>
      <c r="U164" s="172">
        <f t="shared" si="33"/>
        <v>2160480296645.7417</v>
      </c>
      <c r="V164" s="172">
        <f t="shared" si="33"/>
        <v>2177205413980.1875</v>
      </c>
      <c r="W164" s="172">
        <f t="shared" si="33"/>
        <v>2191664227412.0151</v>
      </c>
      <c r="X164" s="172">
        <f t="shared" si="33"/>
        <v>2206812305763.311</v>
      </c>
      <c r="Y164" s="172">
        <f t="shared" si="33"/>
        <v>2224914798255.4897</v>
      </c>
      <c r="Z164" s="172">
        <f t="shared" si="33"/>
        <v>2244070445761.7441</v>
      </c>
      <c r="AA164" s="172">
        <f t="shared" si="33"/>
        <v>2262692256385.8887</v>
      </c>
      <c r="AB164" s="172">
        <f t="shared" si="33"/>
        <v>2281553534295.6226</v>
      </c>
      <c r="AC164" s="172">
        <f t="shared" si="33"/>
        <v>2303035152611.6406</v>
      </c>
      <c r="AD164" s="172">
        <f t="shared" si="33"/>
        <v>2326896227577.8613</v>
      </c>
      <c r="AE164" s="172">
        <f t="shared" si="33"/>
        <v>2350533649849.0386</v>
      </c>
      <c r="AF164" s="172">
        <f t="shared" si="33"/>
        <v>2373067762583.7139</v>
      </c>
      <c r="AG164" s="172">
        <f t="shared" si="33"/>
        <v>2396710556410.6973</v>
      </c>
      <c r="AH164" s="172">
        <f t="shared" si="33"/>
        <v>2420506829963.6587</v>
      </c>
    </row>
    <row r="165" spans="1:34">
      <c r="A165" s="1" t="s">
        <v>1049</v>
      </c>
      <c r="B165" s="170">
        <f t="shared" ref="B165:C165" si="36">F225</f>
        <v>0</v>
      </c>
      <c r="C165" s="170">
        <f t="shared" si="36"/>
        <v>0</v>
      </c>
      <c r="D165" s="171">
        <f t="shared" si="35"/>
        <v>0</v>
      </c>
      <c r="E165" s="171">
        <f t="shared" si="33"/>
        <v>0</v>
      </c>
      <c r="F165" s="171">
        <f t="shared" si="33"/>
        <v>0</v>
      </c>
      <c r="G165" s="171">
        <f t="shared" si="33"/>
        <v>0</v>
      </c>
      <c r="H165" s="171">
        <f t="shared" si="33"/>
        <v>0</v>
      </c>
      <c r="I165" s="171">
        <f t="shared" si="33"/>
        <v>0</v>
      </c>
      <c r="J165" s="171">
        <f t="shared" si="33"/>
        <v>0</v>
      </c>
      <c r="K165" s="171">
        <f t="shared" si="33"/>
        <v>0</v>
      </c>
      <c r="L165" s="171">
        <f t="shared" si="33"/>
        <v>0</v>
      </c>
      <c r="M165" s="171">
        <f t="shared" si="33"/>
        <v>0</v>
      </c>
      <c r="N165" s="171">
        <f t="shared" si="33"/>
        <v>0</v>
      </c>
      <c r="O165" s="171">
        <f t="shared" si="33"/>
        <v>0</v>
      </c>
      <c r="P165" s="171">
        <f t="shared" si="33"/>
        <v>0</v>
      </c>
      <c r="Q165" s="171">
        <f t="shared" si="33"/>
        <v>0</v>
      </c>
      <c r="R165" s="171">
        <f t="shared" si="33"/>
        <v>0</v>
      </c>
      <c r="S165" s="171">
        <f t="shared" si="33"/>
        <v>0</v>
      </c>
      <c r="T165" s="171">
        <f t="shared" si="33"/>
        <v>0</v>
      </c>
      <c r="U165" s="171">
        <f t="shared" si="33"/>
        <v>0</v>
      </c>
      <c r="V165" s="171">
        <f t="shared" si="33"/>
        <v>0</v>
      </c>
      <c r="W165" s="171">
        <f t="shared" si="33"/>
        <v>0</v>
      </c>
      <c r="X165" s="171">
        <f t="shared" si="33"/>
        <v>0</v>
      </c>
      <c r="Y165" s="171">
        <f t="shared" si="33"/>
        <v>0</v>
      </c>
      <c r="Z165" s="171">
        <f t="shared" si="33"/>
        <v>0</v>
      </c>
      <c r="AA165" s="171">
        <f t="shared" si="33"/>
        <v>0</v>
      </c>
      <c r="AB165" s="171">
        <f t="shared" si="33"/>
        <v>0</v>
      </c>
      <c r="AC165" s="171">
        <f t="shared" si="33"/>
        <v>0</v>
      </c>
      <c r="AD165" s="171">
        <f t="shared" si="33"/>
        <v>0</v>
      </c>
      <c r="AE165" s="171">
        <f t="shared" si="33"/>
        <v>0</v>
      </c>
      <c r="AF165" s="171">
        <f t="shared" si="33"/>
        <v>0</v>
      </c>
      <c r="AG165" s="171">
        <f t="shared" si="33"/>
        <v>0</v>
      </c>
      <c r="AH165" s="171">
        <f t="shared" si="33"/>
        <v>0</v>
      </c>
    </row>
    <row r="166" spans="1:34">
      <c r="A166" s="1" t="s">
        <v>1050</v>
      </c>
      <c r="B166" s="170">
        <f t="shared" ref="B166:C166" si="37">F226</f>
        <v>0</v>
      </c>
      <c r="C166" s="170">
        <f t="shared" si="37"/>
        <v>0</v>
      </c>
      <c r="D166" s="171">
        <f t="shared" si="35"/>
        <v>0</v>
      </c>
      <c r="E166" s="171">
        <f t="shared" si="33"/>
        <v>0</v>
      </c>
      <c r="F166" s="171">
        <f t="shared" si="33"/>
        <v>0</v>
      </c>
      <c r="G166" s="171">
        <f t="shared" si="33"/>
        <v>0</v>
      </c>
      <c r="H166" s="171">
        <f t="shared" si="33"/>
        <v>0</v>
      </c>
      <c r="I166" s="171">
        <f t="shared" si="33"/>
        <v>0</v>
      </c>
      <c r="J166" s="171">
        <f t="shared" si="33"/>
        <v>0</v>
      </c>
      <c r="K166" s="171">
        <f t="shared" si="33"/>
        <v>0</v>
      </c>
      <c r="L166" s="171">
        <f t="shared" si="33"/>
        <v>0</v>
      </c>
      <c r="M166" s="171">
        <f t="shared" si="33"/>
        <v>0</v>
      </c>
      <c r="N166" s="171">
        <f t="shared" si="33"/>
        <v>0</v>
      </c>
      <c r="O166" s="171">
        <f t="shared" si="33"/>
        <v>0</v>
      </c>
      <c r="P166" s="171">
        <f t="shared" si="33"/>
        <v>0</v>
      </c>
      <c r="Q166" s="171">
        <f t="shared" si="33"/>
        <v>0</v>
      </c>
      <c r="R166" s="171">
        <f t="shared" si="33"/>
        <v>0</v>
      </c>
      <c r="S166" s="171">
        <f t="shared" si="33"/>
        <v>0</v>
      </c>
      <c r="T166" s="171">
        <f t="shared" si="33"/>
        <v>0</v>
      </c>
      <c r="U166" s="171">
        <f t="shared" si="33"/>
        <v>0</v>
      </c>
      <c r="V166" s="171">
        <f t="shared" si="33"/>
        <v>0</v>
      </c>
      <c r="W166" s="171">
        <f t="shared" si="33"/>
        <v>0</v>
      </c>
      <c r="X166" s="171">
        <f t="shared" si="33"/>
        <v>0</v>
      </c>
      <c r="Y166" s="171">
        <f t="shared" si="33"/>
        <v>0</v>
      </c>
      <c r="Z166" s="171">
        <f t="shared" si="33"/>
        <v>0</v>
      </c>
      <c r="AA166" s="171">
        <f t="shared" si="33"/>
        <v>0</v>
      </c>
      <c r="AB166" s="171">
        <f t="shared" si="33"/>
        <v>0</v>
      </c>
      <c r="AC166" s="171">
        <f t="shared" si="33"/>
        <v>0</v>
      </c>
      <c r="AD166" s="171">
        <f t="shared" si="33"/>
        <v>0</v>
      </c>
      <c r="AE166" s="171">
        <f t="shared" si="33"/>
        <v>0</v>
      </c>
      <c r="AF166" s="171">
        <f t="shared" si="33"/>
        <v>0</v>
      </c>
      <c r="AG166" s="171">
        <f t="shared" si="33"/>
        <v>0</v>
      </c>
      <c r="AH166" s="171">
        <f t="shared" si="33"/>
        <v>0</v>
      </c>
    </row>
    <row r="167" spans="1:34">
      <c r="A167" s="1" t="s">
        <v>1051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c r="A169" s="127" t="s">
        <v>1053</v>
      </c>
    </row>
    <row r="170" spans="1:34">
      <c r="B170">
        <v>2018</v>
      </c>
      <c r="C170">
        <f>B170+1</f>
        <v>2019</v>
      </c>
      <c r="D170">
        <f t="shared" ref="D170:T170" si="38">C170+1</f>
        <v>2020</v>
      </c>
      <c r="E170">
        <f t="shared" si="38"/>
        <v>2021</v>
      </c>
      <c r="F170">
        <f t="shared" si="38"/>
        <v>2022</v>
      </c>
      <c r="G170">
        <f t="shared" si="38"/>
        <v>2023</v>
      </c>
      <c r="H170">
        <f t="shared" si="38"/>
        <v>2024</v>
      </c>
      <c r="I170">
        <f t="shared" si="38"/>
        <v>2025</v>
      </c>
      <c r="J170">
        <f t="shared" si="38"/>
        <v>2026</v>
      </c>
      <c r="K170">
        <f t="shared" si="38"/>
        <v>2027</v>
      </c>
      <c r="L170">
        <f t="shared" si="38"/>
        <v>2028</v>
      </c>
      <c r="M170">
        <f t="shared" si="38"/>
        <v>2029</v>
      </c>
      <c r="N170">
        <f t="shared" si="38"/>
        <v>2030</v>
      </c>
      <c r="O170">
        <f t="shared" si="38"/>
        <v>2031</v>
      </c>
      <c r="P170">
        <f t="shared" si="38"/>
        <v>2032</v>
      </c>
      <c r="Q170">
        <f t="shared" si="38"/>
        <v>2033</v>
      </c>
      <c r="R170">
        <f t="shared" si="38"/>
        <v>2034</v>
      </c>
      <c r="S170">
        <f t="shared" si="38"/>
        <v>2035</v>
      </c>
      <c r="T170">
        <f t="shared" si="38"/>
        <v>2036</v>
      </c>
      <c r="U170">
        <f t="shared" ref="U170:X170" si="39">T170+1</f>
        <v>2037</v>
      </c>
      <c r="V170">
        <f t="shared" si="39"/>
        <v>2038</v>
      </c>
      <c r="W170">
        <f t="shared" si="39"/>
        <v>2039</v>
      </c>
      <c r="X170">
        <f t="shared" si="39"/>
        <v>2040</v>
      </c>
      <c r="Y170">
        <f t="shared" ref="Y170:AH170" si="40">X170+1</f>
        <v>2041</v>
      </c>
      <c r="Z170">
        <f t="shared" si="40"/>
        <v>2042</v>
      </c>
      <c r="AA170">
        <f t="shared" si="40"/>
        <v>2043</v>
      </c>
      <c r="AB170">
        <f t="shared" si="40"/>
        <v>2044</v>
      </c>
      <c r="AC170">
        <f t="shared" si="40"/>
        <v>2045</v>
      </c>
      <c r="AD170">
        <f t="shared" si="40"/>
        <v>2046</v>
      </c>
      <c r="AE170">
        <f t="shared" si="40"/>
        <v>2047</v>
      </c>
      <c r="AF170">
        <f t="shared" si="40"/>
        <v>2048</v>
      </c>
      <c r="AG170">
        <f t="shared" si="40"/>
        <v>2049</v>
      </c>
      <c r="AH170">
        <f t="shared" si="40"/>
        <v>2050</v>
      </c>
    </row>
    <row r="171" spans="1:34">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c r="A172" t="s">
        <v>283</v>
      </c>
      <c r="B172">
        <v>0</v>
      </c>
      <c r="C172" s="57">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c r="A173" t="s">
        <v>253</v>
      </c>
      <c r="B173">
        <v>0</v>
      </c>
      <c r="C173" s="57">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c r="A174" t="s">
        <v>284</v>
      </c>
      <c r="B174">
        <v>0</v>
      </c>
      <c r="C174" s="57">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c r="A177" s="1" t="s">
        <v>1048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c r="A178" s="1" t="s">
        <v>1049</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c r="A179" s="1" t="s">
        <v>1050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c r="A180" s="1" t="s">
        <v>1051</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c r="A182" s="127" t="s">
        <v>1054</v>
      </c>
    </row>
    <row r="183" spans="1:34">
      <c r="B183">
        <v>2018</v>
      </c>
      <c r="C183">
        <f>B183+1</f>
        <v>2019</v>
      </c>
      <c r="D183">
        <f t="shared" ref="D183:AH183" si="41">C183+1</f>
        <v>2020</v>
      </c>
      <c r="E183">
        <f t="shared" si="41"/>
        <v>2021</v>
      </c>
      <c r="F183">
        <f t="shared" si="41"/>
        <v>2022</v>
      </c>
      <c r="G183">
        <f t="shared" si="41"/>
        <v>2023</v>
      </c>
      <c r="H183">
        <f t="shared" si="41"/>
        <v>2024</v>
      </c>
      <c r="I183">
        <f t="shared" si="41"/>
        <v>2025</v>
      </c>
      <c r="J183">
        <f t="shared" si="41"/>
        <v>2026</v>
      </c>
      <c r="K183">
        <f t="shared" si="41"/>
        <v>2027</v>
      </c>
      <c r="L183">
        <f t="shared" si="41"/>
        <v>2028</v>
      </c>
      <c r="M183">
        <f t="shared" si="41"/>
        <v>2029</v>
      </c>
      <c r="N183">
        <f t="shared" si="41"/>
        <v>2030</v>
      </c>
      <c r="O183">
        <f t="shared" si="41"/>
        <v>2031</v>
      </c>
      <c r="P183">
        <f t="shared" si="41"/>
        <v>2032</v>
      </c>
      <c r="Q183">
        <f t="shared" si="41"/>
        <v>2033</v>
      </c>
      <c r="R183">
        <f t="shared" si="41"/>
        <v>2034</v>
      </c>
      <c r="S183">
        <f t="shared" si="41"/>
        <v>2035</v>
      </c>
      <c r="T183">
        <f t="shared" si="41"/>
        <v>2036</v>
      </c>
      <c r="U183">
        <f t="shared" si="41"/>
        <v>2037</v>
      </c>
      <c r="V183">
        <f t="shared" si="41"/>
        <v>2038</v>
      </c>
      <c r="W183">
        <f t="shared" si="41"/>
        <v>2039</v>
      </c>
      <c r="X183">
        <f t="shared" si="41"/>
        <v>2040</v>
      </c>
      <c r="Y183">
        <f t="shared" si="41"/>
        <v>2041</v>
      </c>
      <c r="Z183">
        <f t="shared" si="41"/>
        <v>2042</v>
      </c>
      <c r="AA183">
        <f t="shared" si="41"/>
        <v>2043</v>
      </c>
      <c r="AB183">
        <f t="shared" si="41"/>
        <v>2044</v>
      </c>
      <c r="AC183">
        <f t="shared" si="41"/>
        <v>2045</v>
      </c>
      <c r="AD183">
        <f t="shared" si="41"/>
        <v>2046</v>
      </c>
      <c r="AE183">
        <f t="shared" si="41"/>
        <v>2047</v>
      </c>
      <c r="AF183">
        <f t="shared" si="41"/>
        <v>2048</v>
      </c>
      <c r="AG183">
        <f t="shared" si="41"/>
        <v>2049</v>
      </c>
      <c r="AH183">
        <f t="shared" si="41"/>
        <v>2050</v>
      </c>
    </row>
    <row r="184" spans="1:34">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c r="A186" t="s">
        <v>253</v>
      </c>
      <c r="B186" s="169">
        <f>F229</f>
        <v>402235660339.82635</v>
      </c>
      <c r="C186" s="169">
        <f>G229</f>
        <v>426677370370.5304</v>
      </c>
      <c r="D186" s="133">
        <f>$C186*('NEB CEF End-Use Demand'!Q$31/'NEB CEF End-Use Demand'!$P$31)</f>
        <v>399231373461.8067</v>
      </c>
      <c r="E186" s="133">
        <f>$C186*('NEB CEF End-Use Demand'!R$31/'NEB CEF End-Use Demand'!$P$31)</f>
        <v>392398874654.01367</v>
      </c>
      <c r="F186" s="133">
        <f>$C186*('NEB CEF End-Use Demand'!S$31/'NEB CEF End-Use Demand'!$P$31)</f>
        <v>391888467272.78638</v>
      </c>
      <c r="G186" s="133">
        <f>$C186*('NEB CEF End-Use Demand'!T$31/'NEB CEF End-Use Demand'!$P$31)</f>
        <v>392625077925.23938</v>
      </c>
      <c r="H186" s="133">
        <f>$C186*('NEB CEF End-Use Demand'!U$31/'NEB CEF End-Use Demand'!$P$31)</f>
        <v>393367488661.57013</v>
      </c>
      <c r="I186" s="133">
        <f>$C186*('NEB CEF End-Use Demand'!V$31/'NEB CEF End-Use Demand'!$P$31)</f>
        <v>391987068698.70532</v>
      </c>
      <c r="J186" s="133">
        <f>$C186*('NEB CEF End-Use Demand'!W$31/'NEB CEF End-Use Demand'!$P$31)</f>
        <v>390919853265.22998</v>
      </c>
      <c r="K186" s="133">
        <f>$C186*('NEB CEF End-Use Demand'!X$31/'NEB CEF End-Use Demand'!$P$31)</f>
        <v>388043011661.94873</v>
      </c>
      <c r="L186" s="133">
        <f>$C186*('NEB CEF End-Use Demand'!Y$31/'NEB CEF End-Use Demand'!$P$31)</f>
        <v>382393729965.18268</v>
      </c>
      <c r="M186" s="133">
        <f>$C186*('NEB CEF End-Use Demand'!Z$31/'NEB CEF End-Use Demand'!$P$31)</f>
        <v>377649261353.31964</v>
      </c>
      <c r="N186" s="133">
        <f>$C186*('NEB CEF End-Use Demand'!AA$31/'NEB CEF End-Use Demand'!$P$31)</f>
        <v>373850206413.50256</v>
      </c>
      <c r="O186" s="133">
        <f>$C186*('NEB CEF End-Use Demand'!AB$31/'NEB CEF End-Use Demand'!$P$31)</f>
        <v>373943007755.54395</v>
      </c>
      <c r="P186" s="133">
        <f>$C186*('NEB CEF End-Use Demand'!AC$31/'NEB CEF End-Use Demand'!$P$31)</f>
        <v>375990437364.33081</v>
      </c>
      <c r="Q186" s="133">
        <f>$C186*('NEB CEF End-Use Demand'!AD$31/'NEB CEF End-Use Demand'!$P$31)</f>
        <v>376756048436.17181</v>
      </c>
      <c r="R186" s="133">
        <f>$C186*('NEB CEF End-Use Demand'!AE$31/'NEB CEF End-Use Demand'!$P$31)</f>
        <v>377649261353.31964</v>
      </c>
      <c r="S186" s="133">
        <f>$C186*('NEB CEF End-Use Demand'!AF$31/'NEB CEF End-Use Demand'!$P$31)</f>
        <v>378791877877.20355</v>
      </c>
      <c r="T186" s="133">
        <f>$C186*('NEB CEF End-Use Demand'!AG$31/'NEB CEF End-Use Demand'!$P$31)</f>
        <v>380201298259.45624</v>
      </c>
      <c r="U186" s="133">
        <f>$C186*('NEB CEF End-Use Demand'!AH$31/'NEB CEF End-Use Demand'!$P$31)</f>
        <v>380705905556.80597</v>
      </c>
      <c r="V186" s="133">
        <f>$C186*('NEB CEF End-Use Demand'!AI$31/'NEB CEF End-Use Demand'!$P$31)</f>
        <v>383681348586.00616</v>
      </c>
      <c r="W186" s="133">
        <f>$C186*('NEB CEF End-Use Demand'!AJ$31/'NEB CEF End-Use Demand'!$P$31)</f>
        <v>387898009565.00916</v>
      </c>
      <c r="X186" s="133">
        <f>$C186*('NEB CEF End-Use Demand'!AK$31/'NEB CEF End-Use Demand'!$P$31)</f>
        <v>389933839006.04083</v>
      </c>
      <c r="Y186" s="133">
        <f>$C186*('NEB CEF End-Use Demand'!AL$31/'NEB CEF End-Use Demand'!$P$31)</f>
        <v>392961482790.13928</v>
      </c>
      <c r="Z186" s="133">
        <f>$C186*('NEB CEF End-Use Demand'!AM$31/'NEB CEF End-Use Demand'!$P$31)</f>
        <v>397027341588.32507</v>
      </c>
      <c r="AA186" s="133">
        <f>$C186*('NEB CEF End-Use Demand'!AN$31/'NEB CEF End-Use Demand'!$P$31)</f>
        <v>400333389398.54755</v>
      </c>
      <c r="AB186" s="133">
        <f>$C186*('NEB CEF End-Use Demand'!AO$31/'NEB CEF End-Use Demand'!$P$31)</f>
        <v>404161444757.75244</v>
      </c>
      <c r="AC186" s="133">
        <f>$C186*('NEB CEF End-Use Demand'!AP$31/'NEB CEF End-Use Demand'!$P$31)</f>
        <v>408853712614.71722</v>
      </c>
      <c r="AD186" s="133">
        <f>$C186*('NEB CEF End-Use Demand'!AQ$31/'NEB CEF End-Use Demand'!$P$31)</f>
        <v>414050587769.0318</v>
      </c>
      <c r="AE186" s="133">
        <f>$C186*('NEB CEF End-Use Demand'!AR$31/'NEB CEF End-Use Demand'!$P$31)</f>
        <v>419322864013.75494</v>
      </c>
      <c r="AF186" s="133">
        <f>$C186*('NEB CEF End-Use Demand'!AS$31/'NEB CEF End-Use Demand'!$P$31)</f>
        <v>425285350239.9104</v>
      </c>
      <c r="AG186" s="133">
        <f>$C186*('NEB CEF End-Use Demand'!AT$31/'NEB CEF End-Use Demand'!$P$31)</f>
        <v>431520440408.31238</v>
      </c>
      <c r="AH186" s="133">
        <f>$C186*('NEB CEF End-Use Demand'!AU$31/'NEB CEF End-Use Demand'!$P$31)</f>
        <v>438555942151.8208</v>
      </c>
    </row>
    <row r="187" spans="1:34">
      <c r="A187" t="s">
        <v>284</v>
      </c>
      <c r="B187" s="170">
        <f>F230</f>
        <v>0</v>
      </c>
      <c r="C187" s="170">
        <f>G230</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c r="A188" t="s">
        <v>285</v>
      </c>
      <c r="B188" s="57">
        <v>0</v>
      </c>
      <c r="C188" s="57">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c r="A189" t="s">
        <v>255</v>
      </c>
      <c r="B189" s="170">
        <f>F232</f>
        <v>0</v>
      </c>
      <c r="C189" s="170">
        <f>G232</f>
        <v>0</v>
      </c>
      <c r="D189" s="171">
        <f>$C189*F250</f>
        <v>0</v>
      </c>
      <c r="E189" s="171">
        <f t="shared" ref="E189:AH192" si="42">$C189*G250</f>
        <v>0</v>
      </c>
      <c r="F189" s="171">
        <f t="shared" si="42"/>
        <v>0</v>
      </c>
      <c r="G189" s="171">
        <f t="shared" si="42"/>
        <v>0</v>
      </c>
      <c r="H189" s="171">
        <f t="shared" si="42"/>
        <v>0</v>
      </c>
      <c r="I189" s="171">
        <f t="shared" si="42"/>
        <v>0</v>
      </c>
      <c r="J189" s="171">
        <f t="shared" si="42"/>
        <v>0</v>
      </c>
      <c r="K189" s="171">
        <f t="shared" si="42"/>
        <v>0</v>
      </c>
      <c r="L189" s="171">
        <f t="shared" si="42"/>
        <v>0</v>
      </c>
      <c r="M189" s="171">
        <f t="shared" si="42"/>
        <v>0</v>
      </c>
      <c r="N189" s="171">
        <f t="shared" si="42"/>
        <v>0</v>
      </c>
      <c r="O189" s="171">
        <f t="shared" si="42"/>
        <v>0</v>
      </c>
      <c r="P189" s="171">
        <f t="shared" si="42"/>
        <v>0</v>
      </c>
      <c r="Q189" s="171">
        <f t="shared" si="42"/>
        <v>0</v>
      </c>
      <c r="R189" s="171">
        <f t="shared" si="42"/>
        <v>0</v>
      </c>
      <c r="S189" s="171">
        <f t="shared" si="42"/>
        <v>0</v>
      </c>
      <c r="T189" s="171">
        <f t="shared" si="42"/>
        <v>0</v>
      </c>
      <c r="U189" s="171">
        <f t="shared" si="42"/>
        <v>0</v>
      </c>
      <c r="V189" s="171">
        <f t="shared" si="42"/>
        <v>0</v>
      </c>
      <c r="W189" s="171">
        <f t="shared" si="42"/>
        <v>0</v>
      </c>
      <c r="X189" s="171">
        <f t="shared" si="42"/>
        <v>0</v>
      </c>
      <c r="Y189" s="171">
        <f t="shared" si="42"/>
        <v>0</v>
      </c>
      <c r="Z189" s="171">
        <f t="shared" si="42"/>
        <v>0</v>
      </c>
      <c r="AA189" s="171">
        <f t="shared" si="42"/>
        <v>0</v>
      </c>
      <c r="AB189" s="171">
        <f t="shared" si="42"/>
        <v>0</v>
      </c>
      <c r="AC189" s="171">
        <f t="shared" si="42"/>
        <v>0</v>
      </c>
      <c r="AD189" s="171">
        <f t="shared" si="42"/>
        <v>0</v>
      </c>
      <c r="AE189" s="171">
        <f t="shared" si="42"/>
        <v>0</v>
      </c>
      <c r="AF189" s="171">
        <f t="shared" si="42"/>
        <v>0</v>
      </c>
      <c r="AG189" s="171">
        <f t="shared" si="42"/>
        <v>0</v>
      </c>
      <c r="AH189" s="171">
        <f t="shared" si="42"/>
        <v>0</v>
      </c>
    </row>
    <row r="190" spans="1:34">
      <c r="A190" s="1" t="s">
        <v>1048</v>
      </c>
      <c r="B190" s="170">
        <f t="shared" ref="B190:C190" si="43">F233</f>
        <v>0</v>
      </c>
      <c r="C190" s="170">
        <f t="shared" si="43"/>
        <v>0</v>
      </c>
      <c r="D190" s="171">
        <f t="shared" ref="D190:D192" si="44">$C190*F251</f>
        <v>0</v>
      </c>
      <c r="E190" s="171">
        <f t="shared" si="42"/>
        <v>0</v>
      </c>
      <c r="F190" s="171">
        <f t="shared" si="42"/>
        <v>0</v>
      </c>
      <c r="G190" s="171">
        <f t="shared" si="42"/>
        <v>0</v>
      </c>
      <c r="H190" s="171">
        <f t="shared" si="42"/>
        <v>0</v>
      </c>
      <c r="I190" s="171">
        <f t="shared" si="42"/>
        <v>0</v>
      </c>
      <c r="J190" s="171">
        <f t="shared" si="42"/>
        <v>0</v>
      </c>
      <c r="K190" s="171">
        <f t="shared" si="42"/>
        <v>0</v>
      </c>
      <c r="L190" s="171">
        <f t="shared" si="42"/>
        <v>0</v>
      </c>
      <c r="M190" s="171">
        <f t="shared" si="42"/>
        <v>0</v>
      </c>
      <c r="N190" s="171">
        <f t="shared" si="42"/>
        <v>0</v>
      </c>
      <c r="O190" s="171">
        <f t="shared" si="42"/>
        <v>0</v>
      </c>
      <c r="P190" s="171">
        <f t="shared" si="42"/>
        <v>0</v>
      </c>
      <c r="Q190" s="171">
        <f t="shared" si="42"/>
        <v>0</v>
      </c>
      <c r="R190" s="171">
        <f t="shared" si="42"/>
        <v>0</v>
      </c>
      <c r="S190" s="171">
        <f t="shared" si="42"/>
        <v>0</v>
      </c>
      <c r="T190" s="171">
        <f t="shared" si="42"/>
        <v>0</v>
      </c>
      <c r="U190" s="171">
        <f t="shared" si="42"/>
        <v>0</v>
      </c>
      <c r="V190" s="171">
        <f t="shared" si="42"/>
        <v>0</v>
      </c>
      <c r="W190" s="171">
        <f t="shared" si="42"/>
        <v>0</v>
      </c>
      <c r="X190" s="171">
        <f t="shared" si="42"/>
        <v>0</v>
      </c>
      <c r="Y190" s="171">
        <f t="shared" si="42"/>
        <v>0</v>
      </c>
      <c r="Z190" s="171">
        <f t="shared" si="42"/>
        <v>0</v>
      </c>
      <c r="AA190" s="171">
        <f t="shared" si="42"/>
        <v>0</v>
      </c>
      <c r="AB190" s="171">
        <f t="shared" si="42"/>
        <v>0</v>
      </c>
      <c r="AC190" s="171">
        <f t="shared" si="42"/>
        <v>0</v>
      </c>
      <c r="AD190" s="171">
        <f t="shared" si="42"/>
        <v>0</v>
      </c>
      <c r="AE190" s="171">
        <f t="shared" si="42"/>
        <v>0</v>
      </c>
      <c r="AF190" s="171">
        <f t="shared" si="42"/>
        <v>0</v>
      </c>
      <c r="AG190" s="171">
        <f t="shared" si="42"/>
        <v>0</v>
      </c>
      <c r="AH190" s="171">
        <f t="shared" si="42"/>
        <v>0</v>
      </c>
    </row>
    <row r="191" spans="1:34">
      <c r="A191" s="1" t="s">
        <v>1049</v>
      </c>
      <c r="B191" s="170">
        <f t="shared" ref="B191:C191" si="45">F234</f>
        <v>0</v>
      </c>
      <c r="C191" s="170">
        <f t="shared" si="45"/>
        <v>0</v>
      </c>
      <c r="D191" s="171">
        <f t="shared" si="44"/>
        <v>0</v>
      </c>
      <c r="E191" s="171">
        <f t="shared" si="42"/>
        <v>0</v>
      </c>
      <c r="F191" s="171">
        <f t="shared" si="42"/>
        <v>0</v>
      </c>
      <c r="G191" s="171">
        <f t="shared" si="42"/>
        <v>0</v>
      </c>
      <c r="H191" s="171">
        <f t="shared" si="42"/>
        <v>0</v>
      </c>
      <c r="I191" s="171">
        <f t="shared" si="42"/>
        <v>0</v>
      </c>
      <c r="J191" s="171">
        <f t="shared" si="42"/>
        <v>0</v>
      </c>
      <c r="K191" s="171">
        <f t="shared" si="42"/>
        <v>0</v>
      </c>
      <c r="L191" s="171">
        <f t="shared" si="42"/>
        <v>0</v>
      </c>
      <c r="M191" s="171">
        <f t="shared" si="42"/>
        <v>0</v>
      </c>
      <c r="N191" s="171">
        <f t="shared" si="42"/>
        <v>0</v>
      </c>
      <c r="O191" s="171">
        <f t="shared" si="42"/>
        <v>0</v>
      </c>
      <c r="P191" s="171">
        <f t="shared" si="42"/>
        <v>0</v>
      </c>
      <c r="Q191" s="171">
        <f t="shared" si="42"/>
        <v>0</v>
      </c>
      <c r="R191" s="171">
        <f t="shared" si="42"/>
        <v>0</v>
      </c>
      <c r="S191" s="171">
        <f t="shared" si="42"/>
        <v>0</v>
      </c>
      <c r="T191" s="171">
        <f t="shared" si="42"/>
        <v>0</v>
      </c>
      <c r="U191" s="171">
        <f t="shared" si="42"/>
        <v>0</v>
      </c>
      <c r="V191" s="171">
        <f t="shared" si="42"/>
        <v>0</v>
      </c>
      <c r="W191" s="171">
        <f t="shared" si="42"/>
        <v>0</v>
      </c>
      <c r="X191" s="171">
        <f t="shared" si="42"/>
        <v>0</v>
      </c>
      <c r="Y191" s="171">
        <f t="shared" si="42"/>
        <v>0</v>
      </c>
      <c r="Z191" s="171">
        <f t="shared" si="42"/>
        <v>0</v>
      </c>
      <c r="AA191" s="171">
        <f t="shared" si="42"/>
        <v>0</v>
      </c>
      <c r="AB191" s="171">
        <f t="shared" si="42"/>
        <v>0</v>
      </c>
      <c r="AC191" s="171">
        <f t="shared" si="42"/>
        <v>0</v>
      </c>
      <c r="AD191" s="171">
        <f t="shared" si="42"/>
        <v>0</v>
      </c>
      <c r="AE191" s="171">
        <f t="shared" si="42"/>
        <v>0</v>
      </c>
      <c r="AF191" s="171">
        <f t="shared" si="42"/>
        <v>0</v>
      </c>
      <c r="AG191" s="171">
        <f t="shared" si="42"/>
        <v>0</v>
      </c>
      <c r="AH191" s="171">
        <f t="shared" si="42"/>
        <v>0</v>
      </c>
    </row>
    <row r="192" spans="1:34">
      <c r="A192" s="1" t="s">
        <v>1050</v>
      </c>
      <c r="B192" s="174">
        <f t="shared" ref="B192:C192" si="46">F235</f>
        <v>459619094651.92096</v>
      </c>
      <c r="C192" s="174">
        <f t="shared" si="46"/>
        <v>466621523194.26221</v>
      </c>
      <c r="D192" s="172">
        <f t="shared" si="44"/>
        <v>435847249723.70215</v>
      </c>
      <c r="E192" s="172">
        <f t="shared" si="42"/>
        <v>485260540673.42188</v>
      </c>
      <c r="F192" s="172">
        <f t="shared" si="42"/>
        <v>496484901844.29199</v>
      </c>
      <c r="G192" s="172">
        <f t="shared" si="42"/>
        <v>504045411142.43951</v>
      </c>
      <c r="H192" s="172">
        <f t="shared" si="42"/>
        <v>512871917884.32648</v>
      </c>
      <c r="I192" s="172">
        <f t="shared" si="42"/>
        <v>518287166694.86743</v>
      </c>
      <c r="J192" s="172">
        <f t="shared" si="42"/>
        <v>523342696872.69287</v>
      </c>
      <c r="K192" s="172">
        <f t="shared" si="42"/>
        <v>529691829576.88361</v>
      </c>
      <c r="L192" s="172">
        <f t="shared" si="42"/>
        <v>535666480637.66089</v>
      </c>
      <c r="M192" s="172">
        <f t="shared" si="42"/>
        <v>542438209076.1568</v>
      </c>
      <c r="N192" s="172">
        <f t="shared" si="42"/>
        <v>548948251457.85358</v>
      </c>
      <c r="O192" s="172">
        <f t="shared" si="42"/>
        <v>555336420551.28918</v>
      </c>
      <c r="P192" s="172">
        <f t="shared" si="42"/>
        <v>562221426852.75537</v>
      </c>
      <c r="Q192" s="172">
        <f t="shared" si="42"/>
        <v>567963070883.09326</v>
      </c>
      <c r="R192" s="172">
        <f t="shared" si="42"/>
        <v>573223822289.52185</v>
      </c>
      <c r="S192" s="172">
        <f t="shared" si="42"/>
        <v>578273313687.76331</v>
      </c>
      <c r="T192" s="172">
        <f t="shared" si="42"/>
        <v>582599717085.45947</v>
      </c>
      <c r="U192" s="172">
        <f t="shared" si="42"/>
        <v>586754198410.29907</v>
      </c>
      <c r="V192" s="172">
        <f t="shared" si="42"/>
        <v>590313576189.48108</v>
      </c>
      <c r="W192" s="172">
        <f t="shared" si="42"/>
        <v>593364283329.72681</v>
      </c>
      <c r="X192" s="172">
        <f t="shared" si="42"/>
        <v>596686817341.33484</v>
      </c>
      <c r="Y192" s="172">
        <f t="shared" si="42"/>
        <v>600584176713.87109</v>
      </c>
      <c r="Z192" s="172">
        <f t="shared" si="42"/>
        <v>604857970858.62488</v>
      </c>
      <c r="AA192" s="172">
        <f t="shared" si="42"/>
        <v>608924132456.88196</v>
      </c>
      <c r="AB192" s="172">
        <f t="shared" si="42"/>
        <v>613343874837.62097</v>
      </c>
      <c r="AC192" s="172">
        <f t="shared" si="42"/>
        <v>618297824728.34399</v>
      </c>
      <c r="AD192" s="172">
        <f t="shared" si="42"/>
        <v>623732327917.6781</v>
      </c>
      <c r="AE192" s="172">
        <f t="shared" si="42"/>
        <v>629184042420.30237</v>
      </c>
      <c r="AF192" s="172">
        <f t="shared" si="42"/>
        <v>634479958247.33862</v>
      </c>
      <c r="AG192" s="172">
        <f t="shared" si="42"/>
        <v>640076183104.55872</v>
      </c>
      <c r="AH192" s="172">
        <f t="shared" si="42"/>
        <v>645780560840.11279</v>
      </c>
    </row>
    <row r="193" spans="1:34">
      <c r="A193" s="1" t="s">
        <v>1051</v>
      </c>
      <c r="B193">
        <v>0</v>
      </c>
      <c r="C193">
        <v>0</v>
      </c>
      <c r="D193">
        <v>0</v>
      </c>
      <c r="E193">
        <v>0</v>
      </c>
      <c r="F193">
        <v>0</v>
      </c>
      <c r="G193">
        <v>0</v>
      </c>
      <c r="H193">
        <f>B122</f>
        <v>31054306862.319683</v>
      </c>
      <c r="I193">
        <f t="shared" ref="I193:AH193" si="47">C122</f>
        <v>31054306862.319683</v>
      </c>
      <c r="J193">
        <f t="shared" si="47"/>
        <v>31054306862.319683</v>
      </c>
      <c r="K193">
        <f t="shared" si="47"/>
        <v>31054306862.319683</v>
      </c>
      <c r="L193">
        <f t="shared" si="47"/>
        <v>106471909242.23891</v>
      </c>
      <c r="M193">
        <f t="shared" si="47"/>
        <v>179671346846.2782</v>
      </c>
      <c r="N193">
        <f t="shared" si="47"/>
        <v>328288386830.23663</v>
      </c>
      <c r="O193">
        <f t="shared" si="47"/>
        <v>401487824434.27582</v>
      </c>
      <c r="P193">
        <f t="shared" si="47"/>
        <v>479123591590.0752</v>
      </c>
      <c r="Q193">
        <f t="shared" si="47"/>
        <v>479123591590.0752</v>
      </c>
      <c r="R193">
        <f t="shared" si="47"/>
        <v>476905426814.19507</v>
      </c>
      <c r="S193">
        <f t="shared" si="47"/>
        <v>476905426814.19507</v>
      </c>
      <c r="T193">
        <f t="shared" si="47"/>
        <v>476905426814.19507</v>
      </c>
      <c r="U193">
        <f t="shared" si="47"/>
        <v>474687262038.31494</v>
      </c>
      <c r="V193">
        <f t="shared" si="47"/>
        <v>479123591590.0752</v>
      </c>
      <c r="W193">
        <f t="shared" si="47"/>
        <v>485778085917.71484</v>
      </c>
      <c r="X193">
        <f t="shared" si="47"/>
        <v>487996250693.59497</v>
      </c>
      <c r="Y193">
        <f t="shared" si="47"/>
        <v>490214415469.47504</v>
      </c>
      <c r="Z193">
        <f t="shared" si="47"/>
        <v>496868909797.11493</v>
      </c>
      <c r="AA193">
        <f t="shared" si="47"/>
        <v>501305239348.87469</v>
      </c>
      <c r="AB193">
        <f t="shared" si="47"/>
        <v>505741568900.6347</v>
      </c>
      <c r="AC193">
        <f t="shared" si="47"/>
        <v>512396063228.2746</v>
      </c>
      <c r="AD193">
        <f t="shared" si="47"/>
        <v>519050557555.91449</v>
      </c>
      <c r="AE193">
        <f t="shared" si="47"/>
        <v>525705051883.55457</v>
      </c>
      <c r="AF193">
        <f t="shared" si="47"/>
        <v>534577710987.07434</v>
      </c>
      <c r="AG193">
        <f t="shared" si="47"/>
        <v>543450370090.59412</v>
      </c>
      <c r="AH193">
        <f t="shared" si="47"/>
        <v>552323029194.11438</v>
      </c>
    </row>
    <row r="195" spans="1:34" s="128" customFormat="1">
      <c r="A195" s="127" t="s">
        <v>1055</v>
      </c>
    </row>
    <row r="196" spans="1:34">
      <c r="B196">
        <v>2018</v>
      </c>
      <c r="C196">
        <f>B196+1</f>
        <v>2019</v>
      </c>
      <c r="D196">
        <f t="shared" ref="D196:T196" si="48">C196+1</f>
        <v>2020</v>
      </c>
      <c r="E196">
        <f t="shared" si="48"/>
        <v>2021</v>
      </c>
      <c r="F196">
        <f t="shared" si="48"/>
        <v>2022</v>
      </c>
      <c r="G196">
        <f t="shared" si="48"/>
        <v>2023</v>
      </c>
      <c r="H196">
        <f t="shared" si="48"/>
        <v>2024</v>
      </c>
      <c r="I196">
        <f t="shared" si="48"/>
        <v>2025</v>
      </c>
      <c r="J196">
        <f t="shared" si="48"/>
        <v>2026</v>
      </c>
      <c r="K196">
        <f t="shared" si="48"/>
        <v>2027</v>
      </c>
      <c r="L196">
        <f t="shared" si="48"/>
        <v>2028</v>
      </c>
      <c r="M196">
        <f t="shared" si="48"/>
        <v>2029</v>
      </c>
      <c r="N196">
        <f t="shared" si="48"/>
        <v>2030</v>
      </c>
      <c r="O196">
        <f t="shared" si="48"/>
        <v>2031</v>
      </c>
      <c r="P196">
        <f t="shared" si="48"/>
        <v>2032</v>
      </c>
      <c r="Q196">
        <f t="shared" si="48"/>
        <v>2033</v>
      </c>
      <c r="R196">
        <f t="shared" si="48"/>
        <v>2034</v>
      </c>
      <c r="S196">
        <f t="shared" si="48"/>
        <v>2035</v>
      </c>
      <c r="T196">
        <f t="shared" si="48"/>
        <v>2036</v>
      </c>
      <c r="U196">
        <f t="shared" ref="U196:X196" si="49">T196+1</f>
        <v>2037</v>
      </c>
      <c r="V196">
        <f t="shared" si="49"/>
        <v>2038</v>
      </c>
      <c r="W196">
        <f t="shared" si="49"/>
        <v>2039</v>
      </c>
      <c r="X196">
        <f t="shared" si="49"/>
        <v>2040</v>
      </c>
      <c r="Y196">
        <f t="shared" ref="Y196:AH196" si="50">X196+1</f>
        <v>2041</v>
      </c>
      <c r="Z196">
        <f t="shared" si="50"/>
        <v>2042</v>
      </c>
      <c r="AA196">
        <f t="shared" si="50"/>
        <v>2043</v>
      </c>
      <c r="AB196">
        <f t="shared" si="50"/>
        <v>2044</v>
      </c>
      <c r="AC196">
        <f t="shared" si="50"/>
        <v>2045</v>
      </c>
      <c r="AD196">
        <f t="shared" si="50"/>
        <v>2046</v>
      </c>
      <c r="AE196">
        <f t="shared" si="50"/>
        <v>2047</v>
      </c>
      <c r="AF196">
        <f t="shared" si="50"/>
        <v>2048</v>
      </c>
      <c r="AG196">
        <f t="shared" si="50"/>
        <v>2049</v>
      </c>
      <c r="AH196">
        <f t="shared" si="50"/>
        <v>2050</v>
      </c>
    </row>
    <row r="197" spans="1:34">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c r="A199" t="s">
        <v>253</v>
      </c>
      <c r="B199" s="169">
        <f>F238</f>
        <v>7642477546456.7002</v>
      </c>
      <c r="C199" s="169">
        <f>G238</f>
        <v>8106870037040.0801</v>
      </c>
      <c r="D199" s="133">
        <f>$C199*('NEB CEF End-Use Demand'!Q$31/'NEB CEF End-Use Demand'!$P$31)</f>
        <v>7585396095774.3301</v>
      </c>
      <c r="E199" s="133">
        <f>$C199*('NEB CEF End-Use Demand'!R$31/'NEB CEF End-Use Demand'!$P$31)</f>
        <v>7455578618426.2617</v>
      </c>
      <c r="F199" s="133">
        <f>$C199*('NEB CEF End-Use Demand'!S$31/'NEB CEF End-Use Demand'!$P$31)</f>
        <v>7445880878182.9434</v>
      </c>
      <c r="G199" s="133">
        <f>$C199*('NEB CEF End-Use Demand'!T$31/'NEB CEF End-Use Demand'!$P$31)</f>
        <v>7459876480579.5508</v>
      </c>
      <c r="H199" s="133">
        <f>$C199*('NEB CEF End-Use Demand'!U$31/'NEB CEF End-Use Demand'!$P$31)</f>
        <v>7473982284569.835</v>
      </c>
      <c r="I199" s="133">
        <f>$C199*('NEB CEF End-Use Demand'!V$31/'NEB CEF End-Use Demand'!$P$31)</f>
        <v>7447754305275.4033</v>
      </c>
      <c r="J199" s="133">
        <f>$C199*('NEB CEF End-Use Demand'!W$31/'NEB CEF End-Use Demand'!$P$31)</f>
        <v>7427477212039.3721</v>
      </c>
      <c r="K199" s="133">
        <f>$C199*('NEB CEF End-Use Demand'!X$31/'NEB CEF End-Use Demand'!$P$31)</f>
        <v>7372817221577.0283</v>
      </c>
      <c r="L199" s="133">
        <f>$C199*('NEB CEF End-Use Demand'!Y$31/'NEB CEF End-Use Demand'!$P$31)</f>
        <v>7265480869338.4736</v>
      </c>
      <c r="M199" s="133">
        <f>$C199*('NEB CEF End-Use Demand'!Z$31/'NEB CEF End-Use Demand'!$P$31)</f>
        <v>7175335965713.0752</v>
      </c>
      <c r="N199" s="133">
        <f>$C199*('NEB CEF End-Use Demand'!AA$31/'NEB CEF End-Use Demand'!$P$31)</f>
        <v>7103153921856.5508</v>
      </c>
      <c r="O199" s="133">
        <f>$C199*('NEB CEF End-Use Demand'!AB$31/'NEB CEF End-Use Demand'!$P$31)</f>
        <v>7104917147355.3379</v>
      </c>
      <c r="P199" s="133">
        <f>$C199*('NEB CEF End-Use Demand'!AC$31/'NEB CEF End-Use Demand'!$P$31)</f>
        <v>7143818309922.2881</v>
      </c>
      <c r="Q199" s="133">
        <f>$C199*('NEB CEF End-Use Demand'!AD$31/'NEB CEF End-Use Demand'!$P$31)</f>
        <v>7158364920287.2666</v>
      </c>
      <c r="R199" s="133">
        <f>$C199*('NEB CEF End-Use Demand'!AE$31/'NEB CEF End-Use Demand'!$P$31)</f>
        <v>7175335965713.0752</v>
      </c>
      <c r="S199" s="133">
        <f>$C199*('NEB CEF End-Use Demand'!AF$31/'NEB CEF End-Use Demand'!$P$31)</f>
        <v>7197045679666.8691</v>
      </c>
      <c r="T199" s="133">
        <f>$C199*('NEB CEF End-Use Demand'!AG$31/'NEB CEF End-Use Demand'!$P$31)</f>
        <v>7223824666929.6709</v>
      </c>
      <c r="U199" s="133">
        <f>$C199*('NEB CEF End-Use Demand'!AH$31/'NEB CEF End-Use Demand'!$P$31)</f>
        <v>7233412205579.3154</v>
      </c>
      <c r="V199" s="133">
        <f>$C199*('NEB CEF End-Use Demand'!AI$31/'NEB CEF End-Use Demand'!$P$31)</f>
        <v>7289945623134.1191</v>
      </c>
      <c r="W199" s="133">
        <f>$C199*('NEB CEF End-Use Demand'!AJ$31/'NEB CEF End-Use Demand'!$P$31)</f>
        <v>7370062181735.1758</v>
      </c>
      <c r="X199" s="133">
        <f>$C199*('NEB CEF End-Use Demand'!AK$31/'NEB CEF End-Use Demand'!$P$31)</f>
        <v>7408742941114.7773</v>
      </c>
      <c r="Y199" s="133">
        <f>$C199*('NEB CEF End-Use Demand'!AL$31/'NEB CEF End-Use Demand'!$P$31)</f>
        <v>7466268173012.6484</v>
      </c>
      <c r="Z199" s="133">
        <f>$C199*('NEB CEF End-Use Demand'!AM$31/'NEB CEF End-Use Demand'!$P$31)</f>
        <v>7543519490178.1797</v>
      </c>
      <c r="AA199" s="133">
        <f>$C199*('NEB CEF End-Use Demand'!AN$31/'NEB CEF End-Use Demand'!$P$31)</f>
        <v>7606334398572.4053</v>
      </c>
      <c r="AB199" s="133">
        <f>$C199*('NEB CEF End-Use Demand'!AO$31/'NEB CEF End-Use Demand'!$P$31)</f>
        <v>7679067450397.2988</v>
      </c>
      <c r="AC199" s="133">
        <f>$C199*('NEB CEF End-Use Demand'!AP$31/'NEB CEF End-Use Demand'!$P$31)</f>
        <v>7768220539679.6299</v>
      </c>
      <c r="AD199" s="133">
        <f>$C199*('NEB CEF End-Use Demand'!AQ$31/'NEB CEF End-Use Demand'!$P$31)</f>
        <v>7866961167611.6064</v>
      </c>
      <c r="AE199" s="133">
        <f>$C199*('NEB CEF End-Use Demand'!AR$31/'NEB CEF End-Use Demand'!$P$31)</f>
        <v>7967134416261.3467</v>
      </c>
      <c r="AF199" s="133">
        <f>$C199*('NEB CEF End-Use Demand'!AS$31/'NEB CEF End-Use Demand'!$P$31)</f>
        <v>8080421654558.3008</v>
      </c>
      <c r="AG199" s="133">
        <f>$C199*('NEB CEF End-Use Demand'!AT$31/'NEB CEF End-Use Demand'!$P$31)</f>
        <v>8198888367757.9375</v>
      </c>
      <c r="AH199" s="133">
        <f>$C199*('NEB CEF End-Use Demand'!AU$31/'NEB CEF End-Use Demand'!$P$31)</f>
        <v>8332562900884.5977</v>
      </c>
    </row>
    <row r="200" spans="1:34">
      <c r="A200" t="s">
        <v>284</v>
      </c>
      <c r="B200" s="169">
        <f>F239</f>
        <v>88521280075982.891</v>
      </c>
      <c r="C200" s="169">
        <f>G239</f>
        <v>89478404345642.594</v>
      </c>
      <c r="D200" s="133">
        <f>$C200*('NEB CEF End-Use Demand'!Q$32/'NEB CEF End-Use Demand'!$P$32)</f>
        <v>87708541943210.438</v>
      </c>
      <c r="E200" s="133">
        <f>$C200*('NEB CEF End-Use Demand'!R$32/'NEB CEF End-Use Demand'!$P$32)</f>
        <v>87676611435950.063</v>
      </c>
      <c r="F200" s="133">
        <f>$C200*('NEB CEF End-Use Demand'!S$32/'NEB CEF End-Use Demand'!$P$32)</f>
        <v>88155569044855.672</v>
      </c>
      <c r="G200" s="133">
        <f>$C200*('NEB CEF End-Use Demand'!T$32/'NEB CEF End-Use Demand'!$P$32)</f>
        <v>89378051322824.281</v>
      </c>
      <c r="H200" s="133">
        <f>$C200*('NEB CEF End-Use Demand'!U$32/'NEB CEF End-Use Demand'!$P$32)</f>
        <v>91093175712810.078</v>
      </c>
      <c r="I200" s="133">
        <f>$C200*('NEB CEF End-Use Demand'!V$32/'NEB CEF End-Use Demand'!$P$32)</f>
        <v>91768277866315.141</v>
      </c>
      <c r="J200" s="133">
        <f>$C200*('NEB CEF End-Use Demand'!W$32/'NEB CEF End-Use Demand'!$P$32)</f>
        <v>92187935961737.203</v>
      </c>
      <c r="K200" s="133">
        <f>$C200*('NEB CEF End-Use Demand'!X$32/'NEB CEF End-Use Demand'!$P$32)</f>
        <v>92347588498039.078</v>
      </c>
      <c r="L200" s="133">
        <f>$C200*('NEB CEF End-Use Demand'!Y$32/'NEB CEF End-Use Demand'!$P$32)</f>
        <v>92233550972109.156</v>
      </c>
      <c r="M200" s="133">
        <f>$C200*('NEB CEF End-Use Demand'!Z$32/'NEB CEF End-Use Demand'!$P$32)</f>
        <v>92292850485592.719</v>
      </c>
      <c r="N200" s="133">
        <f>$C200*('NEB CEF End-Use Demand'!AA$32/'NEB CEF End-Use Demand'!$P$32)</f>
        <v>92507241034340.953</v>
      </c>
      <c r="O200" s="133">
        <f>$C200*('NEB CEF End-Use Demand'!AB$32/'NEB CEF End-Use Demand'!$P$32)</f>
        <v>92872161117316.641</v>
      </c>
      <c r="P200" s="133">
        <f>$C200*('NEB CEF End-Use Demand'!AC$32/'NEB CEF End-Use Demand'!$P$32)</f>
        <v>93597439782230.844</v>
      </c>
      <c r="Q200" s="133">
        <f>$C200*('NEB CEF End-Use Demand'!AD$32/'NEB CEF End-Use Demand'!$P$32)</f>
        <v>94058151386987.672</v>
      </c>
      <c r="R200" s="133">
        <f>$C200*('NEB CEF End-Use Demand'!AE$32/'NEB CEF End-Use Demand'!$P$32)</f>
        <v>94642023519748.797</v>
      </c>
      <c r="S200" s="133">
        <f>$C200*('NEB CEF End-Use Demand'!AF$32/'NEB CEF End-Use Demand'!$P$32)</f>
        <v>95120981128654.422</v>
      </c>
      <c r="T200" s="133">
        <f>$C200*('NEB CEF End-Use Demand'!AG$32/'NEB CEF End-Use Demand'!$P$32)</f>
        <v>95586254234448.438</v>
      </c>
      <c r="U200" s="133">
        <f>$C200*('NEB CEF End-Use Demand'!AH$32/'NEB CEF End-Use Demand'!$P$32)</f>
        <v>95650115248969.188</v>
      </c>
      <c r="V200" s="133">
        <f>$C200*('NEB CEF End-Use Demand'!AI$32/'NEB CEF End-Use Demand'!$P$32)</f>
        <v>95882751801866.188</v>
      </c>
      <c r="W200" s="133">
        <f>$C200*('NEB CEF End-Use Demand'!AJ$32/'NEB CEF End-Use Demand'!$P$32)</f>
        <v>96088019348540.031</v>
      </c>
      <c r="X200" s="133">
        <f>$C200*('NEB CEF End-Use Demand'!AK$32/'NEB CEF End-Use Demand'!$P$32)</f>
        <v>96293286895213.859</v>
      </c>
      <c r="Y200" s="133">
        <f>$C200*('NEB CEF End-Use Demand'!AL$32/'NEB CEF End-Use Demand'!$P$32)</f>
        <v>96516800446036.484</v>
      </c>
      <c r="Z200" s="133">
        <f>$C200*('NEB CEF End-Use Demand'!AM$32/'NEB CEF End-Use Demand'!$P$32)</f>
        <v>97045934566351.25</v>
      </c>
      <c r="AA200" s="133">
        <f>$C200*('NEB CEF End-Use Demand'!AN$32/'NEB CEF End-Use Demand'!$P$32)</f>
        <v>97214710104727.531</v>
      </c>
      <c r="AB200" s="133">
        <f>$C200*('NEB CEF End-Use Demand'!AO$32/'NEB CEF End-Use Demand'!$P$32)</f>
        <v>97488400166959.297</v>
      </c>
      <c r="AC200" s="133">
        <f>$C200*('NEB CEF End-Use Demand'!AP$32/'NEB CEF End-Use Demand'!$P$32)</f>
        <v>97926304266530.156</v>
      </c>
      <c r="AD200" s="133">
        <f>$C200*('NEB CEF End-Use Demand'!AQ$32/'NEB CEF End-Use Demand'!$P$32)</f>
        <v>98450876885807.719</v>
      </c>
      <c r="AE200" s="133">
        <f>$C200*('NEB CEF End-Use Demand'!AR$32/'NEB CEF End-Use Demand'!$P$32)</f>
        <v>98925272993676.141</v>
      </c>
      <c r="AF200" s="133">
        <f>$C200*('NEB CEF End-Use Demand'!AS$32/'NEB CEF End-Use Demand'!$P$32)</f>
        <v>99545637134734.813</v>
      </c>
      <c r="AG200" s="133">
        <f>$C200*('NEB CEF End-Use Demand'!AT$32/'NEB CEF End-Use Demand'!$P$32)</f>
        <v>100202493284091.09</v>
      </c>
      <c r="AH200" s="133">
        <f>$C200*('NEB CEF End-Use Demand'!AU$32/'NEB CEF End-Use Demand'!$P$32)</f>
        <v>101064616980121.19</v>
      </c>
    </row>
    <row r="201" spans="1:34">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c r="A202" t="s">
        <v>255</v>
      </c>
      <c r="B202" s="170">
        <f>F241</f>
        <v>0</v>
      </c>
      <c r="C202" s="170">
        <f>G241</f>
        <v>0</v>
      </c>
      <c r="D202" s="171">
        <f>$C202*F250</f>
        <v>0</v>
      </c>
      <c r="E202" s="171">
        <f t="shared" ref="E202:AH205" si="51">$C202*G250</f>
        <v>0</v>
      </c>
      <c r="F202" s="171">
        <f t="shared" si="51"/>
        <v>0</v>
      </c>
      <c r="G202" s="171">
        <f t="shared" si="51"/>
        <v>0</v>
      </c>
      <c r="H202" s="171">
        <f t="shared" si="51"/>
        <v>0</v>
      </c>
      <c r="I202" s="171">
        <f t="shared" si="51"/>
        <v>0</v>
      </c>
      <c r="J202" s="171">
        <f t="shared" si="51"/>
        <v>0</v>
      </c>
      <c r="K202" s="171">
        <f t="shared" si="51"/>
        <v>0</v>
      </c>
      <c r="L202" s="171">
        <f t="shared" si="51"/>
        <v>0</v>
      </c>
      <c r="M202" s="171">
        <f t="shared" si="51"/>
        <v>0</v>
      </c>
      <c r="N202" s="171">
        <f t="shared" si="51"/>
        <v>0</v>
      </c>
      <c r="O202" s="171">
        <f t="shared" si="51"/>
        <v>0</v>
      </c>
      <c r="P202" s="171">
        <f t="shared" si="51"/>
        <v>0</v>
      </c>
      <c r="Q202" s="171">
        <f t="shared" si="51"/>
        <v>0</v>
      </c>
      <c r="R202" s="171">
        <f t="shared" si="51"/>
        <v>0</v>
      </c>
      <c r="S202" s="171">
        <f t="shared" si="51"/>
        <v>0</v>
      </c>
      <c r="T202" s="171">
        <f t="shared" si="51"/>
        <v>0</v>
      </c>
      <c r="U202" s="171">
        <f t="shared" si="51"/>
        <v>0</v>
      </c>
      <c r="V202" s="171">
        <f t="shared" si="51"/>
        <v>0</v>
      </c>
      <c r="W202" s="171">
        <f t="shared" si="51"/>
        <v>0</v>
      </c>
      <c r="X202" s="171">
        <f t="shared" si="51"/>
        <v>0</v>
      </c>
      <c r="Y202" s="171">
        <f t="shared" si="51"/>
        <v>0</v>
      </c>
      <c r="Z202" s="171">
        <f t="shared" si="51"/>
        <v>0</v>
      </c>
      <c r="AA202" s="171">
        <f t="shared" si="51"/>
        <v>0</v>
      </c>
      <c r="AB202" s="171">
        <f t="shared" si="51"/>
        <v>0</v>
      </c>
      <c r="AC202" s="171">
        <f t="shared" si="51"/>
        <v>0</v>
      </c>
      <c r="AD202" s="171">
        <f t="shared" si="51"/>
        <v>0</v>
      </c>
      <c r="AE202" s="171">
        <f t="shared" si="51"/>
        <v>0</v>
      </c>
      <c r="AF202" s="171">
        <f t="shared" si="51"/>
        <v>0</v>
      </c>
      <c r="AG202" s="171">
        <f t="shared" si="51"/>
        <v>0</v>
      </c>
      <c r="AH202" s="171">
        <f t="shared" si="51"/>
        <v>0</v>
      </c>
    </row>
    <row r="203" spans="1:34">
      <c r="A203" s="1" t="s">
        <v>1048</v>
      </c>
      <c r="B203" s="174">
        <f t="shared" ref="B203:C203" si="52">F242</f>
        <v>867556146557.60583</v>
      </c>
      <c r="C203" s="174">
        <f t="shared" si="52"/>
        <v>880240965993.25879</v>
      </c>
      <c r="D203" s="172">
        <f t="shared" ref="D203:D205" si="53">$C203*F251</f>
        <v>820596669163.7168</v>
      </c>
      <c r="E203" s="172">
        <f t="shared" si="51"/>
        <v>917260729287.35095</v>
      </c>
      <c r="F203" s="172">
        <f t="shared" si="51"/>
        <v>940637089970.10559</v>
      </c>
      <c r="G203" s="172">
        <f t="shared" si="51"/>
        <v>956924527169.24109</v>
      </c>
      <c r="H203" s="172">
        <f t="shared" si="51"/>
        <v>975170689561.34326</v>
      </c>
      <c r="I203" s="172">
        <f t="shared" si="51"/>
        <v>986842446823.26489</v>
      </c>
      <c r="J203" s="172">
        <f t="shared" si="51"/>
        <v>998326341294.82642</v>
      </c>
      <c r="K203" s="172">
        <f t="shared" si="51"/>
        <v>1012143106289.155</v>
      </c>
      <c r="L203" s="172">
        <f t="shared" si="51"/>
        <v>1025678269038.0175</v>
      </c>
      <c r="M203" s="172">
        <f t="shared" si="51"/>
        <v>1040331769280.6772</v>
      </c>
      <c r="N203" s="172">
        <f t="shared" si="51"/>
        <v>1054719063310.6256</v>
      </c>
      <c r="O203" s="172">
        <f t="shared" si="51"/>
        <v>1068717667176.1621</v>
      </c>
      <c r="P203" s="172">
        <f t="shared" si="51"/>
        <v>1084102239957.103</v>
      </c>
      <c r="Q203" s="172">
        <f t="shared" si="51"/>
        <v>1097580433681.9275</v>
      </c>
      <c r="R203" s="172">
        <f t="shared" si="51"/>
        <v>1109991454596.7214</v>
      </c>
      <c r="S203" s="172">
        <f t="shared" si="51"/>
        <v>1121927967403.0972</v>
      </c>
      <c r="T203" s="172">
        <f t="shared" si="51"/>
        <v>1132541065872.9587</v>
      </c>
      <c r="U203" s="172">
        <f t="shared" si="51"/>
        <v>1142328606485.7639</v>
      </c>
      <c r="V203" s="172">
        <f t="shared" si="51"/>
        <v>1151171816029.3225</v>
      </c>
      <c r="W203" s="172">
        <f t="shared" si="51"/>
        <v>1158816743976.437</v>
      </c>
      <c r="X203" s="172">
        <f t="shared" si="51"/>
        <v>1166826112662.1123</v>
      </c>
      <c r="Y203" s="172">
        <f t="shared" si="51"/>
        <v>1176397593158.6553</v>
      </c>
      <c r="Z203" s="172">
        <f t="shared" si="51"/>
        <v>1186525917011.5156</v>
      </c>
      <c r="AA203" s="172">
        <f t="shared" si="51"/>
        <v>1196371980876.8269</v>
      </c>
      <c r="AB203" s="172">
        <f t="shared" si="51"/>
        <v>1206344660259.5632</v>
      </c>
      <c r="AC203" s="172">
        <f t="shared" si="51"/>
        <v>1217702813885.9092</v>
      </c>
      <c r="AD203" s="172">
        <f t="shared" si="51"/>
        <v>1230319077296.2878</v>
      </c>
      <c r="AE203" s="172">
        <f t="shared" si="51"/>
        <v>1242817086968.4292</v>
      </c>
      <c r="AF203" s="172">
        <f t="shared" si="51"/>
        <v>1254731734669.0166</v>
      </c>
      <c r="AG203" s="172">
        <f t="shared" si="51"/>
        <v>1267232584488.2625</v>
      </c>
      <c r="AH203" s="172">
        <f t="shared" si="51"/>
        <v>1279814584911.7388</v>
      </c>
    </row>
    <row r="204" spans="1:34">
      <c r="A204" s="1" t="s">
        <v>1049</v>
      </c>
      <c r="B204" s="175">
        <f t="shared" ref="B204:C204" si="54">F243</f>
        <v>0</v>
      </c>
      <c r="C204" s="175">
        <f t="shared" si="54"/>
        <v>0</v>
      </c>
      <c r="D204" s="171">
        <f t="shared" si="53"/>
        <v>0</v>
      </c>
      <c r="E204" s="171">
        <f t="shared" si="51"/>
        <v>0</v>
      </c>
      <c r="F204" s="171">
        <f t="shared" si="51"/>
        <v>0</v>
      </c>
      <c r="G204" s="171">
        <f t="shared" si="51"/>
        <v>0</v>
      </c>
      <c r="H204" s="171">
        <f t="shared" si="51"/>
        <v>0</v>
      </c>
      <c r="I204" s="171">
        <f t="shared" si="51"/>
        <v>0</v>
      </c>
      <c r="J204" s="171">
        <f t="shared" si="51"/>
        <v>0</v>
      </c>
      <c r="K204" s="171">
        <f t="shared" si="51"/>
        <v>0</v>
      </c>
      <c r="L204" s="171">
        <f t="shared" si="51"/>
        <v>0</v>
      </c>
      <c r="M204" s="171">
        <f t="shared" si="51"/>
        <v>0</v>
      </c>
      <c r="N204" s="171">
        <f t="shared" si="51"/>
        <v>0</v>
      </c>
      <c r="O204" s="171">
        <f t="shared" si="51"/>
        <v>0</v>
      </c>
      <c r="P204" s="171">
        <f t="shared" si="51"/>
        <v>0</v>
      </c>
      <c r="Q204" s="171">
        <f t="shared" si="51"/>
        <v>0</v>
      </c>
      <c r="R204" s="171">
        <f t="shared" si="51"/>
        <v>0</v>
      </c>
      <c r="S204" s="171">
        <f t="shared" si="51"/>
        <v>0</v>
      </c>
      <c r="T204" s="171">
        <f t="shared" si="51"/>
        <v>0</v>
      </c>
      <c r="U204" s="171">
        <f t="shared" si="51"/>
        <v>0</v>
      </c>
      <c r="V204" s="171">
        <f t="shared" si="51"/>
        <v>0</v>
      </c>
      <c r="W204" s="171">
        <f t="shared" si="51"/>
        <v>0</v>
      </c>
      <c r="X204" s="171">
        <f t="shared" si="51"/>
        <v>0</v>
      </c>
      <c r="Y204" s="171">
        <f t="shared" si="51"/>
        <v>0</v>
      </c>
      <c r="Z204" s="171">
        <f t="shared" si="51"/>
        <v>0</v>
      </c>
      <c r="AA204" s="171">
        <f t="shared" si="51"/>
        <v>0</v>
      </c>
      <c r="AB204" s="171">
        <f t="shared" si="51"/>
        <v>0</v>
      </c>
      <c r="AC204" s="171">
        <f t="shared" si="51"/>
        <v>0</v>
      </c>
      <c r="AD204" s="171">
        <f t="shared" si="51"/>
        <v>0</v>
      </c>
      <c r="AE204" s="171">
        <f t="shared" si="51"/>
        <v>0</v>
      </c>
      <c r="AF204" s="171">
        <f t="shared" si="51"/>
        <v>0</v>
      </c>
      <c r="AG204" s="171">
        <f t="shared" si="51"/>
        <v>0</v>
      </c>
      <c r="AH204" s="171">
        <f t="shared" si="51"/>
        <v>0</v>
      </c>
    </row>
    <row r="205" spans="1:34">
      <c r="A205" s="1" t="s">
        <v>1050</v>
      </c>
      <c r="B205" s="174">
        <f t="shared" ref="B205:C205" si="55">F244</f>
        <v>18739877924581.188</v>
      </c>
      <c r="C205" s="174">
        <f t="shared" si="55"/>
        <v>19016035603577.715</v>
      </c>
      <c r="D205" s="172">
        <f t="shared" si="53"/>
        <v>17761904255361.32</v>
      </c>
      <c r="E205" s="172">
        <f t="shared" si="51"/>
        <v>19775623840256.305</v>
      </c>
      <c r="F205" s="172">
        <f t="shared" si="51"/>
        <v>20233045628671.801</v>
      </c>
      <c r="G205" s="172">
        <f t="shared" si="51"/>
        <v>20541155964025.746</v>
      </c>
      <c r="H205" s="172">
        <f t="shared" si="51"/>
        <v>20900858974101.141</v>
      </c>
      <c r="I205" s="172">
        <f t="shared" si="51"/>
        <v>21121544388435.547</v>
      </c>
      <c r="J205" s="172">
        <f t="shared" si="51"/>
        <v>21327570336828.133</v>
      </c>
      <c r="K205" s="172">
        <f t="shared" si="51"/>
        <v>21586313938555.367</v>
      </c>
      <c r="L205" s="172">
        <f t="shared" si="51"/>
        <v>21829796443419.152</v>
      </c>
      <c r="M205" s="172">
        <f t="shared" si="51"/>
        <v>22105761915827.48</v>
      </c>
      <c r="N205" s="172">
        <f t="shared" si="51"/>
        <v>22371063003663.516</v>
      </c>
      <c r="O205" s="172">
        <f t="shared" si="51"/>
        <v>22631397439355.355</v>
      </c>
      <c r="P205" s="172">
        <f t="shared" si="51"/>
        <v>22911979278065.422</v>
      </c>
      <c r="Q205" s="172">
        <f t="shared" si="51"/>
        <v>23145966142958.754</v>
      </c>
      <c r="R205" s="172">
        <f t="shared" si="51"/>
        <v>23360355387932.715</v>
      </c>
      <c r="S205" s="172">
        <f t="shared" si="51"/>
        <v>23566135240417.023</v>
      </c>
      <c r="T205" s="172">
        <f t="shared" si="51"/>
        <v>23742447384106.5</v>
      </c>
      <c r="U205" s="172">
        <f t="shared" si="51"/>
        <v>23911753258054.922</v>
      </c>
      <c r="V205" s="172">
        <f t="shared" si="51"/>
        <v>24056807121220.449</v>
      </c>
      <c r="W205" s="172">
        <f t="shared" si="51"/>
        <v>24181131338410.168</v>
      </c>
      <c r="X205" s="172">
        <f t="shared" si="51"/>
        <v>24316533204629.98</v>
      </c>
      <c r="Y205" s="172">
        <f t="shared" si="51"/>
        <v>24475360693085.188</v>
      </c>
      <c r="Z205" s="172">
        <f t="shared" si="51"/>
        <v>24649528873461.137</v>
      </c>
      <c r="AA205" s="172">
        <f t="shared" si="51"/>
        <v>24815235489806.32</v>
      </c>
      <c r="AB205" s="172">
        <f t="shared" si="51"/>
        <v>24995351438799.496</v>
      </c>
      <c r="AC205" s="172">
        <f t="shared" si="51"/>
        <v>25197237727403.27</v>
      </c>
      <c r="AD205" s="172">
        <f t="shared" si="51"/>
        <v>25418707807541.664</v>
      </c>
      <c r="AE205" s="172">
        <f t="shared" si="51"/>
        <v>25640879293273.336</v>
      </c>
      <c r="AF205" s="172">
        <f t="shared" si="51"/>
        <v>25856701579461.676</v>
      </c>
      <c r="AG205" s="172">
        <f t="shared" si="51"/>
        <v>26084762236419.887</v>
      </c>
      <c r="AH205" s="172">
        <f t="shared" si="51"/>
        <v>26317230403282.375</v>
      </c>
    </row>
    <row r="206" spans="1:34">
      <c r="A206" s="1" t="s">
        <v>1051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9" spans="1:7">
      <c r="A209" s="85" t="s">
        <v>1056</v>
      </c>
      <c r="B209" s="166"/>
      <c r="C209" s="166"/>
      <c r="D209" s="167"/>
      <c r="E209" s="167"/>
      <c r="F209" s="167"/>
      <c r="G209" s="167"/>
    </row>
    <row r="210" spans="1:7">
      <c r="A210" s="1" t="s">
        <v>257</v>
      </c>
      <c r="B210" s="1" t="s">
        <v>1057</v>
      </c>
      <c r="C210" s="1"/>
      <c r="D210" s="168" t="s">
        <v>1058</v>
      </c>
      <c r="E210" s="168" t="s">
        <v>1059</v>
      </c>
      <c r="F210" s="151" t="s">
        <v>1060</v>
      </c>
      <c r="G210" s="151" t="s">
        <v>1061</v>
      </c>
    </row>
    <row r="211" spans="1:7">
      <c r="A211" t="s">
        <v>253</v>
      </c>
      <c r="B211" t="s">
        <v>112</v>
      </c>
      <c r="D211" s="57">
        <v>554207108.35419428</v>
      </c>
      <c r="E211" s="57">
        <v>582259416.62721586</v>
      </c>
      <c r="F211" s="133">
        <f>CONVERT(D211, "GJ", "BTU")</f>
        <v>525286985497443</v>
      </c>
      <c r="G211" s="133">
        <f>CONVERT(E211, "GJ", "BTU")</f>
        <v>551875443542919.69</v>
      </c>
    </row>
    <row r="212" spans="1:7">
      <c r="A212" t="s">
        <v>284</v>
      </c>
      <c r="B212" t="s">
        <v>1062</v>
      </c>
      <c r="D212" s="57">
        <v>36780627.042620033</v>
      </c>
      <c r="E212" s="57">
        <v>37207799.253853247</v>
      </c>
      <c r="F212" s="133">
        <f t="shared" ref="F212:F218" si="56">CONVERT(D212, "GJ", "BTU")</f>
        <v>34861308006854.234</v>
      </c>
      <c r="G212" s="133">
        <f t="shared" ref="G212:G218" si="57">CONVERT(E212, "GJ", "BTU")</f>
        <v>35266189141983.172</v>
      </c>
    </row>
    <row r="213" spans="1:7">
      <c r="A213" t="s">
        <v>285</v>
      </c>
      <c r="D213" s="57">
        <v>0</v>
      </c>
      <c r="E213" s="57">
        <v>0</v>
      </c>
      <c r="F213">
        <f t="shared" si="56"/>
        <v>0</v>
      </c>
      <c r="G213">
        <f t="shared" si="57"/>
        <v>0</v>
      </c>
    </row>
    <row r="214" spans="1:7">
      <c r="A214" t="s">
        <v>255</v>
      </c>
      <c r="B214" t="s">
        <v>1063</v>
      </c>
      <c r="D214" s="57">
        <v>8773.8202683242998</v>
      </c>
      <c r="E214" s="57">
        <v>245145.72061156412</v>
      </c>
      <c r="F214" s="133">
        <f t="shared" si="56"/>
        <v>8315977060.8697538</v>
      </c>
      <c r="G214" s="133">
        <f t="shared" si="57"/>
        <v>232353310967.18567</v>
      </c>
    </row>
    <row r="215" spans="1:7">
      <c r="A215" t="s">
        <v>286</v>
      </c>
      <c r="B215" t="s">
        <v>1064</v>
      </c>
      <c r="D215" s="57">
        <v>0</v>
      </c>
      <c r="E215" s="57">
        <v>0</v>
      </c>
      <c r="F215">
        <f t="shared" si="56"/>
        <v>0</v>
      </c>
      <c r="G215">
        <f t="shared" si="57"/>
        <v>0</v>
      </c>
    </row>
    <row r="216" spans="1:7">
      <c r="A216" t="s">
        <v>287</v>
      </c>
      <c r="B216" t="s">
        <v>125</v>
      </c>
      <c r="D216" s="57">
        <v>1084717.3646173184</v>
      </c>
      <c r="E216" s="57">
        <v>1097641.9104055422</v>
      </c>
      <c r="F216" s="133">
        <f t="shared" si="56"/>
        <v>1028113688885.4371</v>
      </c>
      <c r="G216" s="133">
        <f t="shared" si="57"/>
        <v>1040363794655.7889</v>
      </c>
    </row>
    <row r="217" spans="1:7">
      <c r="A217" t="s">
        <v>288</v>
      </c>
      <c r="B217" t="s">
        <v>1065</v>
      </c>
      <c r="D217" s="57">
        <v>33921480.419596992</v>
      </c>
      <c r="E217" s="57">
        <v>34367570.581140175</v>
      </c>
      <c r="F217" s="133">
        <f t="shared" si="56"/>
        <v>32151359888066.996</v>
      </c>
      <c r="G217" s="133">
        <f t="shared" si="57"/>
        <v>32574171780380.957</v>
      </c>
    </row>
    <row r="218" spans="1:7">
      <c r="A218" s="1"/>
      <c r="D218" s="57"/>
      <c r="E218" s="57"/>
    </row>
    <row r="219" spans="1:7">
      <c r="A219" s="1" t="s">
        <v>258</v>
      </c>
      <c r="B219" s="1" t="s">
        <v>1066</v>
      </c>
      <c r="C219" s="1"/>
      <c r="D219" s="168" t="s">
        <v>1058</v>
      </c>
      <c r="E219" s="168" t="s">
        <v>1059</v>
      </c>
      <c r="F219" s="151" t="s">
        <v>1060</v>
      </c>
      <c r="G219" s="151" t="s">
        <v>1061</v>
      </c>
    </row>
    <row r="220" spans="1:7">
      <c r="A220" t="s">
        <v>253</v>
      </c>
      <c r="B220" t="s">
        <v>112</v>
      </c>
      <c r="D220" s="57">
        <v>0</v>
      </c>
      <c r="E220" s="57">
        <v>0</v>
      </c>
      <c r="F220">
        <f t="shared" ref="F219:F244" si="58">CONVERT(D220, "GJ", "BTU")</f>
        <v>0</v>
      </c>
      <c r="G220">
        <f t="shared" ref="G219:G244" si="59">CONVERT(E220, "GJ", "BTU")</f>
        <v>0</v>
      </c>
    </row>
    <row r="221" spans="1:7">
      <c r="A221" t="s">
        <v>284</v>
      </c>
      <c r="B221" t="s">
        <v>1062</v>
      </c>
      <c r="D221" s="57">
        <v>1128574.4678213089</v>
      </c>
      <c r="E221" s="57">
        <v>1145240.3587001197</v>
      </c>
      <c r="F221" s="133">
        <f t="shared" si="58"/>
        <v>1069682202149.5272</v>
      </c>
      <c r="G221" s="133">
        <f t="shared" si="59"/>
        <v>1085478418849.7379</v>
      </c>
    </row>
    <row r="222" spans="1:7">
      <c r="A222" t="s">
        <v>285</v>
      </c>
      <c r="D222" s="57">
        <v>0</v>
      </c>
      <c r="E222" s="57">
        <v>0</v>
      </c>
      <c r="F222">
        <f t="shared" si="58"/>
        <v>0</v>
      </c>
      <c r="G222">
        <f t="shared" si="59"/>
        <v>0</v>
      </c>
    </row>
    <row r="223" spans="1:7">
      <c r="A223" t="s">
        <v>255</v>
      </c>
      <c r="B223" t="s">
        <v>1063</v>
      </c>
      <c r="D223" s="57">
        <v>0</v>
      </c>
      <c r="E223" s="57">
        <v>0</v>
      </c>
      <c r="F223">
        <f t="shared" si="58"/>
        <v>0</v>
      </c>
      <c r="G223">
        <f t="shared" si="59"/>
        <v>0</v>
      </c>
    </row>
    <row r="224" spans="1:7">
      <c r="A224" t="s">
        <v>286</v>
      </c>
      <c r="B224" t="s">
        <v>1064</v>
      </c>
      <c r="D224" s="57">
        <v>1729373.834855302</v>
      </c>
      <c r="E224" s="57">
        <v>1756451.9953048786</v>
      </c>
      <c r="F224" s="133">
        <f t="shared" si="58"/>
        <v>1639130128097.7505</v>
      </c>
      <c r="G224" s="133">
        <f t="shared" si="59"/>
        <v>1664795272158.45</v>
      </c>
    </row>
    <row r="225" spans="1:7">
      <c r="A225" t="s">
        <v>287</v>
      </c>
      <c r="B225" t="s">
        <v>125</v>
      </c>
      <c r="D225" s="57">
        <v>0</v>
      </c>
      <c r="E225" s="57">
        <v>0</v>
      </c>
      <c r="F225">
        <f t="shared" si="58"/>
        <v>0</v>
      </c>
      <c r="G225">
        <f t="shared" si="59"/>
        <v>0</v>
      </c>
    </row>
    <row r="226" spans="1:7">
      <c r="A226" t="s">
        <v>288</v>
      </c>
      <c r="B226" t="s">
        <v>1065</v>
      </c>
      <c r="D226" s="57">
        <v>0</v>
      </c>
      <c r="E226" s="57">
        <v>0</v>
      </c>
      <c r="F226">
        <f t="shared" si="58"/>
        <v>0</v>
      </c>
      <c r="G226">
        <f t="shared" si="59"/>
        <v>0</v>
      </c>
    </row>
    <row r="227" spans="1:7">
      <c r="D227" s="57"/>
      <c r="E227" s="57"/>
    </row>
    <row r="228" spans="1:7">
      <c r="A228" s="1" t="s">
        <v>260</v>
      </c>
      <c r="B228" s="1" t="s">
        <v>1067</v>
      </c>
      <c r="C228" s="1"/>
      <c r="D228" s="168" t="s">
        <v>1058</v>
      </c>
      <c r="E228" s="168" t="s">
        <v>1059</v>
      </c>
      <c r="F228" s="151" t="s">
        <v>1060</v>
      </c>
      <c r="G228" s="151" t="s">
        <v>1061</v>
      </c>
    </row>
    <row r="229" spans="1:7">
      <c r="A229" t="s">
        <v>253</v>
      </c>
      <c r="B229" t="s">
        <v>112</v>
      </c>
      <c r="D229" s="57">
        <v>424381.08757400431</v>
      </c>
      <c r="E229" s="57">
        <v>450168.45678993955</v>
      </c>
      <c r="F229" s="133">
        <f t="shared" si="58"/>
        <v>402235660339.82635</v>
      </c>
      <c r="G229" s="133">
        <f t="shared" si="59"/>
        <v>426677370370.5304</v>
      </c>
    </row>
    <row r="230" spans="1:7">
      <c r="A230" t="s">
        <v>284</v>
      </c>
      <c r="B230" t="s">
        <v>1062</v>
      </c>
      <c r="D230" s="57">
        <v>0</v>
      </c>
      <c r="E230" s="57">
        <v>0</v>
      </c>
      <c r="F230">
        <f t="shared" si="58"/>
        <v>0</v>
      </c>
      <c r="G230">
        <f t="shared" si="59"/>
        <v>0</v>
      </c>
    </row>
    <row r="231" spans="1:7">
      <c r="A231" t="s">
        <v>285</v>
      </c>
      <c r="D231" s="57">
        <v>0</v>
      </c>
      <c r="E231" s="57">
        <v>0</v>
      </c>
      <c r="F231">
        <f t="shared" si="58"/>
        <v>0</v>
      </c>
      <c r="G231">
        <f t="shared" si="59"/>
        <v>0</v>
      </c>
    </row>
    <row r="232" spans="1:7">
      <c r="A232" t="s">
        <v>255</v>
      </c>
      <c r="B232" t="s">
        <v>1063</v>
      </c>
      <c r="D232" s="57">
        <v>0</v>
      </c>
      <c r="E232" s="57">
        <v>0</v>
      </c>
      <c r="F232">
        <f t="shared" si="58"/>
        <v>0</v>
      </c>
      <c r="G232">
        <f t="shared" si="59"/>
        <v>0</v>
      </c>
    </row>
    <row r="233" spans="1:7">
      <c r="A233" t="s">
        <v>286</v>
      </c>
      <c r="B233" t="s">
        <v>1064</v>
      </c>
      <c r="D233" s="57">
        <v>0</v>
      </c>
      <c r="E233" s="57">
        <v>0</v>
      </c>
      <c r="F233">
        <f t="shared" si="58"/>
        <v>0</v>
      </c>
      <c r="G233">
        <f t="shared" si="59"/>
        <v>0</v>
      </c>
    </row>
    <row r="234" spans="1:7">
      <c r="A234" t="s">
        <v>287</v>
      </c>
      <c r="B234" t="s">
        <v>125</v>
      </c>
      <c r="D234" s="57">
        <v>0</v>
      </c>
      <c r="E234" s="57">
        <v>0</v>
      </c>
      <c r="F234">
        <f t="shared" si="58"/>
        <v>0</v>
      </c>
      <c r="G234">
        <f t="shared" si="59"/>
        <v>0</v>
      </c>
    </row>
    <row r="235" spans="1:7">
      <c r="A235" t="s">
        <v>288</v>
      </c>
      <c r="B235" t="s">
        <v>1065</v>
      </c>
      <c r="D235" s="57">
        <v>484923.81578841509</v>
      </c>
      <c r="E235" s="57">
        <v>492311.76900456543</v>
      </c>
      <c r="F235" s="133">
        <f t="shared" si="58"/>
        <v>459619094651.92096</v>
      </c>
      <c r="G235" s="133">
        <f t="shared" si="59"/>
        <v>466621523194.26221</v>
      </c>
    </row>
    <row r="236" spans="1:7">
      <c r="D236" s="57"/>
      <c r="E236" s="57"/>
    </row>
    <row r="237" spans="1:7">
      <c r="A237" s="1" t="s">
        <v>1068</v>
      </c>
      <c r="B237" s="1" t="s">
        <v>1069</v>
      </c>
      <c r="C237" s="1"/>
      <c r="D237" s="168" t="s">
        <v>1058</v>
      </c>
      <c r="E237" s="168" t="s">
        <v>1059</v>
      </c>
      <c r="F237" s="151" t="s">
        <v>1060</v>
      </c>
      <c r="G237" s="151" t="s">
        <v>1061</v>
      </c>
    </row>
    <row r="238" spans="1:7">
      <c r="A238" t="s">
        <v>253</v>
      </c>
      <c r="B238" t="s">
        <v>112</v>
      </c>
      <c r="D238" s="57">
        <v>8063240.6639060797</v>
      </c>
      <c r="E238" s="57">
        <v>8553200.6790088527</v>
      </c>
      <c r="F238" s="133">
        <f t="shared" si="58"/>
        <v>7642477546456.7002</v>
      </c>
      <c r="G238" s="133">
        <f t="shared" si="59"/>
        <v>8106870037040.0801</v>
      </c>
    </row>
    <row r="239" spans="1:7">
      <c r="A239" t="s">
        <v>284</v>
      </c>
      <c r="B239" t="s">
        <v>1062</v>
      </c>
      <c r="D239" s="57">
        <v>93394894.625579968</v>
      </c>
      <c r="E239" s="57">
        <v>94404714.187969059</v>
      </c>
      <c r="F239" s="133">
        <f t="shared" si="58"/>
        <v>88521280075982.891</v>
      </c>
      <c r="G239" s="133">
        <f t="shared" si="59"/>
        <v>89478404345642.594</v>
      </c>
    </row>
    <row r="240" spans="1:7">
      <c r="A240" t="s">
        <v>285</v>
      </c>
      <c r="D240" s="57">
        <v>0</v>
      </c>
      <c r="E240" s="57">
        <v>0</v>
      </c>
      <c r="F240">
        <f t="shared" si="58"/>
        <v>0</v>
      </c>
      <c r="G240">
        <f t="shared" si="59"/>
        <v>0</v>
      </c>
    </row>
    <row r="241" spans="1:36">
      <c r="A241" t="s">
        <v>255</v>
      </c>
      <c r="B241" t="s">
        <v>1063</v>
      </c>
      <c r="D241" s="57">
        <v>0</v>
      </c>
      <c r="E241" s="57">
        <v>0</v>
      </c>
      <c r="F241">
        <f t="shared" si="58"/>
        <v>0</v>
      </c>
      <c r="G241">
        <f t="shared" si="59"/>
        <v>0</v>
      </c>
    </row>
    <row r="242" spans="1:36">
      <c r="A242" t="s">
        <v>286</v>
      </c>
      <c r="B242" t="s">
        <v>1064</v>
      </c>
      <c r="D242" s="57">
        <v>915320.18990205671</v>
      </c>
      <c r="E242" s="57">
        <v>928703.38288707018</v>
      </c>
      <c r="F242" s="133">
        <f t="shared" si="58"/>
        <v>867556146557.60583</v>
      </c>
      <c r="G242" s="133">
        <f t="shared" si="59"/>
        <v>880240965993.25879</v>
      </c>
    </row>
    <row r="243" spans="1:36">
      <c r="A243" t="s">
        <v>287</v>
      </c>
      <c r="B243" t="s">
        <v>125</v>
      </c>
      <c r="D243" s="57">
        <v>0</v>
      </c>
      <c r="E243" s="57">
        <v>0</v>
      </c>
      <c r="F243">
        <f t="shared" si="58"/>
        <v>0</v>
      </c>
      <c r="G243">
        <f t="shared" si="59"/>
        <v>0</v>
      </c>
    </row>
    <row r="244" spans="1:36">
      <c r="A244" t="s">
        <v>288</v>
      </c>
      <c r="B244" t="s">
        <v>1065</v>
      </c>
      <c r="D244" s="57">
        <v>19771617.881713722</v>
      </c>
      <c r="E244" s="57">
        <v>20062979.657184966</v>
      </c>
      <c r="F244" s="133">
        <f t="shared" si="58"/>
        <v>18739877924581.188</v>
      </c>
      <c r="G244" s="133">
        <f t="shared" si="59"/>
        <v>19016035603577.715</v>
      </c>
    </row>
    <row r="246" spans="1:36">
      <c r="A246" s="176" t="s">
        <v>1070</v>
      </c>
      <c r="B246" s="171"/>
      <c r="C246" s="171"/>
      <c r="D246" s="171">
        <v>2018</v>
      </c>
      <c r="E246" s="171">
        <v>2019</v>
      </c>
      <c r="F246" s="171">
        <v>2020</v>
      </c>
      <c r="G246" s="171">
        <v>2021</v>
      </c>
      <c r="H246" s="171">
        <v>2022</v>
      </c>
      <c r="I246" s="171">
        <v>2023</v>
      </c>
      <c r="J246" s="171">
        <v>2024</v>
      </c>
      <c r="K246" s="171">
        <v>2025</v>
      </c>
      <c r="L246" s="171">
        <v>2026</v>
      </c>
      <c r="M246" s="171">
        <v>2027</v>
      </c>
      <c r="N246" s="171">
        <v>2028</v>
      </c>
      <c r="O246" s="171">
        <v>2029</v>
      </c>
      <c r="P246" s="171">
        <v>2030</v>
      </c>
      <c r="Q246" s="171">
        <v>2031</v>
      </c>
      <c r="R246" s="171">
        <v>2032</v>
      </c>
      <c r="S246" s="171">
        <v>2033</v>
      </c>
      <c r="T246" s="171">
        <v>2034</v>
      </c>
      <c r="U246" s="171">
        <v>2035</v>
      </c>
      <c r="V246" s="171">
        <v>2036</v>
      </c>
      <c r="W246" s="171">
        <v>2037</v>
      </c>
      <c r="X246" s="171">
        <v>2038</v>
      </c>
      <c r="Y246" s="171">
        <v>2039</v>
      </c>
      <c r="Z246" s="171">
        <v>2040</v>
      </c>
      <c r="AA246" s="171">
        <v>2041</v>
      </c>
      <c r="AB246" s="171">
        <v>2042</v>
      </c>
      <c r="AC246" s="171">
        <v>2043</v>
      </c>
      <c r="AD246" s="171">
        <v>2044</v>
      </c>
      <c r="AE246" s="171">
        <v>2045</v>
      </c>
      <c r="AF246" s="171">
        <v>2046</v>
      </c>
      <c r="AG246" s="171">
        <v>2047</v>
      </c>
      <c r="AH246" s="171">
        <v>2048</v>
      </c>
      <c r="AI246" s="171">
        <v>2049</v>
      </c>
      <c r="AJ246" s="171">
        <v>2050</v>
      </c>
    </row>
    <row r="247" spans="1:36">
      <c r="A247" t="s">
        <v>253</v>
      </c>
      <c r="B247" t="s">
        <v>112</v>
      </c>
      <c r="D247">
        <v>562694730.10567403</v>
      </c>
      <c r="E247">
        <v>591262785.76301408</v>
      </c>
      <c r="F247">
        <v>0.81450060513840028</v>
      </c>
      <c r="G247">
        <v>0.96521234720772731</v>
      </c>
      <c r="H247">
        <v>0.97631388853671641</v>
      </c>
      <c r="I247">
        <v>0.98452195069369508</v>
      </c>
      <c r="J247">
        <v>0.9937874649563796</v>
      </c>
      <c r="K247">
        <v>0.99994067551766386</v>
      </c>
      <c r="L247">
        <v>1.010973728453455</v>
      </c>
      <c r="M247">
        <v>1.0222650794776185</v>
      </c>
      <c r="N247">
        <v>1.0306220230673253</v>
      </c>
      <c r="O247">
        <v>1.0398954199489583</v>
      </c>
      <c r="P247">
        <v>1.0511558935942162</v>
      </c>
      <c r="Q247">
        <v>1.067716155286784</v>
      </c>
      <c r="R247">
        <v>1.0839988331623986</v>
      </c>
      <c r="S247">
        <v>1.0989155285207919</v>
      </c>
      <c r="T247">
        <v>1.1115065148026586</v>
      </c>
      <c r="U247">
        <v>1.1238360501409597</v>
      </c>
      <c r="V247">
        <v>1.134827534908412</v>
      </c>
      <c r="W247">
        <v>1.1454819171679766</v>
      </c>
      <c r="X247">
        <v>1.1585650520716004</v>
      </c>
      <c r="Y247">
        <v>1.1740279135366667</v>
      </c>
      <c r="Z247">
        <v>1.1885562846541857</v>
      </c>
      <c r="AA247">
        <v>1.2011854805265074</v>
      </c>
      <c r="AB247">
        <v>1.2132070652473574</v>
      </c>
      <c r="AC247">
        <v>1.2295773543882504</v>
      </c>
      <c r="AD247">
        <v>1.2493947990902179</v>
      </c>
      <c r="AE247">
        <v>1.265968937244309</v>
      </c>
      <c r="AF247">
        <v>1.2801132519997824</v>
      </c>
      <c r="AG247">
        <v>1.2949442854501529</v>
      </c>
      <c r="AH247">
        <v>1.3101296161217482</v>
      </c>
      <c r="AI247">
        <v>1.3255601122371838</v>
      </c>
      <c r="AJ247">
        <v>1.3409459772752728</v>
      </c>
    </row>
    <row r="248" spans="1:36">
      <c r="A248" t="s">
        <v>284</v>
      </c>
      <c r="B248" t="s">
        <v>1062</v>
      </c>
      <c r="D248">
        <v>131304096.13602126</v>
      </c>
      <c r="E248">
        <v>132757753.80052248</v>
      </c>
      <c r="F248">
        <v>0.91692887520623934</v>
      </c>
      <c r="G248">
        <v>1.0487306441826374</v>
      </c>
      <c r="H248">
        <v>1.076482540177512</v>
      </c>
      <c r="I248">
        <v>1.0900392947471693</v>
      </c>
      <c r="J248">
        <v>1.1049202910214813</v>
      </c>
      <c r="K248">
        <v>1.1168667988519159</v>
      </c>
      <c r="L248">
        <v>1.1255190728113458</v>
      </c>
      <c r="M248">
        <v>1.1380035015710273</v>
      </c>
      <c r="N248">
        <v>1.1477591284710165</v>
      </c>
      <c r="O248">
        <v>1.161714937902431</v>
      </c>
      <c r="P248">
        <v>1.1762987381739576</v>
      </c>
      <c r="Q248">
        <v>1.192143954900122</v>
      </c>
      <c r="R248">
        <v>1.2110036980094285</v>
      </c>
      <c r="S248">
        <v>1.2248989850072729</v>
      </c>
      <c r="T248">
        <v>1.2358824699569697</v>
      </c>
      <c r="U248">
        <v>1.2480349422860058</v>
      </c>
      <c r="V248">
        <v>1.2593200592435432</v>
      </c>
      <c r="W248">
        <v>1.2711398682427195</v>
      </c>
      <c r="X248">
        <v>1.2800609001486445</v>
      </c>
      <c r="Y248">
        <v>1.2877860843643221</v>
      </c>
      <c r="Z248">
        <v>1.2952891359622782</v>
      </c>
      <c r="AA248">
        <v>1.3033320186355333</v>
      </c>
      <c r="AB248">
        <v>1.3119705334574421</v>
      </c>
      <c r="AC248">
        <v>1.3200137764625597</v>
      </c>
      <c r="AD248">
        <v>1.3304192186666983</v>
      </c>
      <c r="AE248">
        <v>1.3413078165687546</v>
      </c>
      <c r="AF248">
        <v>1.3524145453544776</v>
      </c>
      <c r="AG248">
        <v>1.3646344124447274</v>
      </c>
      <c r="AH248">
        <v>1.3760838230077583</v>
      </c>
      <c r="AI248">
        <v>1.3884276692276336</v>
      </c>
      <c r="AJ248">
        <v>1.4013375753065149</v>
      </c>
    </row>
    <row r="249" spans="1:36">
      <c r="A249" t="s">
        <v>285</v>
      </c>
      <c r="D249">
        <v>0</v>
      </c>
      <c r="E249">
        <v>0</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row>
    <row r="250" spans="1:36">
      <c r="A250" t="s">
        <v>255</v>
      </c>
      <c r="B250" t="s">
        <v>1063</v>
      </c>
      <c r="D250">
        <v>8773.8202683242998</v>
      </c>
      <c r="E250">
        <v>245145.72061156409</v>
      </c>
      <c r="F250">
        <v>3.3166268050946481</v>
      </c>
      <c r="G250">
        <v>7.3899731628025549</v>
      </c>
      <c r="H250">
        <v>11.122279965684772</v>
      </c>
      <c r="I250">
        <v>15.05355741607425</v>
      </c>
      <c r="J250">
        <v>21.554230404920016</v>
      </c>
      <c r="K250">
        <v>30.473471482274306</v>
      </c>
      <c r="L250">
        <v>39.812889218244457</v>
      </c>
      <c r="M250">
        <v>51.967003685557131</v>
      </c>
      <c r="N250">
        <v>64.264559015755324</v>
      </c>
      <c r="O250">
        <v>79.384523863060394</v>
      </c>
      <c r="P250">
        <v>95.112035277399542</v>
      </c>
      <c r="Q250">
        <v>98.321898218823677</v>
      </c>
      <c r="R250">
        <v>101.62118312447004</v>
      </c>
      <c r="S250">
        <v>104.63598982271689</v>
      </c>
      <c r="T250">
        <v>107.31539419066762</v>
      </c>
      <c r="U250">
        <v>109.92146759400691</v>
      </c>
      <c r="V250">
        <v>112.33486884977486</v>
      </c>
      <c r="W250">
        <v>114.53657096704433</v>
      </c>
      <c r="X250">
        <v>117.10101475511637</v>
      </c>
      <c r="Y250">
        <v>119.84148338359086</v>
      </c>
      <c r="Z250">
        <v>122.30618747323142</v>
      </c>
      <c r="AA250">
        <v>124.56437215019812</v>
      </c>
      <c r="AB250">
        <v>126.53239739910988</v>
      </c>
      <c r="AC250">
        <v>129.12154885006103</v>
      </c>
      <c r="AD250">
        <v>131.93960646194316</v>
      </c>
      <c r="AE250">
        <v>134.3362617240077</v>
      </c>
      <c r="AF250">
        <v>136.47692888941975</v>
      </c>
      <c r="AG250">
        <v>138.6290958376583</v>
      </c>
      <c r="AH250">
        <v>140.77994790314187</v>
      </c>
      <c r="AI250">
        <v>142.8981644796728</v>
      </c>
      <c r="AJ250">
        <v>144.93695315800338</v>
      </c>
    </row>
    <row r="251" spans="1:36">
      <c r="A251" t="s">
        <v>286</v>
      </c>
      <c r="B251" t="s">
        <v>1064</v>
      </c>
      <c r="D251">
        <v>2644694.0247573587</v>
      </c>
      <c r="E251">
        <v>2685155.3781919489</v>
      </c>
      <c r="F251">
        <v>0.93224094408939517</v>
      </c>
      <c r="G251">
        <v>1.04205639674168</v>
      </c>
      <c r="H251">
        <v>1.0686131710635578</v>
      </c>
      <c r="I251">
        <v>1.0871165557370452</v>
      </c>
      <c r="J251">
        <v>1.1078451551740338</v>
      </c>
      <c r="K251">
        <v>1.121104884853567</v>
      </c>
      <c r="L251">
        <v>1.1341511925297874</v>
      </c>
      <c r="M251">
        <v>1.1498477637280362</v>
      </c>
      <c r="N251">
        <v>1.1652244199753281</v>
      </c>
      <c r="O251">
        <v>1.1818715663917925</v>
      </c>
      <c r="P251">
        <v>1.198216288559675</v>
      </c>
      <c r="Q251">
        <v>1.2141194382724818</v>
      </c>
      <c r="R251">
        <v>1.2315971215152528</v>
      </c>
      <c r="S251">
        <v>1.2469090579571289</v>
      </c>
      <c r="T251">
        <v>1.2610086299996428</v>
      </c>
      <c r="U251">
        <v>1.2745691358923747</v>
      </c>
      <c r="V251">
        <v>1.2866261735444293</v>
      </c>
      <c r="W251">
        <v>1.2977453340822043</v>
      </c>
      <c r="X251">
        <v>1.3077916848943141</v>
      </c>
      <c r="Y251">
        <v>1.31647672483504</v>
      </c>
      <c r="Z251">
        <v>1.3255757886086028</v>
      </c>
      <c r="AA251">
        <v>1.3364494934988795</v>
      </c>
      <c r="AB251">
        <v>1.3479558017078275</v>
      </c>
      <c r="AC251">
        <v>1.3591414477362431</v>
      </c>
      <c r="AD251">
        <v>1.3704709356469578</v>
      </c>
      <c r="AE251">
        <v>1.3833743951144792</v>
      </c>
      <c r="AF251">
        <v>1.397707133418862</v>
      </c>
      <c r="AG251">
        <v>1.4119055292615716</v>
      </c>
      <c r="AH251">
        <v>1.4254411952449686</v>
      </c>
      <c r="AI251">
        <v>1.4396428176440579</v>
      </c>
      <c r="AJ251">
        <v>1.4539366313945674</v>
      </c>
    </row>
    <row r="252" spans="1:36">
      <c r="A252" t="s">
        <v>287</v>
      </c>
      <c r="B252" t="s">
        <v>125</v>
      </c>
      <c r="D252">
        <v>1084717.3646173184</v>
      </c>
      <c r="E252">
        <v>1097641.9104055422</v>
      </c>
      <c r="F252">
        <v>0.93675699434347193</v>
      </c>
      <c r="G252">
        <v>1.0381034941478515</v>
      </c>
      <c r="H252">
        <v>1.0616574194715536</v>
      </c>
      <c r="I252">
        <v>1.0802401385706983</v>
      </c>
      <c r="J252">
        <v>1.1021408986089334</v>
      </c>
      <c r="K252">
        <v>1.1114639101520774</v>
      </c>
      <c r="L252">
        <v>1.1219477768059749</v>
      </c>
      <c r="M252">
        <v>1.133670439855655</v>
      </c>
      <c r="N252">
        <v>1.1461204287534814</v>
      </c>
      <c r="O252">
        <v>1.1585423815869769</v>
      </c>
      <c r="P252">
        <v>1.1701496310212989</v>
      </c>
      <c r="Q252">
        <v>1.1806937312069605</v>
      </c>
      <c r="R252">
        <v>1.1906390381791327</v>
      </c>
      <c r="S252">
        <v>1.1994112678457474</v>
      </c>
      <c r="T252">
        <v>1.2069804022815971</v>
      </c>
      <c r="U252">
        <v>1.2137832959697872</v>
      </c>
      <c r="V252">
        <v>1.2188162214375318</v>
      </c>
      <c r="W252">
        <v>1.2232136300918544</v>
      </c>
      <c r="X252">
        <v>1.2269782738120756</v>
      </c>
      <c r="Y252">
        <v>1.2301567360352317</v>
      </c>
      <c r="Z252">
        <v>1.2341335293884437</v>
      </c>
      <c r="AA252">
        <v>1.2399596561145136</v>
      </c>
      <c r="AB252">
        <v>1.2467824893037187</v>
      </c>
      <c r="AC252">
        <v>1.2529666297259492</v>
      </c>
      <c r="AD252">
        <v>1.2596319815601849</v>
      </c>
      <c r="AE252">
        <v>1.2675490566534449</v>
      </c>
      <c r="AF252">
        <v>1.2764834493437434</v>
      </c>
      <c r="AG252">
        <v>1.2851649756461425</v>
      </c>
      <c r="AH252">
        <v>1.2939587770205354</v>
      </c>
      <c r="AI252">
        <v>1.3029430867107863</v>
      </c>
      <c r="AJ252">
        <v>1.3121148211884686</v>
      </c>
    </row>
    <row r="253" spans="1:36">
      <c r="A253" t="s">
        <v>288</v>
      </c>
      <c r="B253" t="s">
        <v>1065</v>
      </c>
      <c r="D253">
        <v>54178022.117099121</v>
      </c>
      <c r="E253">
        <v>54922862.00732971</v>
      </c>
      <c r="F253">
        <v>0.93404874841628716</v>
      </c>
      <c r="G253">
        <v>1.0399446158239039</v>
      </c>
      <c r="H253">
        <v>1.0639991452721678</v>
      </c>
      <c r="I253">
        <v>1.0802018040059356</v>
      </c>
      <c r="J253">
        <v>1.0991175768607002</v>
      </c>
      <c r="K253">
        <v>1.1107228040981212</v>
      </c>
      <c r="L253">
        <v>1.1215571311201964</v>
      </c>
      <c r="M253">
        <v>1.1351637317346037</v>
      </c>
      <c r="N253">
        <v>1.1479677940501989</v>
      </c>
      <c r="O253">
        <v>1.1624800445613626</v>
      </c>
      <c r="P253">
        <v>1.1764314849859967</v>
      </c>
      <c r="Q253">
        <v>1.1901217430986215</v>
      </c>
      <c r="R253">
        <v>1.2048767553713833</v>
      </c>
      <c r="S253">
        <v>1.2171814686024265</v>
      </c>
      <c r="T253">
        <v>1.2284555979448024</v>
      </c>
      <c r="U253">
        <v>1.2392769834730033</v>
      </c>
      <c r="V253">
        <v>1.2485487448098567</v>
      </c>
      <c r="W253">
        <v>1.2574520660634501</v>
      </c>
      <c r="X253">
        <v>1.2650800420616772</v>
      </c>
      <c r="Y253">
        <v>1.2716179040946201</v>
      </c>
      <c r="Z253">
        <v>1.2787383086333211</v>
      </c>
      <c r="AA253">
        <v>1.2870906009704959</v>
      </c>
      <c r="AB253">
        <v>1.2962496172873974</v>
      </c>
      <c r="AC253">
        <v>1.3049636636743325</v>
      </c>
      <c r="AD253">
        <v>1.3144354564679517</v>
      </c>
      <c r="AE253">
        <v>1.3250520903874734</v>
      </c>
      <c r="AF253">
        <v>1.3366985809996768</v>
      </c>
      <c r="AG253">
        <v>1.3483819565656057</v>
      </c>
      <c r="AH253">
        <v>1.3597314455278442</v>
      </c>
      <c r="AI253">
        <v>1.3717245160979952</v>
      </c>
      <c r="AJ253">
        <v>1.3839493652573409</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5546875" defaultRowHeight="14.45"/>
  <cols>
    <col min="1" max="1" width="29.85546875" customWidth="1"/>
    <col min="2" max="32" width="15"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c r="A3" s="1" t="s">
        <v>1044</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c r="A4" s="1" t="s">
        <v>1045</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c r="A5" s="1" t="s">
        <v>1046</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c r="A6" s="1" t="s">
        <v>1047</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c r="A7" s="1" t="s">
        <v>1072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c r="A8" s="1" t="s">
        <v>1048</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c r="A9" s="1" t="s">
        <v>1049</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c r="A10" s="1" t="s">
        <v>1050</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c r="A11" s="1" t="s">
        <v>1051</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c r="B27" s="8"/>
      <c r="C27" s="8"/>
      <c r="D27" s="8"/>
      <c r="E27" s="8"/>
      <c r="F27" s="8"/>
    </row>
    <row r="28" spans="2:6">
      <c r="B28" s="8"/>
      <c r="C28" s="8"/>
      <c r="D28" s="8"/>
      <c r="E28" s="8"/>
      <c r="F28" s="8"/>
    </row>
    <row r="29" spans="2:6">
      <c r="B29" s="8"/>
      <c r="C29" s="8"/>
      <c r="D29" s="8"/>
      <c r="E29" s="8"/>
      <c r="F29" s="8"/>
    </row>
    <row r="30" spans="2:6">
      <c r="B30" s="8"/>
      <c r="C30" s="8"/>
      <c r="D30" s="8"/>
      <c r="E30" s="8"/>
      <c r="F30" s="8"/>
    </row>
    <row r="31" spans="2:6">
      <c r="B31" s="8"/>
      <c r="C31" s="8"/>
      <c r="D31" s="8"/>
      <c r="E31" s="8"/>
      <c r="F31" s="8"/>
    </row>
    <row r="32" spans="2:6">
      <c r="B32" s="8"/>
      <c r="C32" s="8"/>
      <c r="D32" s="8"/>
      <c r="E32" s="8"/>
      <c r="F32" s="8"/>
    </row>
    <row r="33" spans="2:6">
      <c r="B33" s="8"/>
      <c r="C33" s="8"/>
      <c r="D33" s="8"/>
      <c r="E33" s="8"/>
      <c r="F33" s="8"/>
    </row>
    <row r="34" spans="2:6">
      <c r="B34" s="8"/>
      <c r="C34" s="8"/>
      <c r="D34" s="8"/>
      <c r="E34" s="8"/>
      <c r="F34" s="8"/>
    </row>
    <row r="35" spans="2:6">
      <c r="B35" s="8"/>
      <c r="C35" s="8"/>
      <c r="D35" s="8"/>
      <c r="E35" s="8"/>
      <c r="F35" s="8"/>
    </row>
    <row r="36" spans="2:6">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5546875" defaultRowHeight="14.45"/>
  <cols>
    <col min="1" max="1" width="29.85546875" customWidth="1"/>
    <col min="2" max="33" width="11.85546875"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c r="A3" s="1" t="s">
        <v>1044</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c r="A4" s="1" t="s">
        <v>1045</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c r="A5" s="1" t="s">
        <v>1046</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c r="A6" s="1" t="s">
        <v>1047</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c r="A7" s="1" t="s">
        <v>1072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c r="A8" s="1" t="s">
        <v>1048</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c r="A9" s="1" t="s">
        <v>1049</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c r="A10" s="1" t="s">
        <v>1050</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c r="A11" s="1" t="s">
        <v>1051</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5546875" defaultRowHeight="14.4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c r="A3" s="1" t="s">
        <v>1044</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c r="A4" s="1" t="s">
        <v>1045</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c r="A5" s="1" t="s">
        <v>1046</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c r="A6" s="1" t="s">
        <v>1047</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c r="A7" s="1" t="s">
        <v>1072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c r="A8" s="1" t="s">
        <v>1048</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c r="A9" s="1" t="s">
        <v>1049</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c r="A10" s="1" t="s">
        <v>1050</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c r="A11" s="1" t="s">
        <v>1051</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5546875" defaultRowHeight="14.45"/>
  <cols>
    <col min="1" max="1" width="29.85546875" customWidth="1"/>
    <col min="2" max="33" width="13.42578125" customWidth="1"/>
    <col min="34" max="34" width="12.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c r="A3" s="1" t="s">
        <v>1044</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c r="A4" s="1" t="s">
        <v>1045</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c r="A5" s="1" t="s">
        <v>1046</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c r="A6" s="1" t="s">
        <v>1047</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c r="A7" s="1" t="s">
        <v>1072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c r="A8" s="1" t="s">
        <v>1048</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c r="A9" s="1" t="s">
        <v>1049</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c r="A10" s="1" t="s">
        <v>1050</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c r="A11" s="1" t="s">
        <v>1051</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5546875" defaultRowHeight="14.45"/>
  <cols>
    <col min="1" max="1" width="29.85546875" customWidth="1"/>
    <col min="2" max="33" width="13.140625"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c r="A3" s="1" t="s">
        <v>1044</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c r="A4" s="1" t="s">
        <v>1045</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c r="A5" s="1" t="s">
        <v>1046</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c r="A6" s="1" t="s">
        <v>1047</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c r="A7" s="1" t="s">
        <v>1072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c r="A8" s="1" t="s">
        <v>1048</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c r="A9" s="1" t="s">
        <v>1049</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c r="A10" s="1" t="s">
        <v>1050</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c r="A11" s="1" t="s">
        <v>1051</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5546875" defaultRowHeight="14.45"/>
  <cols>
    <col min="1" max="1" width="29.85546875" customWidth="1"/>
    <col min="2" max="33" width="10.28515625" customWidth="1"/>
    <col min="34" max="34" width="12.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c r="A3" s="1" t="s">
        <v>1044</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c r="A4" s="1" t="s">
        <v>1045</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c r="A5" s="1" t="s">
        <v>1046</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c r="A6" s="1" t="s">
        <v>1047</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c r="A7" s="1" t="s">
        <v>1072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c r="A8" s="1" t="s">
        <v>1048</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c r="A9" s="1" t="s">
        <v>1049</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c r="A10" s="1" t="s">
        <v>1050</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c r="A11" s="1" t="s">
        <v>1051</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5546875" defaultRowHeight="14.45"/>
  <cols>
    <col min="1" max="1" width="29.85546875" customWidth="1"/>
    <col min="2" max="33" width="12.28515625" customWidth="1"/>
    <col min="34" max="34" width="11.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c r="A3" s="1" t="s">
        <v>1044</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c r="A4" s="1" t="s">
        <v>1045</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c r="A5" s="1" t="s">
        <v>1046</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c r="A6" s="1" t="s">
        <v>1047</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c r="A7" s="1" t="s">
        <v>1072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c r="A8" s="1" t="s">
        <v>1048</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c r="A9" s="1" t="s">
        <v>1049</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c r="A10" s="1" t="s">
        <v>1050</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c r="A11" s="1" t="s">
        <v>1051</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5546875" defaultRowHeight="14.45"/>
  <cols>
    <col min="1" max="1" width="29.85546875" customWidth="1"/>
    <col min="2" max="33" width="9.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c r="A3" s="1" t="s">
        <v>1044</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c r="A4" s="1" t="s">
        <v>1045</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c r="A5" s="1" t="s">
        <v>1046</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c r="A6" s="1" t="s">
        <v>1047</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c r="A7" s="1" t="s">
        <v>1072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c r="A8" s="1" t="s">
        <v>1048</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c r="A9" s="1" t="s">
        <v>1049</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c r="A10" s="1" t="s">
        <v>1050</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c r="A11" s="1" t="s">
        <v>1051</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5546875" defaultRowHeight="14.45"/>
  <cols>
    <col min="1" max="1" width="29.85546875" customWidth="1"/>
    <col min="2" max="2" width="9.42578125" customWidth="1"/>
    <col min="3" max="34" width="11.8554687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c r="A3" s="1" t="s">
        <v>1044</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c r="A4" s="1" t="s">
        <v>1045</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c r="A5" s="1" t="s">
        <v>1046</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c r="A6" s="1" t="s">
        <v>1047</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c r="A7" s="1" t="s">
        <v>1072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c r="A8" s="1" t="s">
        <v>1048</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c r="A9" s="1" t="s">
        <v>1049</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c r="A10" s="1" t="s">
        <v>1050</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c r="A11" s="1" t="s">
        <v>1051</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5546875" defaultRowHeight="14.45"/>
  <cols>
    <col min="1" max="1" width="29.85546875" customWidth="1"/>
    <col min="2" max="33" width="9.42578125" bestFit="1"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c r="A3" s="1" t="s">
        <v>1044</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c r="A4" s="1" t="s">
        <v>1045</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c r="A5" s="1" t="s">
        <v>1046</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c r="A6" s="1" t="s">
        <v>1047</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c r="A7" s="1" t="s">
        <v>1072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c r="A8" s="1" t="s">
        <v>1048</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c r="A9" s="1" t="s">
        <v>1049</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c r="A10" s="1" t="s">
        <v>1050</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c r="A11" s="1" t="s">
        <v>1051</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5546875" defaultRowHeight="14.45"/>
  <cols>
    <col min="1" max="1" width="29.85546875" customWidth="1"/>
    <col min="2" max="34" width="11"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c r="A3" s="1" t="s">
        <v>1044</v>
      </c>
      <c r="B3">
        <f>'CAN Commercial Assignment'!B146</f>
        <v>20272145799589.383</v>
      </c>
      <c r="C3">
        <f>'CAN Commercial Assignment'!C146</f>
        <v>23063662708419.914</v>
      </c>
      <c r="D3">
        <f>'CAN Commercial Assignment'!D146</f>
        <v>20757296437577.926</v>
      </c>
      <c r="E3">
        <f>'CAN Commercial Assignment'!E146</f>
        <v>19988507680630.594</v>
      </c>
      <c r="F3">
        <f>'CAN Commercial Assignment'!F146</f>
        <v>18450930166735.934</v>
      </c>
      <c r="G3">
        <f>'CAN Commercial Assignment'!G146</f>
        <v>17682141409788.602</v>
      </c>
      <c r="H3">
        <f>'CAN Commercial Assignment'!H146</f>
        <v>17682141409788.602</v>
      </c>
      <c r="I3">
        <f>'CAN Commercial Assignment'!I146</f>
        <v>17682141409788.602</v>
      </c>
      <c r="J3">
        <f>'CAN Commercial Assignment'!J146</f>
        <v>17682141409788.602</v>
      </c>
      <c r="K3">
        <f>'CAN Commercial Assignment'!K146</f>
        <v>16913352652841.271</v>
      </c>
      <c r="L3">
        <f>'CAN Commercial Assignment'!L146</f>
        <v>16913352652841.271</v>
      </c>
      <c r="M3">
        <f>'CAN Commercial Assignment'!M146</f>
        <v>16913352652841.271</v>
      </c>
      <c r="N3">
        <f>'CAN Commercial Assignment'!N146</f>
        <v>16913352652841.271</v>
      </c>
      <c r="O3">
        <f>'CAN Commercial Assignment'!O146</f>
        <v>16913352652841.271</v>
      </c>
      <c r="P3">
        <f>'CAN Commercial Assignment'!P146</f>
        <v>17682141409788.602</v>
      </c>
      <c r="Q3">
        <f>'CAN Commercial Assignment'!Q146</f>
        <v>17682141409788.602</v>
      </c>
      <c r="R3">
        <f>'CAN Commercial Assignment'!R146</f>
        <v>17682141409788.602</v>
      </c>
      <c r="S3">
        <f>'CAN Commercial Assignment'!S146</f>
        <v>17682141409788.602</v>
      </c>
      <c r="T3">
        <f>'CAN Commercial Assignment'!T146</f>
        <v>17682141409788.602</v>
      </c>
      <c r="U3">
        <f>'CAN Commercial Assignment'!U146</f>
        <v>17682141409788.602</v>
      </c>
      <c r="V3">
        <f>'CAN Commercial Assignment'!V146</f>
        <v>17682141409788.602</v>
      </c>
      <c r="W3">
        <f>'CAN Commercial Assignment'!W146</f>
        <v>16913352652841.271</v>
      </c>
      <c r="X3">
        <f>'CAN Commercial Assignment'!X146</f>
        <v>16913352652841.271</v>
      </c>
      <c r="Y3">
        <f>'CAN Commercial Assignment'!Y146</f>
        <v>16913352652841.271</v>
      </c>
      <c r="Z3">
        <f>'CAN Commercial Assignment'!Z146</f>
        <v>16913352652841.271</v>
      </c>
      <c r="AA3">
        <f>'CAN Commercial Assignment'!AA146</f>
        <v>16913352652841.271</v>
      </c>
      <c r="AB3">
        <f>'CAN Commercial Assignment'!AB146</f>
        <v>16913352652841.271</v>
      </c>
      <c r="AC3">
        <f>'CAN Commercial Assignment'!AC146</f>
        <v>16913352652841.271</v>
      </c>
      <c r="AD3">
        <f>'CAN Commercial Assignment'!AD146</f>
        <v>16913352652841.271</v>
      </c>
      <c r="AE3">
        <f>'CAN Commercial Assignment'!AE146</f>
        <v>16913352652841.271</v>
      </c>
      <c r="AF3">
        <f>'CAN Commercial Assignment'!AF146</f>
        <v>16913352652841.271</v>
      </c>
      <c r="AG3">
        <f>'CAN Commercial Assignment'!AG146</f>
        <v>16913352652841.271</v>
      </c>
      <c r="AH3">
        <f>'CAN Commercial Assignment'!AH146</f>
        <v>16913352652841.271</v>
      </c>
      <c r="AI3">
        <f>'CAN Commercial Assignment'!AI146</f>
        <v>0</v>
      </c>
      <c r="AJ3">
        <f>'CAN Commercial Assignment'!AJ146</f>
        <v>0</v>
      </c>
      <c r="AK3">
        <f>'CAN Commercial Assignment'!AK146</f>
        <v>0</v>
      </c>
    </row>
    <row r="4" spans="1:37">
      <c r="A4" s="1" t="s">
        <v>1045</v>
      </c>
      <c r="B4">
        <f>'CAN Commercial Assignment'!B147</f>
        <v>525286985497443</v>
      </c>
      <c r="C4">
        <f>'CAN Commercial Assignment'!C147</f>
        <v>551875443542919.69</v>
      </c>
      <c r="D4">
        <f>'CAN Commercial Assignment'!D147</f>
        <v>516376087895522.94</v>
      </c>
      <c r="E4">
        <f>'CAN Commercial Assignment'!E147</f>
        <v>507538758869184.44</v>
      </c>
      <c r="F4">
        <f>'CAN Commercial Assignment'!F147</f>
        <v>506878584884194.88</v>
      </c>
      <c r="G4">
        <f>'CAN Commercial Assignment'!G147</f>
        <v>507831335976168.5</v>
      </c>
      <c r="H4">
        <f>'CAN Commercial Assignment'!H147</f>
        <v>508791589045244.44</v>
      </c>
      <c r="I4">
        <f>'CAN Commercial Assignment'!I147</f>
        <v>507006118494931.5</v>
      </c>
      <c r="J4">
        <f>'CAN Commercial Assignment'!J147</f>
        <v>505625754708135.06</v>
      </c>
      <c r="K4">
        <f>'CAN Commercial Assignment'!K147</f>
        <v>501904774065466.19</v>
      </c>
      <c r="L4">
        <f>'CAN Commercial Assignment'!L147</f>
        <v>494597848367967.38</v>
      </c>
      <c r="M4">
        <f>'CAN Commercial Assignment'!M147</f>
        <v>488461231098404.69</v>
      </c>
      <c r="N4">
        <f>'CAN Commercial Assignment'!N147</f>
        <v>483547436096493.19</v>
      </c>
      <c r="O4">
        <f>'CAN Commercial Assignment'!O147</f>
        <v>483667467730127.75</v>
      </c>
      <c r="P4">
        <f>'CAN Commercial Assignment'!P147</f>
        <v>486315665647188.44</v>
      </c>
      <c r="Q4">
        <f>'CAN Commercial Assignment'!Q147</f>
        <v>487305926624672.88</v>
      </c>
      <c r="R4">
        <f>'CAN Commercial Assignment'!R147</f>
        <v>488461231098404.69</v>
      </c>
      <c r="S4">
        <f>'CAN Commercial Assignment'!S147</f>
        <v>489939120587529.25</v>
      </c>
      <c r="T4">
        <f>'CAN Commercial Assignment'!T147</f>
        <v>491762101023352.88</v>
      </c>
      <c r="U4">
        <f>'CAN Commercial Assignment'!U147</f>
        <v>492414773031240.31</v>
      </c>
      <c r="V4">
        <f>'CAN Commercial Assignment'!V147</f>
        <v>496263287284645.81</v>
      </c>
      <c r="W4">
        <f>'CAN Commercial Assignment'!W147</f>
        <v>501717224637912.31</v>
      </c>
      <c r="X4">
        <f>'CAN Commercial Assignment'!X147</f>
        <v>504350418600768.63</v>
      </c>
      <c r="Y4">
        <f>'CAN Commercial Assignment'!Y147</f>
        <v>508266450648093.5</v>
      </c>
      <c r="Z4">
        <f>'CAN Commercial Assignment'!Z147</f>
        <v>513525336596704.06</v>
      </c>
      <c r="AA4">
        <f>'CAN Commercial Assignment'!AA147</f>
        <v>517801463544932.38</v>
      </c>
      <c r="AB4">
        <f>'CAN Commercial Assignment'!AB147</f>
        <v>522752768432354.56</v>
      </c>
      <c r="AC4">
        <f>'CAN Commercial Assignment'!AC147</f>
        <v>528821867907997.81</v>
      </c>
      <c r="AD4">
        <f>'CAN Commercial Assignment'!AD147</f>
        <v>535543639391528.56</v>
      </c>
      <c r="AE4">
        <f>'CAN Commercial Assignment'!AE147</f>
        <v>542362936577387.38</v>
      </c>
      <c r="AF4">
        <f>'CAN Commercial Assignment'!AF147</f>
        <v>550074969038402.5</v>
      </c>
      <c r="AG4">
        <f>'CAN Commercial Assignment'!AG147</f>
        <v>558139594423219</v>
      </c>
      <c r="AH4">
        <f>'CAN Commercial Assignment'!AH147</f>
        <v>567239492648132.88</v>
      </c>
      <c r="AI4">
        <f>'CAN Commercial Assignment'!AI147</f>
        <v>0</v>
      </c>
      <c r="AJ4">
        <f>'CAN Commercial Assignment'!AJ147</f>
        <v>0</v>
      </c>
      <c r="AK4">
        <f>'CAN Commercial Assignment'!AK147</f>
        <v>0</v>
      </c>
    </row>
    <row r="5" spans="1:37">
      <c r="A5" s="1" t="s">
        <v>1046</v>
      </c>
      <c r="B5">
        <f>'CAN Commercial Assignment'!B148</f>
        <v>34861308006854.234</v>
      </c>
      <c r="C5">
        <f>'CAN Commercial Assignment'!C148</f>
        <v>35266189141983.172</v>
      </c>
      <c r="D5">
        <f>'CAN Commercial Assignment'!D148</f>
        <v>34568631975023.066</v>
      </c>
      <c r="E5">
        <f>'CAN Commercial Assignment'!E148</f>
        <v>34556047180773.785</v>
      </c>
      <c r="F5">
        <f>'CAN Commercial Assignment'!F148</f>
        <v>34744819094512.988</v>
      </c>
      <c r="G5">
        <f>'CAN Commercial Assignment'!G148</f>
        <v>35226636931485.438</v>
      </c>
      <c r="H5">
        <f>'CAN Commercial Assignment'!H148</f>
        <v>35902620165446.773</v>
      </c>
      <c r="I5">
        <f>'CAN Commercial Assignment'!I148</f>
        <v>36168698672431.563</v>
      </c>
      <c r="J5">
        <f>'CAN Commercial Assignment'!J148</f>
        <v>36334098825422.102</v>
      </c>
      <c r="K5">
        <f>'CAN Commercial Assignment'!K148</f>
        <v>36397022796668.5</v>
      </c>
      <c r="L5">
        <f>'CAN Commercial Assignment'!L148</f>
        <v>36352077102921.07</v>
      </c>
      <c r="M5">
        <f>'CAN Commercial Assignment'!M148</f>
        <v>36375448863669.742</v>
      </c>
      <c r="N5">
        <f>'CAN Commercial Assignment'!N148</f>
        <v>36459946767914.906</v>
      </c>
      <c r="O5">
        <f>'CAN Commercial Assignment'!O148</f>
        <v>36603772987906.68</v>
      </c>
      <c r="P5">
        <f>'CAN Commercial Assignment'!P148</f>
        <v>36889627600140.328</v>
      </c>
      <c r="Q5">
        <f>'CAN Commercial Assignment'!Q148</f>
        <v>37071208202879.938</v>
      </c>
      <c r="R5">
        <f>'CAN Commercial Assignment'!R148</f>
        <v>37301330154866.781</v>
      </c>
      <c r="S5">
        <f>'CAN Commercial Assignment'!S148</f>
        <v>37490102068605.992</v>
      </c>
      <c r="T5">
        <f>'CAN Commercial Assignment'!T148</f>
        <v>37673480499095.5</v>
      </c>
      <c r="U5">
        <f>'CAN Commercial Assignment'!U148</f>
        <v>37698650087594.063</v>
      </c>
      <c r="V5">
        <f>'CAN Commercial Assignment'!V148</f>
        <v>37790339302838.813</v>
      </c>
      <c r="W5">
        <f>'CAN Commercial Assignment'!W148</f>
        <v>37871241551584.188</v>
      </c>
      <c r="X5">
        <f>'CAN Commercial Assignment'!X148</f>
        <v>37952143800329.563</v>
      </c>
      <c r="Y5">
        <f>'CAN Commercial Assignment'!Y148</f>
        <v>38040237360074.531</v>
      </c>
      <c r="Z5">
        <f>'CAN Commercial Assignment'!Z148</f>
        <v>38248785379062.602</v>
      </c>
      <c r="AA5">
        <f>'CAN Commercial Assignment'!AA148</f>
        <v>38315305005808.805</v>
      </c>
      <c r="AB5">
        <f>'CAN Commercial Assignment'!AB148</f>
        <v>38423174670802.625</v>
      </c>
      <c r="AC5">
        <f>'CAN Commercial Assignment'!AC148</f>
        <v>38595766134792.766</v>
      </c>
      <c r="AD5">
        <f>'CAN Commercial Assignment'!AD148</f>
        <v>38802516326030.938</v>
      </c>
      <c r="AE5">
        <f>'CAN Commercial Assignment'!AE148</f>
        <v>38989490412020.25</v>
      </c>
      <c r="AF5">
        <f>'CAN Commercial Assignment'!AF148</f>
        <v>39233994986006.258</v>
      </c>
      <c r="AG5">
        <f>'CAN Commercial Assignment'!AG148</f>
        <v>39492882181991.453</v>
      </c>
      <c r="AH5">
        <f>'CAN Commercial Assignment'!AH148</f>
        <v>39832671626722.023</v>
      </c>
      <c r="AI5">
        <f>'CAN Commercial Assignment'!AI148</f>
        <v>0</v>
      </c>
      <c r="AJ5">
        <f>'CAN Commercial Assignment'!AJ148</f>
        <v>0</v>
      </c>
      <c r="AK5">
        <f>'CAN Commercial Assignment'!AK148</f>
        <v>0</v>
      </c>
    </row>
    <row r="6" spans="1:37">
      <c r="A6" s="1" t="s">
        <v>1047</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c r="A7" s="1" t="s">
        <v>1072</v>
      </c>
      <c r="B7">
        <f>'CAN Commercial Assignment'!B150</f>
        <v>8315977060.8697538</v>
      </c>
      <c r="C7">
        <f>'CAN Commercial Assignment'!C150</f>
        <v>232353310967.18567</v>
      </c>
      <c r="D7">
        <f>'CAN Commercial Assignment'!D150</f>
        <v>770629219406.26025</v>
      </c>
      <c r="E7">
        <f>'CAN Commercial Assignment'!E150</f>
        <v>1717084732335.8186</v>
      </c>
      <c r="F7">
        <f>'CAN Commercial Assignment'!F150</f>
        <v>2584298575530.853</v>
      </c>
      <c r="G7">
        <f>'CAN Commercial Assignment'!G150</f>
        <v>3497743907459.4844</v>
      </c>
      <c r="H7">
        <f>'CAN Commercial Assignment'!H150</f>
        <v>5008196799932.749</v>
      </c>
      <c r="I7">
        <f>'CAN Commercial Assignment'!I150</f>
        <v>7080611995570.5459</v>
      </c>
      <c r="J7">
        <f>'CAN Commercial Assignment'!J150</f>
        <v>9250656629028.8672</v>
      </c>
      <c r="K7">
        <f>'CAN Commercial Assignment'!K150</f>
        <v>12074705367383.141</v>
      </c>
      <c r="L7">
        <f>'CAN Commercial Assignment'!L150</f>
        <v>14932083065156.852</v>
      </c>
      <c r="M7">
        <f>'CAN Commercial Assignment'!M150</f>
        <v>18445256959135.645</v>
      </c>
      <c r="N7">
        <f>'CAN Commercial Assignment'!N150</f>
        <v>22099596309531.551</v>
      </c>
      <c r="O7">
        <f>'CAN Commercial Assignment'!O150</f>
        <v>22845418591722.316</v>
      </c>
      <c r="P7">
        <f>'CAN Commercial Assignment'!P150</f>
        <v>23612018363373.309</v>
      </c>
      <c r="Q7">
        <f>'CAN Commercial Assignment'!Q150</f>
        <v>24312518681637.012</v>
      </c>
      <c r="R7">
        <f>'CAN Commercial Assignment'!R150</f>
        <v>24935087157950.305</v>
      </c>
      <c r="S7">
        <f>'CAN Commercial Assignment'!S150</f>
        <v>25540616941839.711</v>
      </c>
      <c r="T7">
        <f>'CAN Commercial Assignment'!T150</f>
        <v>26101378714309.758</v>
      </c>
      <c r="U7">
        <f>'CAN Commercial Assignment'!U150</f>
        <v>26612951491020.781</v>
      </c>
      <c r="V7">
        <f>'CAN Commercial Assignment'!V150</f>
        <v>27208808495968.551</v>
      </c>
      <c r="W7">
        <f>'CAN Commercial Assignment'!W150</f>
        <v>27845565455396.301</v>
      </c>
      <c r="X7">
        <f>'CAN Commercial Assignment'!X150</f>
        <v>28418247611178.648</v>
      </c>
      <c r="Y7">
        <f>'CAN Commercial Assignment'!Y150</f>
        <v>28942944297647.227</v>
      </c>
      <c r="Z7">
        <f>'CAN Commercial Assignment'!Z150</f>
        <v>29400221480298.895</v>
      </c>
      <c r="AA7">
        <f>'CAN Commercial Assignment'!AA150</f>
        <v>30001819392522.887</v>
      </c>
      <c r="AB7">
        <f>'CAN Commercial Assignment'!AB150</f>
        <v>30656604409139.977</v>
      </c>
      <c r="AC7">
        <f>'CAN Commercial Assignment'!AC150</f>
        <v>31213475194527.602</v>
      </c>
      <c r="AD7">
        <f>'CAN Commercial Assignment'!AD150</f>
        <v>31710866298089.832</v>
      </c>
      <c r="AE7">
        <f>'CAN Commercial Assignment'!AE150</f>
        <v>32210929414267.203</v>
      </c>
      <c r="AF7">
        <f>'CAN Commercial Assignment'!AF150</f>
        <v>32710687013082.922</v>
      </c>
      <c r="AG7">
        <f>'CAN Commercial Assignment'!AG150</f>
        <v>33202861647985.461</v>
      </c>
      <c r="AH7">
        <f>'CAN Commercial Assignment'!AH150</f>
        <v>33676580947757.98</v>
      </c>
      <c r="AI7">
        <f>'CAN Commercial Assignment'!AI150</f>
        <v>0</v>
      </c>
      <c r="AJ7">
        <f>'CAN Commercial Assignment'!AJ150</f>
        <v>0</v>
      </c>
      <c r="AK7">
        <f>'CAN Commercial Assignment'!AK150</f>
        <v>0</v>
      </c>
    </row>
    <row r="8" spans="1:37">
      <c r="A8" s="1" t="s">
        <v>1048</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c r="A9" s="1" t="s">
        <v>1049</v>
      </c>
      <c r="B9">
        <f>'CAN Commercial Assignment'!B152</f>
        <v>1028113688885.4371</v>
      </c>
      <c r="C9">
        <f>'CAN Commercial Assignment'!C152</f>
        <v>1040363794655.7889</v>
      </c>
      <c r="D9">
        <f>'CAN Commercial Assignment'!D152</f>
        <v>974568061305.52588</v>
      </c>
      <c r="E9">
        <f>'CAN Commercial Assignment'!E152</f>
        <v>1080005290417.0924</v>
      </c>
      <c r="F9">
        <f>'CAN Commercial Assignment'!F152</f>
        <v>1104509941545.8982</v>
      </c>
      <c r="G9">
        <f>'CAN Commercial Assignment'!G152</f>
        <v>1123842729702.907</v>
      </c>
      <c r="H9">
        <f>'CAN Commercial Assignment'!H152</f>
        <v>1146627487522.1311</v>
      </c>
      <c r="I9">
        <f>'CAN Commercial Assignment'!I152</f>
        <v>1156326811188.7761</v>
      </c>
      <c r="J9">
        <f>'CAN Commercial Assignment'!J152</f>
        <v>1167233846483.4902</v>
      </c>
      <c r="K9">
        <f>'CAN Commercial Assignment'!K152</f>
        <v>1179429680697.3267</v>
      </c>
      <c r="L9">
        <f>'CAN Commercial Assignment'!L152</f>
        <v>1192382198390.4917</v>
      </c>
      <c r="M9">
        <f>'CAN Commercial Assignment'!M152</f>
        <v>1205305548377.3823</v>
      </c>
      <c r="N9">
        <f>'CAN Commercial Assignment'!N152</f>
        <v>1217381310444.3899</v>
      </c>
      <c r="O9">
        <f>'CAN Commercial Assignment'!O152</f>
        <v>1228351010524.7756</v>
      </c>
      <c r="P9">
        <f>'CAN Commercial Assignment'!P152</f>
        <v>1238697747825.3613</v>
      </c>
      <c r="Q9">
        <f>'CAN Commercial Assignment'!Q152</f>
        <v>1247824057968.9126</v>
      </c>
      <c r="R9">
        <f>'CAN Commercial Assignment'!R152</f>
        <v>1255698711392.853</v>
      </c>
      <c r="S9">
        <f>'CAN Commercial Assignment'!S152</f>
        <v>1262776195684.9385</v>
      </c>
      <c r="T9">
        <f>'CAN Commercial Assignment'!T152</f>
        <v>1268012269122.7808</v>
      </c>
      <c r="U9">
        <f>'CAN Commercial Assignment'!U152</f>
        <v>1272587173877.0442</v>
      </c>
      <c r="V9">
        <f>'CAN Commercial Assignment'!V152</f>
        <v>1276503772903.3406</v>
      </c>
      <c r="W9">
        <f>'CAN Commercial Assignment'!W152</f>
        <v>1279810529922.9934</v>
      </c>
      <c r="X9">
        <f>'CAN Commercial Assignment'!X152</f>
        <v>1283947841746.5029</v>
      </c>
      <c r="Y9">
        <f>'CAN Commercial Assignment'!Y152</f>
        <v>1290009133055.3826</v>
      </c>
      <c r="Z9">
        <f>'CAN Commercial Assignment'!Z152</f>
        <v>1297107361682.4075</v>
      </c>
      <c r="AA9">
        <f>'CAN Commercial Assignment'!AA152</f>
        <v>1303541117478.7634</v>
      </c>
      <c r="AB9">
        <f>'CAN Commercial Assignment'!AB152</f>
        <v>1310475508205.7446</v>
      </c>
      <c r="AC9">
        <f>'CAN Commercial Assignment'!AC152</f>
        <v>1318712146492.3435</v>
      </c>
      <c r="AD9">
        <f>'CAN Commercial Assignment'!AD152</f>
        <v>1328007165174.5674</v>
      </c>
      <c r="AE9">
        <f>'CAN Commercial Assignment'!AE152</f>
        <v>1337039110821.9353</v>
      </c>
      <c r="AF9">
        <f>'CAN Commercial Assignment'!AF152</f>
        <v>1346187863389.248</v>
      </c>
      <c r="AG9">
        <f>'CAN Commercial Assignment'!AG152</f>
        <v>1355534813910.9602</v>
      </c>
      <c r="AH9">
        <f>'CAN Commercial Assignment'!AH152</f>
        <v>1365076754395.7371</v>
      </c>
      <c r="AI9">
        <f>'CAN Commercial Assignment'!AI152</f>
        <v>0</v>
      </c>
      <c r="AJ9">
        <f>'CAN Commercial Assignment'!AJ152</f>
        <v>0</v>
      </c>
      <c r="AK9">
        <f>'CAN Commercial Assignment'!AK152</f>
        <v>0</v>
      </c>
    </row>
    <row r="10" spans="1:37">
      <c r="A10" s="1" t="s">
        <v>1050</v>
      </c>
      <c r="B10">
        <f>'CAN Commercial Assignment'!B153</f>
        <v>32151359888066.996</v>
      </c>
      <c r="C10">
        <f>'CAN Commercial Assignment'!C153</f>
        <v>32574171780380.957</v>
      </c>
      <c r="D10">
        <f>'CAN Commercial Assignment'!D153</f>
        <v>30425864382161.973</v>
      </c>
      <c r="E10">
        <f>'CAN Commercial Assignment'!E153</f>
        <v>33875334557930.125</v>
      </c>
      <c r="F10">
        <f>'CAN Commercial Assignment'!F153</f>
        <v>34658890932274.105</v>
      </c>
      <c r="G10">
        <f>'CAN Commercial Assignment'!G153</f>
        <v>35186679121166.75</v>
      </c>
      <c r="H10">
        <f>'CAN Commercial Assignment'!H153</f>
        <v>35802844755496.516</v>
      </c>
      <c r="I10">
        <f>'CAN Commercial Assignment'!I153</f>
        <v>36180875421078.625</v>
      </c>
      <c r="J10">
        <f>'CAN Commercial Assignment'!J153</f>
        <v>36533794650620.523</v>
      </c>
      <c r="K10">
        <f>'CAN Commercial Assignment'!K153</f>
        <v>36977018396381.266</v>
      </c>
      <c r="L10">
        <f>'CAN Commercial Assignment'!L153</f>
        <v>37394100121736.164</v>
      </c>
      <c r="M10">
        <f>'CAN Commercial Assignment'!M153</f>
        <v>37866824662806.734</v>
      </c>
      <c r="N10">
        <f>'CAN Commercial Assignment'!N153</f>
        <v>38321281279782.516</v>
      </c>
      <c r="O10">
        <f>'CAN Commercial Assignment'!O153</f>
        <v>38767230099260.914</v>
      </c>
      <c r="P10">
        <f>'CAN Commercial Assignment'!P153</f>
        <v>39247862403655.484</v>
      </c>
      <c r="Q10">
        <f>'CAN Commercial Assignment'!Q153</f>
        <v>39648678246151.813</v>
      </c>
      <c r="R10">
        <f>'CAN Commercial Assignment'!R153</f>
        <v>40015923672024.594</v>
      </c>
      <c r="S10">
        <f>'CAN Commercial Assignment'!S153</f>
        <v>40368421343121.945</v>
      </c>
      <c r="T10">
        <f>'CAN Commercial Assignment'!T153</f>
        <v>40670441289615.297</v>
      </c>
      <c r="U10">
        <f>'CAN Commercial Assignment'!U153</f>
        <v>40960459605545.766</v>
      </c>
      <c r="V10">
        <f>'CAN Commercial Assignment'!V153</f>
        <v>41208934606048.641</v>
      </c>
      <c r="W10">
        <f>'CAN Commercial Assignment'!W153</f>
        <v>41421900046986.148</v>
      </c>
      <c r="X10">
        <f>'CAN Commercial Assignment'!X153</f>
        <v>41653841327575.602</v>
      </c>
      <c r="Y10">
        <f>'CAN Commercial Assignment'!Y153</f>
        <v>41925910332926.695</v>
      </c>
      <c r="Z10">
        <f>'CAN Commercial Assignment'!Z153</f>
        <v>42224257703772.758</v>
      </c>
      <c r="AA10">
        <f>'CAN Commercial Assignment'!AA153</f>
        <v>42508110547682.984</v>
      </c>
      <c r="AB10">
        <f>'CAN Commercial Assignment'!AB153</f>
        <v>42816646353210.516</v>
      </c>
      <c r="AC10">
        <f>'CAN Commercial Assignment'!AC153</f>
        <v>43162474410234.43</v>
      </c>
      <c r="AD10">
        <f>'CAN Commercial Assignment'!AD153</f>
        <v>43541849196074.938</v>
      </c>
      <c r="AE10">
        <f>'CAN Commercial Assignment'!AE153</f>
        <v>43922425478734.211</v>
      </c>
      <c r="AF10">
        <f>'CAN Commercial Assignment'!AF153</f>
        <v>44292125681809.711</v>
      </c>
      <c r="AG10">
        <f>'CAN Commercial Assignment'!AG153</f>
        <v>44682790022736.039</v>
      </c>
      <c r="AH10">
        <f>'CAN Commercial Assignment'!AH153</f>
        <v>45081004359241.813</v>
      </c>
      <c r="AI10">
        <f>'CAN Commercial Assignment'!AI153</f>
        <v>0</v>
      </c>
      <c r="AJ10">
        <f>'CAN Commercial Assignment'!AJ153</f>
        <v>0</v>
      </c>
      <c r="AK10">
        <f>'CAN Commercial Assignment'!AK153</f>
        <v>0</v>
      </c>
    </row>
    <row r="11" spans="1:37">
      <c r="A11" s="1" t="s">
        <v>1051</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5546875" defaultRowHeight="14.45"/>
  <cols>
    <col min="1" max="1" width="29.85546875" customWidth="1"/>
    <col min="2" max="33" width="9.42578125" bestFit="1"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c r="A3" s="1" t="s">
        <v>1044</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c r="A4" s="1" t="s">
        <v>1045</v>
      </c>
      <c r="B4">
        <f>'CAN Commercial Assignment'!B160</f>
        <v>0</v>
      </c>
      <c r="C4">
        <f>'CAN Commercial Assignment'!C160</f>
        <v>0</v>
      </c>
      <c r="D4">
        <f>'CAN Commercial Assignment'!D160</f>
        <v>0</v>
      </c>
      <c r="E4">
        <f>'CAN Commercial Assignment'!E160</f>
        <v>0</v>
      </c>
      <c r="F4">
        <f>'CAN Commercial Assignment'!F160</f>
        <v>0</v>
      </c>
      <c r="G4">
        <f>'CAN Commercial Assignment'!G160</f>
        <v>0</v>
      </c>
      <c r="H4">
        <f>'CAN Commercial Assignment'!H160</f>
        <v>0</v>
      </c>
      <c r="I4">
        <f>'CAN Commercial Assignment'!I160</f>
        <v>0</v>
      </c>
      <c r="J4">
        <f>'CAN Commercial Assignment'!J160</f>
        <v>0</v>
      </c>
      <c r="K4">
        <f>'CAN Commercial Assignment'!K160</f>
        <v>0</v>
      </c>
      <c r="L4">
        <f>'CAN Commercial Assignment'!L160</f>
        <v>0</v>
      </c>
      <c r="M4">
        <f>'CAN Commercial Assignment'!M160</f>
        <v>0</v>
      </c>
      <c r="N4">
        <f>'CAN Commercial Assignment'!N160</f>
        <v>0</v>
      </c>
      <c r="O4">
        <f>'CAN Commercial Assignment'!O160</f>
        <v>0</v>
      </c>
      <c r="P4">
        <f>'CAN Commercial Assignment'!P160</f>
        <v>0</v>
      </c>
      <c r="Q4">
        <f>'CAN Commercial Assignment'!Q160</f>
        <v>0</v>
      </c>
      <c r="R4">
        <f>'CAN Commercial Assignment'!R160</f>
        <v>0</v>
      </c>
      <c r="S4">
        <f>'CAN Commercial Assignment'!S160</f>
        <v>0</v>
      </c>
      <c r="T4">
        <f>'CAN Commercial Assignment'!T160</f>
        <v>0</v>
      </c>
      <c r="U4">
        <f>'CAN Commercial Assignment'!U160</f>
        <v>0</v>
      </c>
      <c r="V4">
        <f>'CAN Commercial Assignment'!V160</f>
        <v>0</v>
      </c>
      <c r="W4">
        <f>'CAN Commercial Assignment'!W160</f>
        <v>0</v>
      </c>
      <c r="X4">
        <f>'CAN Commercial Assignment'!X160</f>
        <v>0</v>
      </c>
      <c r="Y4">
        <f>'CAN Commercial Assignment'!Y160</f>
        <v>0</v>
      </c>
      <c r="Z4">
        <f>'CAN Commercial Assignment'!Z160</f>
        <v>0</v>
      </c>
      <c r="AA4">
        <f>'CAN Commercial Assignment'!AA160</f>
        <v>0</v>
      </c>
      <c r="AB4">
        <f>'CAN Commercial Assignment'!AB160</f>
        <v>0</v>
      </c>
      <c r="AC4">
        <f>'CAN Commercial Assignment'!AC160</f>
        <v>0</v>
      </c>
      <c r="AD4">
        <f>'CAN Commercial Assignment'!AD160</f>
        <v>0</v>
      </c>
      <c r="AE4">
        <f>'CAN Commercial Assignment'!AE160</f>
        <v>0</v>
      </c>
      <c r="AF4">
        <f>'CAN Commercial Assignment'!AF160</f>
        <v>0</v>
      </c>
      <c r="AG4">
        <f>'CAN Commercial Assignment'!AG160</f>
        <v>0</v>
      </c>
      <c r="AH4">
        <f>'CAN Commercial Assignment'!AH160</f>
        <v>0</v>
      </c>
    </row>
    <row r="5" spans="1:34">
      <c r="A5" s="1" t="s">
        <v>1046</v>
      </c>
      <c r="B5">
        <f>'CAN Commercial Assignment'!B161</f>
        <v>1069682202149.5272</v>
      </c>
      <c r="C5">
        <f>'CAN Commercial Assignment'!C161</f>
        <v>1085478418849.7379</v>
      </c>
      <c r="D5">
        <f>'CAN Commercial Assignment'!D161</f>
        <v>1015655083006.1602</v>
      </c>
      <c r="E5">
        <f>'CAN Commercial Assignment'!E161</f>
        <v>998273026872.65735</v>
      </c>
      <c r="F5">
        <f>'CAN Commercial Assignment'!F161</f>
        <v>996974537110.56213</v>
      </c>
      <c r="G5">
        <f>'CAN Commercial Assignment'!G161</f>
        <v>998848493926.31323</v>
      </c>
      <c r="H5">
        <f>'CAN Commercial Assignment'!H161</f>
        <v>1000737206307.5428</v>
      </c>
      <c r="I5">
        <f>'CAN Commercial Assignment'!I161</f>
        <v>997225381723.69421</v>
      </c>
      <c r="J5">
        <f>'CAN Commercial Assignment'!J161</f>
        <v>994510357675.67676</v>
      </c>
      <c r="K5">
        <f>'CAN Commercial Assignment'!K161</f>
        <v>987191597198.41248</v>
      </c>
      <c r="L5">
        <f>'CAN Commercial Assignment'!L161</f>
        <v>972819676422.49426</v>
      </c>
      <c r="M5">
        <f>'CAN Commercial Assignment'!M161</f>
        <v>960749623861.19958</v>
      </c>
      <c r="N5">
        <f>'CAN Commercial Assignment'!N161</f>
        <v>951084728472.87671</v>
      </c>
      <c r="O5">
        <f>'CAN Commercial Assignment'!O161</f>
        <v>951320817520.53052</v>
      </c>
      <c r="P5">
        <f>'CAN Commercial Assignment'!P161</f>
        <v>956529532134.38989</v>
      </c>
      <c r="Q5">
        <f>'CAN Commercial Assignment'!Q161</f>
        <v>958477266777.53284</v>
      </c>
      <c r="R5">
        <f>'CAN Commercial Assignment'!R161</f>
        <v>960749623861.19958</v>
      </c>
      <c r="S5">
        <f>'CAN Commercial Assignment'!S161</f>
        <v>963656470260.43567</v>
      </c>
      <c r="T5">
        <f>'CAN Commercial Assignment'!T161</f>
        <v>967242072671.67603</v>
      </c>
      <c r="U5">
        <f>'CAN Commercial Assignment'!U161</f>
        <v>968525806868.29285</v>
      </c>
      <c r="V5">
        <f>'CAN Commercial Assignment'!V161</f>
        <v>976095411958.68921</v>
      </c>
      <c r="W5">
        <f>'CAN Commercial Assignment'!W161</f>
        <v>986822708061.45361</v>
      </c>
      <c r="X5">
        <f>'CAN Commercial Assignment'!X161</f>
        <v>992001911544.35632</v>
      </c>
      <c r="Y5">
        <f>'CAN Commercial Assignment'!Y161</f>
        <v>999704316724.05786</v>
      </c>
      <c r="Z5">
        <f>'CAN Commercial Assignment'!Z161</f>
        <v>1010047968124.385</v>
      </c>
      <c r="AA5">
        <f>'CAN Commercial Assignment'!AA161</f>
        <v>1018458640447.0476</v>
      </c>
      <c r="AB5">
        <f>'CAN Commercial Assignment'!AB161</f>
        <v>1028197313662.7622</v>
      </c>
      <c r="AC5">
        <f>'CAN Commercial Assignment'!AC161</f>
        <v>1040134566134.7517</v>
      </c>
      <c r="AD5">
        <f>'CAN Commercial Assignment'!AD161</f>
        <v>1053355552803.3582</v>
      </c>
      <c r="AE5">
        <f>'CAN Commercial Assignment'!AE161</f>
        <v>1066768361823.1833</v>
      </c>
      <c r="AF5">
        <f>'CAN Commercial Assignment'!AF161</f>
        <v>1081937083134.9326</v>
      </c>
      <c r="AG5">
        <f>'CAN Commercial Assignment'!AG161</f>
        <v>1097799316024.1647</v>
      </c>
      <c r="AH5">
        <f>'CAN Commercial Assignment'!AH161</f>
        <v>1115697816949.4099</v>
      </c>
    </row>
    <row r="6" spans="1:34">
      <c r="A6" s="1" t="s">
        <v>1047</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c r="A7" s="1" t="s">
        <v>1072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c r="A8" s="1" t="s">
        <v>1048</v>
      </c>
      <c r="B8">
        <f>'CAN Commercial Assignment'!B164</f>
        <v>1639130128097.7505</v>
      </c>
      <c r="C8">
        <f>'CAN Commercial Assignment'!C164</f>
        <v>1664795272158.45</v>
      </c>
      <c r="D8">
        <f>'CAN Commercial Assignment'!D164</f>
        <v>1551990316232.5549</v>
      </c>
      <c r="E8">
        <f>'CAN Commercial Assignment'!E164</f>
        <v>1734810562618.019</v>
      </c>
      <c r="F8">
        <f>'CAN Commercial Assignment'!F164</f>
        <v>1779022154952.8599</v>
      </c>
      <c r="G8">
        <f>'CAN Commercial Assignment'!G164</f>
        <v>1809826502276.2109</v>
      </c>
      <c r="H8">
        <f>'CAN Commercial Assignment'!H164</f>
        <v>1844335376617.3757</v>
      </c>
      <c r="I8">
        <f>'CAN Commercial Assignment'!I164</f>
        <v>1866410111897.9617</v>
      </c>
      <c r="J8">
        <f>'CAN Commercial Assignment'!J164</f>
        <v>1888129543236.458</v>
      </c>
      <c r="K8">
        <f>'CAN Commercial Assignment'!K164</f>
        <v>1914261120756.4011</v>
      </c>
      <c r="L8">
        <f>'CAN Commercial Assignment'!L164</f>
        <v>1939860105378.4983</v>
      </c>
      <c r="M8">
        <f>'CAN Commercial Assignment'!M164</f>
        <v>1967574196027.5576</v>
      </c>
      <c r="N8">
        <f>'CAN Commercial Assignment'!N164</f>
        <v>1994784812217.3918</v>
      </c>
      <c r="O8">
        <f>'CAN Commercial Assignment'!O164</f>
        <v>2021260300671.7007</v>
      </c>
      <c r="P8">
        <f>'CAN Commercial Assignment'!P164</f>
        <v>2050357065102.5488</v>
      </c>
      <c r="Q8">
        <f>'CAN Commercial Assignment'!Q164</f>
        <v>2075848304498.575</v>
      </c>
      <c r="R8">
        <f>'CAN Commercial Assignment'!R164</f>
        <v>2099321205374.4094</v>
      </c>
      <c r="S8">
        <f>'CAN Commercial Assignment'!S164</f>
        <v>2121896671472.7063</v>
      </c>
      <c r="T8">
        <f>'CAN Commercial Assignment'!T164</f>
        <v>2141969170752.0833</v>
      </c>
      <c r="U8">
        <f>'CAN Commercial Assignment'!U164</f>
        <v>2160480296645.7417</v>
      </c>
      <c r="V8">
        <f>'CAN Commercial Assignment'!V164</f>
        <v>2177205413980.1875</v>
      </c>
      <c r="W8">
        <f>'CAN Commercial Assignment'!W164</f>
        <v>2191664227412.0151</v>
      </c>
      <c r="X8">
        <f>'CAN Commercial Assignment'!X164</f>
        <v>2206812305763.311</v>
      </c>
      <c r="Y8">
        <f>'CAN Commercial Assignment'!Y164</f>
        <v>2224914798255.4897</v>
      </c>
      <c r="Z8">
        <f>'CAN Commercial Assignment'!Z164</f>
        <v>2244070445761.7441</v>
      </c>
      <c r="AA8">
        <f>'CAN Commercial Assignment'!AA164</f>
        <v>2262692256385.8887</v>
      </c>
      <c r="AB8">
        <f>'CAN Commercial Assignment'!AB164</f>
        <v>2281553534295.6226</v>
      </c>
      <c r="AC8">
        <f>'CAN Commercial Assignment'!AC164</f>
        <v>2303035152611.6406</v>
      </c>
      <c r="AD8">
        <f>'CAN Commercial Assignment'!AD164</f>
        <v>2326896227577.8613</v>
      </c>
      <c r="AE8">
        <f>'CAN Commercial Assignment'!AE164</f>
        <v>2350533649849.0386</v>
      </c>
      <c r="AF8">
        <f>'CAN Commercial Assignment'!AF164</f>
        <v>2373067762583.7139</v>
      </c>
      <c r="AG8">
        <f>'CAN Commercial Assignment'!AG164</f>
        <v>2396710556410.6973</v>
      </c>
      <c r="AH8">
        <f>'CAN Commercial Assignment'!AH164</f>
        <v>2420506829963.6587</v>
      </c>
    </row>
    <row r="9" spans="1:34">
      <c r="A9" s="1" t="s">
        <v>1049</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c r="A10" s="1" t="s">
        <v>1050</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c r="A11" s="1" t="s">
        <v>1051</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4.45"/>
  <cols>
    <col min="1" max="1" width="29.85546875" customWidth="1"/>
    <col min="2" max="33" width="9.42578125" bestFit="1"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c r="A3" s="1" t="s">
        <v>1044</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c r="A4" s="1" t="s">
        <v>1045</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c r="A5" s="1" t="s">
        <v>1046</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c r="A6" s="1" t="s">
        <v>1047</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c r="A7" s="1" t="s">
        <v>1072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c r="A8" s="1" t="s">
        <v>1048</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c r="A9" s="1" t="s">
        <v>1049</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c r="A10" s="1" t="s">
        <v>1050</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c r="A11" s="1" t="s">
        <v>1051</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5546875" defaultRowHeight="14.45"/>
  <cols>
    <col min="1" max="1" width="29.85546875" customWidth="1"/>
    <col min="2" max="33" width="10.140625" customWidth="1"/>
  </cols>
  <sheetData>
    <row r="1" spans="1:34">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1043</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c r="A3" s="1" t="s">
        <v>1044</v>
      </c>
      <c r="B3">
        <f>'CAN Commercial Assignment'!B185</f>
        <v>10693228109152.289</v>
      </c>
      <c r="C3">
        <f>'CAN Commercial Assignment'!C185</f>
        <v>10975079380014.674</v>
      </c>
      <c r="D3">
        <f>'CAN Commercial Assignment'!D185</f>
        <v>10269108040416.102</v>
      </c>
      <c r="E3">
        <f>'CAN Commercial Assignment'!E185</f>
        <v>10093361160017.301</v>
      </c>
      <c r="F3">
        <f>'CAN Commercial Assignment'!F185</f>
        <v>10080232360802.449</v>
      </c>
      <c r="G3">
        <f>'CAN Commercial Assignment'!G185</f>
        <v>10099179605123.883</v>
      </c>
      <c r="H3">
        <f>'CAN Commercial Assignment'!H185</f>
        <v>10118276040345.484</v>
      </c>
      <c r="I3">
        <f>'CAN Commercial Assignment'!I185</f>
        <v>10082768606105.32</v>
      </c>
      <c r="J3">
        <f>'CAN Commercial Assignment'!J185</f>
        <v>10055317480474.268</v>
      </c>
      <c r="K3">
        <f>'CAN Commercial Assignment'!K185</f>
        <v>9981318793990.5625</v>
      </c>
      <c r="L3">
        <f>'CAN Commercial Assignment'!L185</f>
        <v>9836006857226.1895</v>
      </c>
      <c r="M3">
        <f>'CAN Commercial Assignment'!M185</f>
        <v>9713968700888.1445</v>
      </c>
      <c r="N3">
        <f>'CAN Commercial Assignment'!N185</f>
        <v>9616248661277.6055</v>
      </c>
      <c r="O3">
        <f>'CAN Commercial Assignment'!O185</f>
        <v>9618635715680.3066</v>
      </c>
      <c r="P3">
        <f>'CAN Commercial Assignment'!P185</f>
        <v>9671300103439.8789</v>
      </c>
      <c r="Q3">
        <f>'CAN Commercial Assignment'!Q185</f>
        <v>9690993302262.1563</v>
      </c>
      <c r="R3">
        <f>'CAN Commercial Assignment'!R185</f>
        <v>9713968700888.1445</v>
      </c>
      <c r="S3">
        <f>'CAN Commercial Assignment'!S185</f>
        <v>9743359308221.3906</v>
      </c>
      <c r="T3">
        <f>'CAN Commercial Assignment'!T185</f>
        <v>9779612696962.3984</v>
      </c>
      <c r="U3">
        <f>'CAN Commercial Assignment'!U185</f>
        <v>9792592305277.0801</v>
      </c>
      <c r="V3">
        <f>'CAN Commercial Assignment'!V185</f>
        <v>9869127237063.6543</v>
      </c>
      <c r="W3">
        <f>'CAN Commercial Assignment'!W185</f>
        <v>9977589021486.3438</v>
      </c>
      <c r="X3">
        <f>'CAN Commercial Assignment'!X185</f>
        <v>10029955027445.578</v>
      </c>
      <c r="Y3">
        <f>'CAN Commercial Assignment'!Y185</f>
        <v>10107832677333.67</v>
      </c>
      <c r="Z3">
        <f>'CAN Commercial Assignment'!Z185</f>
        <v>10212415498351.973</v>
      </c>
      <c r="AA3">
        <f>'CAN Commercial Assignment'!AA185</f>
        <v>10297454311448.166</v>
      </c>
      <c r="AB3">
        <f>'CAN Commercial Assignment'!AB185</f>
        <v>10395920305559.547</v>
      </c>
      <c r="AC3">
        <f>'CAN Commercial Assignment'!AC185</f>
        <v>10516615743796.074</v>
      </c>
      <c r="AD3">
        <f>'CAN Commercial Assignment'!AD185</f>
        <v>10650290790347.283</v>
      </c>
      <c r="AE3">
        <f>'CAN Commercial Assignment'!AE185</f>
        <v>10785905318600.688</v>
      </c>
      <c r="AF3">
        <f>'CAN Commercial Assignment'!AF185</f>
        <v>10939273563974.172</v>
      </c>
      <c r="AG3">
        <f>'CAN Commercial Assignment'!AG185</f>
        <v>11099653781655.588</v>
      </c>
      <c r="AH3">
        <f>'CAN Commercial Assignment'!AH185</f>
        <v>11280622343560.295</v>
      </c>
    </row>
    <row r="4" spans="1:34">
      <c r="A4" s="1" t="s">
        <v>1045</v>
      </c>
      <c r="B4">
        <f>'CAN Commercial Assignment'!H186</f>
        <v>393367488661.57013</v>
      </c>
      <c r="C4">
        <f>'CAN Commercial Assignment'!I186</f>
        <v>391987068698.70532</v>
      </c>
      <c r="D4">
        <f>'CAN Commercial Assignment'!J186</f>
        <v>390919853265.22998</v>
      </c>
      <c r="E4">
        <f>'CAN Commercial Assignment'!K186</f>
        <v>388043011661.94873</v>
      </c>
      <c r="F4">
        <f>'CAN Commercial Assignment'!L186</f>
        <v>382393729965.18268</v>
      </c>
      <c r="G4">
        <f>'CAN Commercial Assignment'!M186</f>
        <v>377649261353.31964</v>
      </c>
      <c r="H4">
        <f>'CAN Commercial Assignment'!N186</f>
        <v>373850206413.50256</v>
      </c>
      <c r="I4">
        <f>'CAN Commercial Assignment'!O186</f>
        <v>373943007755.54395</v>
      </c>
      <c r="J4">
        <f>'CAN Commercial Assignment'!P186</f>
        <v>375990437364.33081</v>
      </c>
      <c r="K4">
        <f>'CAN Commercial Assignment'!Q186</f>
        <v>376756048436.17181</v>
      </c>
      <c r="L4">
        <f>'CAN Commercial Assignment'!R186</f>
        <v>377649261353.31964</v>
      </c>
      <c r="M4">
        <f>'CAN Commercial Assignment'!S186</f>
        <v>378791877877.20355</v>
      </c>
      <c r="N4">
        <f>'CAN Commercial Assignment'!T186</f>
        <v>380201298259.45624</v>
      </c>
      <c r="O4">
        <f>'CAN Commercial Assignment'!U186</f>
        <v>380705905556.80597</v>
      </c>
      <c r="P4">
        <f>'CAN Commercial Assignment'!V186</f>
        <v>383681348586.00616</v>
      </c>
      <c r="Q4">
        <f>'CAN Commercial Assignment'!W186</f>
        <v>387898009565.00916</v>
      </c>
      <c r="R4">
        <f>'CAN Commercial Assignment'!X186</f>
        <v>389933839006.04083</v>
      </c>
      <c r="S4">
        <f>'CAN Commercial Assignment'!Y186</f>
        <v>392961482790.13928</v>
      </c>
      <c r="T4">
        <f>'CAN Commercial Assignment'!Z186</f>
        <v>397027341588.32507</v>
      </c>
      <c r="U4">
        <f>'CAN Commercial Assignment'!AA186</f>
        <v>400333389398.54755</v>
      </c>
      <c r="V4">
        <f>'CAN Commercial Assignment'!AB186</f>
        <v>404161444757.75244</v>
      </c>
      <c r="W4">
        <f>'CAN Commercial Assignment'!AC186</f>
        <v>408853712614.71722</v>
      </c>
      <c r="X4">
        <f>'CAN Commercial Assignment'!AD186</f>
        <v>414050587769.0318</v>
      </c>
      <c r="Y4">
        <f>'CAN Commercial Assignment'!AE186</f>
        <v>419322864013.75494</v>
      </c>
      <c r="Z4">
        <f>'CAN Commercial Assignment'!AF186</f>
        <v>425285350239.9104</v>
      </c>
      <c r="AA4">
        <f>'CAN Commercial Assignment'!AG186</f>
        <v>431520440408.31238</v>
      </c>
      <c r="AB4">
        <f>'CAN Commercial Assignment'!AH186</f>
        <v>438555942151.8208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c r="A5" s="1" t="s">
        <v>1046</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c r="A6" s="1" t="s">
        <v>1047</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c r="A7" s="1" t="s">
        <v>1072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c r="A8" s="1" t="s">
        <v>1048</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c r="A9" s="1" t="s">
        <v>1049</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c r="A10" s="1" t="s">
        <v>1050</v>
      </c>
      <c r="B10">
        <f>'CAN Commercial Assignment'!H192</f>
        <v>512871917884.32648</v>
      </c>
      <c r="C10">
        <f>'CAN Commercial Assignment'!I192</f>
        <v>518287166694.86743</v>
      </c>
      <c r="D10">
        <f>'CAN Commercial Assignment'!J192</f>
        <v>523342696872.69287</v>
      </c>
      <c r="E10">
        <f>'CAN Commercial Assignment'!K192</f>
        <v>529691829576.88361</v>
      </c>
      <c r="F10">
        <f>'CAN Commercial Assignment'!L192</f>
        <v>535666480637.66089</v>
      </c>
      <c r="G10">
        <f>'CAN Commercial Assignment'!M192</f>
        <v>542438209076.1568</v>
      </c>
      <c r="H10">
        <f>'CAN Commercial Assignment'!N192</f>
        <v>548948251457.85358</v>
      </c>
      <c r="I10">
        <f>'CAN Commercial Assignment'!O192</f>
        <v>555336420551.28918</v>
      </c>
      <c r="J10">
        <f>'CAN Commercial Assignment'!P192</f>
        <v>562221426852.75537</v>
      </c>
      <c r="K10">
        <f>'CAN Commercial Assignment'!Q192</f>
        <v>567963070883.09326</v>
      </c>
      <c r="L10">
        <f>'CAN Commercial Assignment'!R192</f>
        <v>573223822289.52185</v>
      </c>
      <c r="M10">
        <f>'CAN Commercial Assignment'!S192</f>
        <v>578273313687.76331</v>
      </c>
      <c r="N10">
        <f>'CAN Commercial Assignment'!T192</f>
        <v>582599717085.45947</v>
      </c>
      <c r="O10">
        <f>'CAN Commercial Assignment'!U192</f>
        <v>586754198410.29907</v>
      </c>
      <c r="P10">
        <f>'CAN Commercial Assignment'!V192</f>
        <v>590313576189.48108</v>
      </c>
      <c r="Q10">
        <f>'CAN Commercial Assignment'!W192</f>
        <v>593364283329.72681</v>
      </c>
      <c r="R10">
        <f>'CAN Commercial Assignment'!X192</f>
        <v>596686817341.33484</v>
      </c>
      <c r="S10">
        <f>'CAN Commercial Assignment'!Y192</f>
        <v>600584176713.87109</v>
      </c>
      <c r="T10">
        <f>'CAN Commercial Assignment'!Z192</f>
        <v>604857970858.62488</v>
      </c>
      <c r="U10">
        <f>'CAN Commercial Assignment'!AA192</f>
        <v>608924132456.88196</v>
      </c>
      <c r="V10">
        <f>'CAN Commercial Assignment'!AB192</f>
        <v>613343874837.62097</v>
      </c>
      <c r="W10">
        <f>'CAN Commercial Assignment'!AC192</f>
        <v>618297824728.34399</v>
      </c>
      <c r="X10">
        <f>'CAN Commercial Assignment'!AD192</f>
        <v>623732327917.6781</v>
      </c>
      <c r="Y10">
        <f>'CAN Commercial Assignment'!AE192</f>
        <v>629184042420.30237</v>
      </c>
      <c r="Z10">
        <f>'CAN Commercial Assignment'!AF192</f>
        <v>634479958247.33862</v>
      </c>
      <c r="AA10">
        <f>'CAN Commercial Assignment'!AG192</f>
        <v>640076183104.55872</v>
      </c>
      <c r="AB10">
        <f>'CAN Commercial Assignment'!AH192</f>
        <v>645780560840.11279</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c r="A11" s="1" t="s">
        <v>1051</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tabSelected="1" workbookViewId="0">
      <selection activeCell="H11" sqref="H11"/>
    </sheetView>
  </sheetViews>
  <sheetFormatPr defaultColWidth="8.85546875" defaultRowHeight="14.45"/>
  <cols>
    <col min="1" max="1" width="29.85546875" customWidth="1"/>
    <col min="2" max="33" width="9.85546875" customWidth="1"/>
  </cols>
  <sheetData>
    <row r="1" spans="1:37">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1043</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c r="A3" s="1" t="s">
        <v>1044</v>
      </c>
      <c r="B3">
        <f>'CAN Commercial Assignment'!B198</f>
        <v>2688528029314.7017</v>
      </c>
      <c r="C3">
        <f>'CAN Commercial Assignment'!C198</f>
        <v>2270236144311.7783</v>
      </c>
      <c r="D3">
        <f>'CAN Commercial Assignment'!D198</f>
        <v>2043212529880.6008</v>
      </c>
      <c r="E3">
        <f>'CAN Commercial Assignment'!E198</f>
        <v>1967537991736.8745</v>
      </c>
      <c r="F3">
        <f>'CAN Commercial Assignment'!F198</f>
        <v>1816188915449.4229</v>
      </c>
      <c r="G3">
        <f>'CAN Commercial Assignment'!G198</f>
        <v>1740514377305.6968</v>
      </c>
      <c r="H3">
        <f>'CAN Commercial Assignment'!H198</f>
        <v>1740514377305.6968</v>
      </c>
      <c r="I3">
        <f>'CAN Commercial Assignment'!I198</f>
        <v>1740514377305.6968</v>
      </c>
      <c r="J3">
        <f>'CAN Commercial Assignment'!J198</f>
        <v>1740514377305.6968</v>
      </c>
      <c r="K3">
        <f>'CAN Commercial Assignment'!K198</f>
        <v>1664839839161.9709</v>
      </c>
      <c r="L3">
        <f>'CAN Commercial Assignment'!L198</f>
        <v>1664839839161.9709</v>
      </c>
      <c r="M3">
        <f>'CAN Commercial Assignment'!M198</f>
        <v>1664839839161.9709</v>
      </c>
      <c r="N3">
        <f>'CAN Commercial Assignment'!N198</f>
        <v>1664839839161.9709</v>
      </c>
      <c r="O3">
        <f>'CAN Commercial Assignment'!O198</f>
        <v>1664839839161.9709</v>
      </c>
      <c r="P3">
        <f>'CAN Commercial Assignment'!P198</f>
        <v>1740514377305.6968</v>
      </c>
      <c r="Q3">
        <f>'CAN Commercial Assignment'!Q198</f>
        <v>1740514377305.6968</v>
      </c>
      <c r="R3">
        <f>'CAN Commercial Assignment'!R198</f>
        <v>1740514377305.6968</v>
      </c>
      <c r="S3">
        <f>'CAN Commercial Assignment'!S198</f>
        <v>1740514377305.6968</v>
      </c>
      <c r="T3">
        <f>'CAN Commercial Assignment'!T198</f>
        <v>1740514377305.6968</v>
      </c>
      <c r="U3">
        <f>'CAN Commercial Assignment'!U198</f>
        <v>1740514377305.6968</v>
      </c>
      <c r="V3">
        <f>'CAN Commercial Assignment'!V198</f>
        <v>1740514377305.6968</v>
      </c>
      <c r="W3">
        <f>'CAN Commercial Assignment'!W198</f>
        <v>1664839839161.9709</v>
      </c>
      <c r="X3">
        <f>'CAN Commercial Assignment'!X198</f>
        <v>1664839839161.9709</v>
      </c>
      <c r="Y3">
        <f>'CAN Commercial Assignment'!Y198</f>
        <v>1664839839161.9709</v>
      </c>
      <c r="Z3">
        <f>'CAN Commercial Assignment'!Z198</f>
        <v>1664839839161.9709</v>
      </c>
      <c r="AA3">
        <f>'CAN Commercial Assignment'!AA198</f>
        <v>1664839839161.9709</v>
      </c>
      <c r="AB3">
        <f>'CAN Commercial Assignment'!AB198</f>
        <v>1664839839161.9709</v>
      </c>
      <c r="AC3">
        <f>'CAN Commercial Assignment'!AC198</f>
        <v>1664839839161.9709</v>
      </c>
      <c r="AD3">
        <f>'CAN Commercial Assignment'!AD198</f>
        <v>1664839839161.9709</v>
      </c>
      <c r="AE3">
        <f>'CAN Commercial Assignment'!AE198</f>
        <v>1664839839161.9709</v>
      </c>
      <c r="AF3">
        <f>'CAN Commercial Assignment'!AF198</f>
        <v>1664839839161.9709</v>
      </c>
      <c r="AG3">
        <f>'CAN Commercial Assignment'!AG198</f>
        <v>1664839839161.9709</v>
      </c>
      <c r="AH3">
        <f>'CAN Commercial Assignment'!AH198</f>
        <v>1664839839161.9709</v>
      </c>
      <c r="AI3">
        <f>'CAN Commercial Assignment'!AI198</f>
        <v>0</v>
      </c>
      <c r="AJ3">
        <f>'CAN Commercial Assignment'!AJ198</f>
        <v>0</v>
      </c>
      <c r="AK3">
        <f>'CAN Commercial Assignment'!AK198</f>
        <v>0</v>
      </c>
    </row>
    <row r="4" spans="1:37">
      <c r="A4" s="1" t="s">
        <v>1045</v>
      </c>
      <c r="B4">
        <f>'CAN Commercial Assignment'!B199</f>
        <v>7642477546456.7002</v>
      </c>
      <c r="C4">
        <f>'CAN Commercial Assignment'!C199</f>
        <v>8106870037040.0801</v>
      </c>
      <c r="D4">
        <f>'CAN Commercial Assignment'!D199</f>
        <v>7585396095774.3301</v>
      </c>
      <c r="E4">
        <f>'CAN Commercial Assignment'!E199</f>
        <v>7455578618426.2617</v>
      </c>
      <c r="F4">
        <f>'CAN Commercial Assignment'!F199</f>
        <v>7445880878182.9434</v>
      </c>
      <c r="G4">
        <f>'CAN Commercial Assignment'!G199</f>
        <v>7459876480579.5508</v>
      </c>
      <c r="H4">
        <f>'CAN Commercial Assignment'!H199</f>
        <v>7473982284569.835</v>
      </c>
      <c r="I4">
        <f>'CAN Commercial Assignment'!I199</f>
        <v>7447754305275.4033</v>
      </c>
      <c r="J4">
        <f>'CAN Commercial Assignment'!J199</f>
        <v>7427477212039.3721</v>
      </c>
      <c r="K4">
        <f>'CAN Commercial Assignment'!K199</f>
        <v>7372817221577.0283</v>
      </c>
      <c r="L4">
        <f>'CAN Commercial Assignment'!L199</f>
        <v>7265480869338.4736</v>
      </c>
      <c r="M4">
        <f>'CAN Commercial Assignment'!M199</f>
        <v>7175335965713.0752</v>
      </c>
      <c r="N4">
        <f>'CAN Commercial Assignment'!N199</f>
        <v>7103153921856.5508</v>
      </c>
      <c r="O4">
        <f>'CAN Commercial Assignment'!O199</f>
        <v>7104917147355.3379</v>
      </c>
      <c r="P4">
        <f>'CAN Commercial Assignment'!P199</f>
        <v>7143818309922.2881</v>
      </c>
      <c r="Q4">
        <f>'CAN Commercial Assignment'!Q199</f>
        <v>7158364920287.2666</v>
      </c>
      <c r="R4">
        <f>'CAN Commercial Assignment'!R199</f>
        <v>7175335965713.0752</v>
      </c>
      <c r="S4">
        <f>'CAN Commercial Assignment'!S199</f>
        <v>7197045679666.8691</v>
      </c>
      <c r="T4">
        <f>'CAN Commercial Assignment'!T199</f>
        <v>7223824666929.6709</v>
      </c>
      <c r="U4">
        <f>'CAN Commercial Assignment'!U199</f>
        <v>7233412205579.3154</v>
      </c>
      <c r="V4">
        <f>'CAN Commercial Assignment'!V199</f>
        <v>7289945623134.1191</v>
      </c>
      <c r="W4">
        <f>'CAN Commercial Assignment'!W199</f>
        <v>7370062181735.1758</v>
      </c>
      <c r="X4">
        <f>'CAN Commercial Assignment'!X199</f>
        <v>7408742941114.7773</v>
      </c>
      <c r="Y4">
        <f>'CAN Commercial Assignment'!Y199</f>
        <v>7466268173012.6484</v>
      </c>
      <c r="Z4">
        <f>'CAN Commercial Assignment'!Z199</f>
        <v>7543519490178.1797</v>
      </c>
      <c r="AA4">
        <f>'CAN Commercial Assignment'!AA199</f>
        <v>7606334398572.4053</v>
      </c>
      <c r="AB4">
        <f>'CAN Commercial Assignment'!AB199</f>
        <v>7679067450397.2988</v>
      </c>
      <c r="AC4">
        <f>'CAN Commercial Assignment'!AC199</f>
        <v>7768220539679.6299</v>
      </c>
      <c r="AD4">
        <f>'CAN Commercial Assignment'!AD199</f>
        <v>7866961167611.6064</v>
      </c>
      <c r="AE4">
        <f>'CAN Commercial Assignment'!AE199</f>
        <v>7967134416261.3467</v>
      </c>
      <c r="AF4">
        <f>'CAN Commercial Assignment'!AF199</f>
        <v>8080421654558.3008</v>
      </c>
      <c r="AG4">
        <f>'CAN Commercial Assignment'!AG199</f>
        <v>8198888367757.9375</v>
      </c>
      <c r="AH4">
        <f>'CAN Commercial Assignment'!AH199</f>
        <v>8332562900884.5977</v>
      </c>
      <c r="AI4">
        <f>'CAN Commercial Assignment'!AI199</f>
        <v>0</v>
      </c>
      <c r="AJ4">
        <f>'CAN Commercial Assignment'!AJ199</f>
        <v>0</v>
      </c>
      <c r="AK4">
        <f>'CAN Commercial Assignment'!AK199</f>
        <v>0</v>
      </c>
    </row>
    <row r="5" spans="1:37">
      <c r="A5" s="1" t="s">
        <v>1046</v>
      </c>
      <c r="B5">
        <f>'CAN Commercial Assignment'!B200</f>
        <v>88521280075982.891</v>
      </c>
      <c r="C5">
        <f>'CAN Commercial Assignment'!C200</f>
        <v>89478404345642.594</v>
      </c>
      <c r="D5">
        <f>'CAN Commercial Assignment'!D200</f>
        <v>87708541943210.438</v>
      </c>
      <c r="E5">
        <f>'CAN Commercial Assignment'!E200</f>
        <v>87676611435950.063</v>
      </c>
      <c r="F5">
        <f>'CAN Commercial Assignment'!F200</f>
        <v>88155569044855.672</v>
      </c>
      <c r="G5">
        <f>'CAN Commercial Assignment'!G200</f>
        <v>89378051322824.281</v>
      </c>
      <c r="H5">
        <f>'CAN Commercial Assignment'!H200</f>
        <v>91093175712810.078</v>
      </c>
      <c r="I5">
        <f>'CAN Commercial Assignment'!I200</f>
        <v>91768277866315.141</v>
      </c>
      <c r="J5">
        <f>'CAN Commercial Assignment'!J200</f>
        <v>92187935961737.203</v>
      </c>
      <c r="K5">
        <f>'CAN Commercial Assignment'!K200</f>
        <v>92347588498039.078</v>
      </c>
      <c r="L5">
        <f>'CAN Commercial Assignment'!L200</f>
        <v>92233550972109.156</v>
      </c>
      <c r="M5">
        <f>'CAN Commercial Assignment'!M200</f>
        <v>92292850485592.719</v>
      </c>
      <c r="N5">
        <f>'CAN Commercial Assignment'!N200</f>
        <v>92507241034340.953</v>
      </c>
      <c r="O5">
        <f>'CAN Commercial Assignment'!O200</f>
        <v>92872161117316.641</v>
      </c>
      <c r="P5">
        <f>'CAN Commercial Assignment'!P200</f>
        <v>93597439782230.844</v>
      </c>
      <c r="Q5">
        <f>'CAN Commercial Assignment'!Q200</f>
        <v>94058151386987.672</v>
      </c>
      <c r="R5">
        <f>'CAN Commercial Assignment'!R200</f>
        <v>94642023519748.797</v>
      </c>
      <c r="S5">
        <f>'CAN Commercial Assignment'!S200</f>
        <v>95120981128654.422</v>
      </c>
      <c r="T5">
        <f>'CAN Commercial Assignment'!T200</f>
        <v>95586254234448.438</v>
      </c>
      <c r="U5">
        <f>'CAN Commercial Assignment'!U200</f>
        <v>95650115248969.188</v>
      </c>
      <c r="V5">
        <f>'CAN Commercial Assignment'!V200</f>
        <v>95882751801866.188</v>
      </c>
      <c r="W5">
        <f>'CAN Commercial Assignment'!W200</f>
        <v>96088019348540.031</v>
      </c>
      <c r="X5">
        <f>'CAN Commercial Assignment'!X200</f>
        <v>96293286895213.859</v>
      </c>
      <c r="Y5">
        <f>'CAN Commercial Assignment'!Y200</f>
        <v>96516800446036.484</v>
      </c>
      <c r="Z5">
        <f>'CAN Commercial Assignment'!Z200</f>
        <v>97045934566351.25</v>
      </c>
      <c r="AA5">
        <f>'CAN Commercial Assignment'!AA200</f>
        <v>97214710104727.531</v>
      </c>
      <c r="AB5">
        <f>'CAN Commercial Assignment'!AB200</f>
        <v>97488400166959.297</v>
      </c>
      <c r="AC5">
        <f>'CAN Commercial Assignment'!AC200</f>
        <v>97926304266530.156</v>
      </c>
      <c r="AD5">
        <f>'CAN Commercial Assignment'!AD200</f>
        <v>98450876885807.719</v>
      </c>
      <c r="AE5">
        <f>'CAN Commercial Assignment'!AE200</f>
        <v>98925272993676.141</v>
      </c>
      <c r="AF5">
        <f>'CAN Commercial Assignment'!AF200</f>
        <v>99545637134734.813</v>
      </c>
      <c r="AG5">
        <f>'CAN Commercial Assignment'!AG200</f>
        <v>100202493284091.09</v>
      </c>
      <c r="AH5">
        <f>'CAN Commercial Assignment'!AH200</f>
        <v>101064616980121.19</v>
      </c>
      <c r="AI5">
        <f>'CAN Commercial Assignment'!AI200</f>
        <v>0</v>
      </c>
      <c r="AJ5">
        <f>'CAN Commercial Assignment'!AJ200</f>
        <v>0</v>
      </c>
      <c r="AK5">
        <f>'CAN Commercial Assignment'!AK200</f>
        <v>0</v>
      </c>
    </row>
    <row r="6" spans="1:37">
      <c r="A6" s="1" t="s">
        <v>1047</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c r="A7" s="1" t="s">
        <v>1072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c r="A8" s="1" t="s">
        <v>1048</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c r="A9" s="1" t="s">
        <v>1049</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c r="A10" s="1" t="s">
        <v>1050</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c r="A11" s="1" t="s">
        <v>1051</v>
      </c>
      <c r="B11">
        <v>0</v>
      </c>
      <c r="C11">
        <v>0</v>
      </c>
      <c r="D11">
        <v>0</v>
      </c>
      <c r="E11">
        <v>0</v>
      </c>
      <c r="F11">
        <v>0</v>
      </c>
      <c r="G11">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5546875" defaultRowHeight="14.45"/>
  <cols>
    <col min="1" max="1" width="29.85546875" customWidth="1"/>
    <col min="2" max="33" width="9.85546875" customWidth="1"/>
  </cols>
  <sheetData>
    <row r="1" spans="1:3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1045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1046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1047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1072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1048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1049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c r="A10" s="1" t="s">
        <v>1050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c r="A11" s="1" t="s">
        <v>1051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5B393A-6E5E-40C3-B981-7C20E7C1697C}"/>
</file>

<file path=customXml/itemProps2.xml><?xml version="1.0" encoding="utf-8"?>
<ds:datastoreItem xmlns:ds="http://schemas.openxmlformats.org/officeDocument/2006/customXml" ds:itemID="{CCEE000E-2DCF-41FD-B885-4E0356BBC598}"/>
</file>

<file path=customXml/itemProps3.xml><?xml version="1.0" encoding="utf-8"?>
<ds:datastoreItem xmlns:ds="http://schemas.openxmlformats.org/officeDocument/2006/customXml" ds:itemID="{FCEEC30B-F4B5-4FF5-988C-C18ACDF9D866}"/>
</file>

<file path=docProps/app.xml><?xml version="1.0" encoding="utf-8"?>
<Properties xmlns="http://schemas.openxmlformats.org/officeDocument/2006/extended-properties" xmlns:vt="http://schemas.openxmlformats.org/officeDocument/2006/docPropsVTypes">
  <Application>Microsoft Excel Online</Application>
  <Manager/>
  <Company>EnergyInnovation.org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olivia@energyinnovation.org</cp:lastModifiedBy>
  <cp:revision/>
  <dcterms:created xsi:type="dcterms:W3CDTF">2014-04-18T00:48:59Z</dcterms:created>
  <dcterms:modified xsi:type="dcterms:W3CDTF">2022-12-02T23:42:54Z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