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ocumenttasks/documenttask2.xml" ContentType="application/vnd.ms-excel.documenttask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4.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omments5.xml" ContentType="application/vnd.openxmlformats-officedocument.spreadsheetml.comments+xml"/>
  <Override PartName="/xl/threadedComments/threadedComment4.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24226"/>
  <mc:AlternateContent xmlns:mc="http://schemas.openxmlformats.org/markup-compatibility/2006">
    <mc:Choice Requires="x15">
      <x15ac:absPath xmlns:x15ac="http://schemas.microsoft.com/office/spreadsheetml/2010/11/ac" url="C:\Users\olivia\Documents\EPS_Models by Region\Canada\canada-eps\InputData\bldgs\SYCEU\"/>
    </mc:Choice>
  </mc:AlternateContent>
  <xr:revisionPtr revIDLastSave="0" documentId="13_ncr:1_{622EBCBF-79C2-4DDA-9A81-FBE873FF385B}" xr6:coauthVersionLast="47" xr6:coauthVersionMax="47" xr10:uidLastSave="{00000000-0000-0000-0000-000000000000}"/>
  <bookViews>
    <workbookView xWindow="-110" yWindow="-110" windowWidth="25820" windowHeight="14020" firstSheet="7" activeTab="11" xr2:uid="{00000000-000D-0000-FFFF-FFFF00000000}"/>
  </bookViews>
  <sheets>
    <sheet name="About" sheetId="1" r:id="rId1"/>
    <sheet name="NRC NEUD Residential E Use" sheetId="37" r:id="rId2"/>
    <sheet name="CAN Main Res Heating Fuel" sheetId="39" r:id="rId3"/>
    <sheet name="Urban Rural Breakdown" sheetId="40" r:id="rId4"/>
    <sheet name="CAN Residential Assignment" sheetId="41" r:id="rId5"/>
    <sheet name="NEB CEF End-Use Demand" sheetId="42" r:id="rId6"/>
    <sheet name="NEUD Commercial" sheetId="45" r:id="rId7"/>
    <sheet name="CEEDAC District Heating" sheetId="43" r:id="rId8"/>
    <sheet name="CAN Commercial Assignment" sheetId="44" r:id="rId9"/>
    <sheet name="SYCEU-urban-residential" sheetId="46" r:id="rId10"/>
    <sheet name="SYCEU-rural-residential" sheetId="47" r:id="rId11"/>
    <sheet name="SYCEU-commercial" sheetId="48" r:id="rId12"/>
  </sheets>
  <externalReferences>
    <externalReference r:id="rId13"/>
  </externalReferences>
  <definedNames>
    <definedName name="_xlnm._FilterDatabase" localSheetId="7" hidden="1">'CEEDAC District Heating'!$A$2:$BL$234</definedName>
    <definedName name="BTU_per_PJ">About!$A$47</definedName>
    <definedName name="Fraction_coal">About!#REF!</definedName>
    <definedName name="gal_per_barrel">[1]About!$A$63</definedName>
    <definedName name="MWh_to_PJ">'CAN Commercial Assignment'!$A$39</definedName>
    <definedName name="Percent_rural">About!$A$89</definedName>
    <definedName name="Percent_urban">About!$A$88</definedName>
    <definedName name="quadrillion">About!$B$91</definedName>
    <definedName name="rural_share">'Urban Rural Breakdown'!$G$24</definedName>
    <definedName name="Table4">#REF!</definedName>
    <definedName name="Table4_1">#REF!</definedName>
    <definedName name="Table4_A">#REF!</definedName>
    <definedName name="Table5">#REF!</definedName>
    <definedName name="Table5_1">#REF!</definedName>
    <definedName name="Table5_A">#REF!</definedName>
    <definedName name="urban_share">'Urban Rural Breakdown'!$G$23</definedName>
  </definedNames>
  <calcPr calcId="191028"/>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8" i="44" l="1"/>
  <c r="D118" i="44"/>
  <c r="C118" i="44"/>
  <c r="B118" i="44"/>
  <c r="C117" i="44"/>
  <c r="D117" i="44" s="1"/>
  <c r="E117" i="44" s="1"/>
  <c r="F117" i="44" s="1"/>
  <c r="G117" i="44" s="1"/>
  <c r="H117" i="44" s="1"/>
  <c r="I117" i="44" s="1"/>
  <c r="J117" i="44" s="1"/>
  <c r="K117" i="44" s="1"/>
  <c r="L117" i="44" s="1"/>
  <c r="M117" i="44" s="1"/>
  <c r="N117" i="44" s="1"/>
  <c r="O117" i="44" s="1"/>
  <c r="P117" i="44" s="1"/>
  <c r="Q117" i="44" s="1"/>
  <c r="R117" i="44" s="1"/>
  <c r="S117" i="44" s="1"/>
  <c r="T117" i="44" s="1"/>
  <c r="U117" i="44" s="1"/>
  <c r="V117" i="44" s="1"/>
  <c r="W117" i="44" s="1"/>
  <c r="X117" i="44" s="1"/>
  <c r="Y117" i="44" s="1"/>
  <c r="Z117" i="44" s="1"/>
  <c r="AA117" i="44" s="1"/>
  <c r="AB117" i="44" s="1"/>
  <c r="AB118" i="44"/>
  <c r="AA118" i="44"/>
  <c r="Z118" i="44"/>
  <c r="Y118" i="44"/>
  <c r="X118" i="44"/>
  <c r="W118" i="44"/>
  <c r="V118" i="44"/>
  <c r="U118" i="44"/>
  <c r="T118" i="44"/>
  <c r="S118" i="44"/>
  <c r="R118" i="44"/>
  <c r="Q118" i="44"/>
  <c r="P118" i="44"/>
  <c r="O118" i="44"/>
  <c r="N118" i="44"/>
  <c r="M118" i="44"/>
  <c r="L118" i="44"/>
  <c r="K118" i="44"/>
  <c r="J118" i="44"/>
  <c r="I118" i="44"/>
  <c r="H118" i="44"/>
  <c r="G118" i="44"/>
  <c r="F118" i="44"/>
  <c r="X51" i="41"/>
  <c r="W51" i="41"/>
  <c r="V51" i="41"/>
  <c r="U51" i="41"/>
  <c r="T51" i="41"/>
  <c r="S51" i="41"/>
  <c r="R51" i="41"/>
  <c r="Q51" i="41"/>
  <c r="P51" i="41"/>
  <c r="O51" i="41"/>
  <c r="N51" i="41"/>
  <c r="M51" i="41"/>
  <c r="L51" i="41"/>
  <c r="K51" i="41"/>
  <c r="J51" i="41"/>
  <c r="I51" i="41"/>
  <c r="H51" i="41"/>
  <c r="G51" i="41"/>
  <c r="F51" i="41"/>
  <c r="E51" i="41"/>
  <c r="D51" i="41"/>
  <c r="C51" i="41"/>
  <c r="B51" i="41"/>
  <c r="C50" i="41"/>
  <c r="D50" i="41" s="1"/>
  <c r="E50" i="41" s="1"/>
  <c r="F50" i="41" s="1"/>
  <c r="G50" i="41" s="1"/>
  <c r="H50" i="41" s="1"/>
  <c r="I50" i="41" s="1"/>
  <c r="J50" i="41" s="1"/>
  <c r="K50" i="41" s="1"/>
  <c r="L50" i="41" s="1"/>
  <c r="M50" i="41" s="1"/>
  <c r="N50" i="41" s="1"/>
  <c r="O50" i="41" s="1"/>
  <c r="P50" i="41" s="1"/>
  <c r="Q50" i="41" s="1"/>
  <c r="R50" i="41" s="1"/>
  <c r="S50" i="41" s="1"/>
  <c r="T50" i="41" s="1"/>
  <c r="U50" i="41" s="1"/>
  <c r="V50" i="41" s="1"/>
  <c r="W50" i="41" s="1"/>
  <c r="X50" i="41" s="1"/>
  <c r="B5" i="44"/>
  <c r="B6" i="44"/>
  <c r="B4" i="44"/>
  <c r="B3" i="44"/>
  <c r="B2" i="44"/>
  <c r="E47" i="44" l="1"/>
  <c r="G23" i="40"/>
  <c r="E48" i="44" l="1"/>
  <c r="C47" i="44"/>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C80" i="44" s="1"/>
  <c r="C81" i="44" s="1"/>
  <c r="C82" i="44" s="1"/>
  <c r="C83" i="44" s="1"/>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B105" i="44"/>
  <c r="E49" i="44" l="1"/>
  <c r="G131" i="44"/>
  <c r="C183" i="44"/>
  <c r="D183" i="44" s="1"/>
  <c r="E183" i="44" s="1"/>
  <c r="F183" i="44" s="1"/>
  <c r="G183" i="44" s="1"/>
  <c r="H183" i="44" s="1"/>
  <c r="I183" i="44" s="1"/>
  <c r="J183" i="44" s="1"/>
  <c r="K183" i="44" s="1"/>
  <c r="L183" i="44" s="1"/>
  <c r="M183" i="44" s="1"/>
  <c r="N183" i="44" s="1"/>
  <c r="O183" i="44" s="1"/>
  <c r="P183" i="44" s="1"/>
  <c r="Q183" i="44" s="1"/>
  <c r="R183" i="44" s="1"/>
  <c r="S183" i="44" s="1"/>
  <c r="T183" i="44" s="1"/>
  <c r="U183" i="44" s="1"/>
  <c r="V183" i="44" s="1"/>
  <c r="W183" i="44" s="1"/>
  <c r="X183" i="44" s="1"/>
  <c r="Y183" i="44" s="1"/>
  <c r="Z183" i="44" s="1"/>
  <c r="AA183" i="44" s="1"/>
  <c r="AB183" i="44" s="1"/>
  <c r="AC183" i="44" s="1"/>
  <c r="AD183" i="44" s="1"/>
  <c r="AE183" i="44" s="1"/>
  <c r="AF183" i="44" s="1"/>
  <c r="AG183" i="44" s="1"/>
  <c r="AH183" i="44" s="1"/>
  <c r="AH176" i="44"/>
  <c r="AG176" i="44"/>
  <c r="AF176" i="44"/>
  <c r="AE176" i="44"/>
  <c r="AD176" i="44"/>
  <c r="AC176" i="44"/>
  <c r="AB176" i="44"/>
  <c r="AA176" i="44"/>
  <c r="Z176" i="44"/>
  <c r="Y176" i="44"/>
  <c r="X176" i="44"/>
  <c r="W176" i="44"/>
  <c r="V176" i="44"/>
  <c r="U176" i="44"/>
  <c r="T176" i="44"/>
  <c r="S176" i="44"/>
  <c r="R176" i="44"/>
  <c r="Q176" i="44"/>
  <c r="P176" i="44"/>
  <c r="O176" i="44"/>
  <c r="N176" i="44"/>
  <c r="M176" i="44"/>
  <c r="L176" i="44"/>
  <c r="K176" i="44"/>
  <c r="J176" i="44"/>
  <c r="I176" i="44"/>
  <c r="H176" i="44"/>
  <c r="G176" i="44"/>
  <c r="F176" i="44"/>
  <c r="E176" i="44"/>
  <c r="D176" i="44"/>
  <c r="C176" i="44"/>
  <c r="AH175" i="44"/>
  <c r="AG175" i="44"/>
  <c r="AF175" i="44"/>
  <c r="AE175" i="44"/>
  <c r="AD175" i="44"/>
  <c r="AC175" i="44"/>
  <c r="AB175" i="44"/>
  <c r="AA175" i="44"/>
  <c r="Z175" i="44"/>
  <c r="Y175" i="44"/>
  <c r="X175" i="44"/>
  <c r="W175" i="44"/>
  <c r="V175" i="44"/>
  <c r="U175" i="44"/>
  <c r="T175" i="44"/>
  <c r="S175" i="44"/>
  <c r="R175" i="44"/>
  <c r="Q175" i="44"/>
  <c r="P175" i="44"/>
  <c r="O175" i="44"/>
  <c r="N175" i="44"/>
  <c r="M175" i="44"/>
  <c r="L175" i="44"/>
  <c r="K175" i="44"/>
  <c r="J175" i="44"/>
  <c r="I175" i="44"/>
  <c r="H175" i="44"/>
  <c r="G175" i="44"/>
  <c r="F175" i="44"/>
  <c r="E175" i="44"/>
  <c r="D175" i="44"/>
  <c r="C175" i="44"/>
  <c r="AH174" i="44"/>
  <c r="AG174" i="44"/>
  <c r="AF174" i="44"/>
  <c r="AE174" i="44"/>
  <c r="AD174" i="44"/>
  <c r="AC174" i="44"/>
  <c r="AB174" i="44"/>
  <c r="AA174" i="44"/>
  <c r="Z174" i="44"/>
  <c r="Y174" i="44"/>
  <c r="X174" i="44"/>
  <c r="W174" i="44"/>
  <c r="V174" i="44"/>
  <c r="U174" i="44"/>
  <c r="T174" i="44"/>
  <c r="S174" i="44"/>
  <c r="R174" i="44"/>
  <c r="Q174" i="44"/>
  <c r="P174" i="44"/>
  <c r="O174" i="44"/>
  <c r="N174" i="44"/>
  <c r="M174" i="44"/>
  <c r="L174" i="44"/>
  <c r="K174" i="44"/>
  <c r="J174" i="44"/>
  <c r="I174" i="44"/>
  <c r="H174" i="44"/>
  <c r="G174" i="44"/>
  <c r="F174" i="44"/>
  <c r="E174" i="44"/>
  <c r="D174" i="44"/>
  <c r="C174" i="44"/>
  <c r="AH173" i="44"/>
  <c r="AG173" i="44"/>
  <c r="AF173" i="44"/>
  <c r="AE173" i="44"/>
  <c r="AD173" i="44"/>
  <c r="AC173" i="44"/>
  <c r="AB173" i="44"/>
  <c r="AA173" i="44"/>
  <c r="Z173" i="44"/>
  <c r="Y173" i="44"/>
  <c r="X173" i="44"/>
  <c r="W173" i="44"/>
  <c r="V173" i="44"/>
  <c r="U173" i="44"/>
  <c r="T173" i="44"/>
  <c r="S173" i="44"/>
  <c r="R173" i="44"/>
  <c r="Q173" i="44"/>
  <c r="P173" i="44"/>
  <c r="O173" i="44"/>
  <c r="N173" i="44"/>
  <c r="M173" i="44"/>
  <c r="L173" i="44"/>
  <c r="K173" i="44"/>
  <c r="J173" i="44"/>
  <c r="I173" i="44"/>
  <c r="H173" i="44"/>
  <c r="G173" i="44"/>
  <c r="F173" i="44"/>
  <c r="E173" i="44"/>
  <c r="D173" i="44"/>
  <c r="C173" i="44"/>
  <c r="C185" i="44"/>
  <c r="D185" i="44"/>
  <c r="E185" i="44"/>
  <c r="F185" i="44"/>
  <c r="G185" i="44"/>
  <c r="H185" i="44"/>
  <c r="I185" i="44"/>
  <c r="J185" i="44"/>
  <c r="K185" i="44"/>
  <c r="L185" i="44"/>
  <c r="M185" i="44"/>
  <c r="N185" i="44"/>
  <c r="O185" i="44"/>
  <c r="P185" i="44"/>
  <c r="Q185" i="44"/>
  <c r="R185" i="44"/>
  <c r="S185" i="44"/>
  <c r="T185" i="44"/>
  <c r="U185" i="44"/>
  <c r="V185" i="44"/>
  <c r="W185" i="44"/>
  <c r="X185" i="44"/>
  <c r="Y185" i="44"/>
  <c r="Z185" i="44"/>
  <c r="AA185" i="44"/>
  <c r="AB185" i="44"/>
  <c r="AC185" i="44"/>
  <c r="AD185" i="44"/>
  <c r="AE185" i="44"/>
  <c r="AF185" i="44"/>
  <c r="AG185" i="44"/>
  <c r="AH185" i="44"/>
  <c r="AH202" i="44"/>
  <c r="AG202" i="44"/>
  <c r="AF202" i="44"/>
  <c r="AE202" i="44"/>
  <c r="AD202" i="44"/>
  <c r="AC202" i="44"/>
  <c r="AB202" i="44"/>
  <c r="AA202" i="44"/>
  <c r="Z202" i="44"/>
  <c r="Y202" i="44"/>
  <c r="AH189" i="44"/>
  <c r="AG189" i="44"/>
  <c r="AF189" i="44"/>
  <c r="AE189" i="44"/>
  <c r="AD189" i="44"/>
  <c r="AC189" i="44"/>
  <c r="AB189" i="44"/>
  <c r="AA189" i="44"/>
  <c r="Z189" i="44"/>
  <c r="Y189" i="44"/>
  <c r="AH188" i="44"/>
  <c r="AG188" i="44"/>
  <c r="AF188" i="44"/>
  <c r="AE188" i="44"/>
  <c r="AD188" i="44"/>
  <c r="AC188" i="44"/>
  <c r="AB188" i="44"/>
  <c r="AA188" i="44"/>
  <c r="Z188" i="44"/>
  <c r="Y188" i="44"/>
  <c r="AH187" i="44"/>
  <c r="AG187" i="44"/>
  <c r="AF187" i="44"/>
  <c r="AE187" i="44"/>
  <c r="AD187" i="44"/>
  <c r="AC187" i="44"/>
  <c r="AB187" i="44"/>
  <c r="AA187" i="44"/>
  <c r="Z187" i="44"/>
  <c r="Y187" i="44"/>
  <c r="AH172" i="44"/>
  <c r="AG172" i="44"/>
  <c r="AF172" i="44"/>
  <c r="AE172" i="44"/>
  <c r="AD172" i="44"/>
  <c r="AC172" i="44"/>
  <c r="AB172" i="44"/>
  <c r="AA172" i="44"/>
  <c r="Z172" i="44"/>
  <c r="Y172" i="44"/>
  <c r="AH163" i="44"/>
  <c r="AG163" i="44"/>
  <c r="AF163" i="44"/>
  <c r="AE163" i="44"/>
  <c r="AD163" i="44"/>
  <c r="AC163" i="44"/>
  <c r="AB163" i="44"/>
  <c r="AA163" i="44"/>
  <c r="Z163" i="44"/>
  <c r="Y163" i="44"/>
  <c r="AH162" i="44"/>
  <c r="AG162" i="44"/>
  <c r="AF162" i="44"/>
  <c r="AE162" i="44"/>
  <c r="AD162" i="44"/>
  <c r="AC162" i="44"/>
  <c r="AB162" i="44"/>
  <c r="AA162" i="44"/>
  <c r="Z162" i="44"/>
  <c r="Y162" i="44"/>
  <c r="AH161" i="44"/>
  <c r="AG161" i="44"/>
  <c r="AF161" i="44"/>
  <c r="AE161" i="44"/>
  <c r="AD161" i="44"/>
  <c r="AC161" i="44"/>
  <c r="AB161" i="44"/>
  <c r="AA161" i="44"/>
  <c r="Z161" i="44"/>
  <c r="Y161" i="44"/>
  <c r="AH159" i="44"/>
  <c r="AG159" i="44"/>
  <c r="AF159" i="44"/>
  <c r="AE159" i="44"/>
  <c r="AD159" i="44"/>
  <c r="AC159" i="44"/>
  <c r="AB159" i="44"/>
  <c r="AA159" i="44"/>
  <c r="Z159" i="44"/>
  <c r="Y159" i="44"/>
  <c r="I12" i="39"/>
  <c r="X202" i="44"/>
  <c r="W202" i="44"/>
  <c r="V202" i="44"/>
  <c r="U202" i="44"/>
  <c r="X189" i="44"/>
  <c r="W189" i="44"/>
  <c r="V189" i="44"/>
  <c r="U189" i="44"/>
  <c r="X188" i="44"/>
  <c r="W188" i="44"/>
  <c r="V188" i="44"/>
  <c r="U188" i="44"/>
  <c r="X187" i="44"/>
  <c r="W187" i="44"/>
  <c r="V187" i="44"/>
  <c r="U187" i="44"/>
  <c r="X172" i="44"/>
  <c r="W172" i="44"/>
  <c r="V172" i="44"/>
  <c r="U172" i="44"/>
  <c r="X163" i="44"/>
  <c r="W163" i="44"/>
  <c r="V163" i="44"/>
  <c r="U163" i="44"/>
  <c r="X162" i="44"/>
  <c r="W162" i="44"/>
  <c r="V162" i="44"/>
  <c r="U162" i="44"/>
  <c r="X161" i="44"/>
  <c r="W161" i="44"/>
  <c r="V161" i="44"/>
  <c r="U161" i="44"/>
  <c r="X159" i="44"/>
  <c r="W159" i="44"/>
  <c r="V159" i="44"/>
  <c r="U159" i="44"/>
  <c r="B20" i="41"/>
  <c r="B21" i="41"/>
  <c r="B22" i="41"/>
  <c r="B23" i="41"/>
  <c r="B24" i="41"/>
  <c r="AH144" i="41"/>
  <c r="AG144" i="41"/>
  <c r="AF144" i="41"/>
  <c r="AE144" i="41"/>
  <c r="AD144" i="41"/>
  <c r="AC144" i="41"/>
  <c r="AB144" i="41"/>
  <c r="AA144" i="41"/>
  <c r="Z144" i="41"/>
  <c r="Y144" i="41"/>
  <c r="C196" i="44"/>
  <c r="D196" i="44" s="1"/>
  <c r="E196" i="44" s="1"/>
  <c r="F196" i="44" s="1"/>
  <c r="G196" i="44" s="1"/>
  <c r="H196" i="44" s="1"/>
  <c r="I196" i="44" s="1"/>
  <c r="J196" i="44" s="1"/>
  <c r="K196" i="44" s="1"/>
  <c r="L196" i="44" s="1"/>
  <c r="M196" i="44" s="1"/>
  <c r="N196" i="44" s="1"/>
  <c r="O196" i="44" s="1"/>
  <c r="P196" i="44" s="1"/>
  <c r="Q196" i="44" s="1"/>
  <c r="R196" i="44" s="1"/>
  <c r="S196" i="44" s="1"/>
  <c r="T196" i="44" s="1"/>
  <c r="U196" i="44" s="1"/>
  <c r="V196" i="44" s="1"/>
  <c r="W196" i="44" s="1"/>
  <c r="X196" i="44" s="1"/>
  <c r="Y196" i="44" s="1"/>
  <c r="Z196" i="44" s="1"/>
  <c r="AA196" i="44" s="1"/>
  <c r="AB196" i="44" s="1"/>
  <c r="AC196" i="44" s="1"/>
  <c r="AD196" i="44" s="1"/>
  <c r="AE196" i="44" s="1"/>
  <c r="AF196" i="44" s="1"/>
  <c r="AG196" i="44" s="1"/>
  <c r="AH196" i="44" s="1"/>
  <c r="C170" i="44"/>
  <c r="D170" i="44" s="1"/>
  <c r="E170" i="44" s="1"/>
  <c r="F170" i="44" s="1"/>
  <c r="G170" i="44" s="1"/>
  <c r="H170" i="44" s="1"/>
  <c r="I170" i="44" s="1"/>
  <c r="J170" i="44" s="1"/>
  <c r="K170" i="44" s="1"/>
  <c r="L170" i="44" s="1"/>
  <c r="M170" i="44" s="1"/>
  <c r="N170" i="44" s="1"/>
  <c r="O170" i="44" s="1"/>
  <c r="P170" i="44" s="1"/>
  <c r="Q170" i="44" s="1"/>
  <c r="R170" i="44" s="1"/>
  <c r="S170" i="44" s="1"/>
  <c r="T170" i="44" s="1"/>
  <c r="U170" i="44" s="1"/>
  <c r="V170" i="44" s="1"/>
  <c r="W170" i="44" s="1"/>
  <c r="X170" i="44" s="1"/>
  <c r="Y170" i="44" s="1"/>
  <c r="Z170" i="44" s="1"/>
  <c r="AA170" i="44" s="1"/>
  <c r="AB170" i="44" s="1"/>
  <c r="AC170" i="44" s="1"/>
  <c r="AD170" i="44" s="1"/>
  <c r="AE170" i="44" s="1"/>
  <c r="AF170" i="44" s="1"/>
  <c r="AG170" i="44" s="1"/>
  <c r="AH170" i="44" s="1"/>
  <c r="C157" i="44"/>
  <c r="D157" i="44" s="1"/>
  <c r="E157" i="44" s="1"/>
  <c r="F157" i="44" s="1"/>
  <c r="G157" i="44" s="1"/>
  <c r="H157" i="44" s="1"/>
  <c r="I157" i="44" s="1"/>
  <c r="J157" i="44" s="1"/>
  <c r="K157" i="44" s="1"/>
  <c r="L157" i="44" s="1"/>
  <c r="M157" i="44" s="1"/>
  <c r="N157" i="44" s="1"/>
  <c r="O157" i="44" s="1"/>
  <c r="P157" i="44" s="1"/>
  <c r="Q157" i="44" s="1"/>
  <c r="R157" i="44" s="1"/>
  <c r="S157" i="44" s="1"/>
  <c r="T157" i="44" s="1"/>
  <c r="U157" i="44" s="1"/>
  <c r="V157" i="44" s="1"/>
  <c r="W157" i="44" s="1"/>
  <c r="X157" i="44" s="1"/>
  <c r="Y157" i="44" s="1"/>
  <c r="Z157" i="44" s="1"/>
  <c r="AA157" i="44" s="1"/>
  <c r="AB157" i="44" s="1"/>
  <c r="AC157" i="44" s="1"/>
  <c r="AD157" i="44" s="1"/>
  <c r="AE157" i="44" s="1"/>
  <c r="AF157" i="44" s="1"/>
  <c r="AG157" i="44" s="1"/>
  <c r="AH157" i="44" s="1"/>
  <c r="C144" i="44"/>
  <c r="D144" i="44" s="1"/>
  <c r="H34" i="41" l="1"/>
  <c r="H33" i="41"/>
  <c r="E50" i="44"/>
  <c r="E144" i="44"/>
  <c r="B35" i="44"/>
  <c r="F130" i="44" s="1"/>
  <c r="B34" i="44"/>
  <c r="B129" i="44" s="1"/>
  <c r="B33" i="44"/>
  <c r="B128" i="44" s="1"/>
  <c r="B32" i="44"/>
  <c r="D127" i="44" s="1"/>
  <c r="B31" i="44"/>
  <c r="B26" i="44"/>
  <c r="B25" i="44"/>
  <c r="B24" i="44"/>
  <c r="B23" i="44"/>
  <c r="B17" i="44"/>
  <c r="B16" i="44"/>
  <c r="B13" i="44"/>
  <c r="B11" i="44"/>
  <c r="B10" i="44"/>
  <c r="B9" i="44"/>
  <c r="A38" i="44"/>
  <c r="A40" i="44" s="1"/>
  <c r="A88" i="1"/>
  <c r="A47" i="1"/>
  <c r="E67" i="41" s="1"/>
  <c r="X144" i="41"/>
  <c r="W144" i="41"/>
  <c r="V144" i="41"/>
  <c r="U144" i="41"/>
  <c r="T144" i="41"/>
  <c r="S144" i="41"/>
  <c r="R144" i="41"/>
  <c r="Q144" i="41"/>
  <c r="P144" i="41"/>
  <c r="O144" i="41"/>
  <c r="N144" i="41"/>
  <c r="M144" i="41"/>
  <c r="L144" i="41"/>
  <c r="K144" i="41"/>
  <c r="J144" i="41"/>
  <c r="I144" i="41"/>
  <c r="H144" i="41"/>
  <c r="G144" i="41"/>
  <c r="F144" i="41"/>
  <c r="E144" i="41"/>
  <c r="D144" i="41"/>
  <c r="C144" i="41"/>
  <c r="B209" i="41"/>
  <c r="B196" i="41"/>
  <c r="C196" i="41" s="1"/>
  <c r="D196" i="41" s="1"/>
  <c r="E196" i="41" s="1"/>
  <c r="F196" i="41" s="1"/>
  <c r="G196" i="41" s="1"/>
  <c r="H196" i="41" s="1"/>
  <c r="I196" i="41" s="1"/>
  <c r="J196" i="41" s="1"/>
  <c r="K196" i="41" s="1"/>
  <c r="L196" i="41" s="1"/>
  <c r="M196" i="41" s="1"/>
  <c r="N196" i="41" s="1"/>
  <c r="O196" i="41" s="1"/>
  <c r="P196" i="41" s="1"/>
  <c r="Q196" i="41" s="1"/>
  <c r="R196" i="41" s="1"/>
  <c r="S196" i="41" s="1"/>
  <c r="T196" i="41" s="1"/>
  <c r="U196" i="41" s="1"/>
  <c r="V196" i="41" s="1"/>
  <c r="W196" i="41" s="1"/>
  <c r="X196" i="41" s="1"/>
  <c r="Y196" i="41" s="1"/>
  <c r="Z196" i="41" s="1"/>
  <c r="AA196" i="41" s="1"/>
  <c r="AB196" i="41" s="1"/>
  <c r="AC196" i="41" s="1"/>
  <c r="AD196" i="41" s="1"/>
  <c r="AE196" i="41" s="1"/>
  <c r="AF196" i="41" s="1"/>
  <c r="AG196" i="41" s="1"/>
  <c r="AH196" i="41" s="1"/>
  <c r="AI196" i="41" s="1"/>
  <c r="AJ196" i="41" s="1"/>
  <c r="AK196" i="41" s="1"/>
  <c r="B183" i="41"/>
  <c r="C183" i="41" s="1"/>
  <c r="D183" i="41" s="1"/>
  <c r="E183" i="41" s="1"/>
  <c r="F183" i="41" s="1"/>
  <c r="G183" i="41" s="1"/>
  <c r="H183" i="41" s="1"/>
  <c r="I183" i="41" s="1"/>
  <c r="J183" i="41" s="1"/>
  <c r="K183" i="41" s="1"/>
  <c r="L183" i="41" s="1"/>
  <c r="M183" i="41" s="1"/>
  <c r="N183" i="41" s="1"/>
  <c r="O183" i="41" s="1"/>
  <c r="P183" i="41" s="1"/>
  <c r="Q183" i="41" s="1"/>
  <c r="R183" i="41" s="1"/>
  <c r="S183" i="41" s="1"/>
  <c r="T183" i="41" s="1"/>
  <c r="U183" i="41" s="1"/>
  <c r="V183" i="41" s="1"/>
  <c r="W183" i="41" s="1"/>
  <c r="X183" i="41" s="1"/>
  <c r="Y183" i="41" s="1"/>
  <c r="Z183" i="41" s="1"/>
  <c r="AA183" i="41" s="1"/>
  <c r="AB183" i="41" s="1"/>
  <c r="AC183" i="41" s="1"/>
  <c r="AD183" i="41" s="1"/>
  <c r="AE183" i="41" s="1"/>
  <c r="AF183" i="41" s="1"/>
  <c r="AG183" i="41" s="1"/>
  <c r="AH183" i="41" s="1"/>
  <c r="AI183" i="41" s="1"/>
  <c r="AJ183" i="41" s="1"/>
  <c r="AK183" i="41" s="1"/>
  <c r="B170" i="41"/>
  <c r="C170" i="41" s="1"/>
  <c r="D170" i="41" s="1"/>
  <c r="E170" i="41" s="1"/>
  <c r="F170" i="41" s="1"/>
  <c r="G170" i="41" s="1"/>
  <c r="H170" i="41" s="1"/>
  <c r="I170" i="41" s="1"/>
  <c r="J170" i="41" s="1"/>
  <c r="K170" i="41" s="1"/>
  <c r="L170" i="41" s="1"/>
  <c r="M170" i="41" s="1"/>
  <c r="N170" i="41" s="1"/>
  <c r="O170" i="41" s="1"/>
  <c r="P170" i="41" s="1"/>
  <c r="Q170" i="41" s="1"/>
  <c r="R170" i="41" s="1"/>
  <c r="S170" i="41" s="1"/>
  <c r="T170" i="41" s="1"/>
  <c r="U170" i="41" s="1"/>
  <c r="V170" i="41" s="1"/>
  <c r="W170" i="41" s="1"/>
  <c r="X170" i="41" s="1"/>
  <c r="Y170" i="41" s="1"/>
  <c r="Z170" i="41" s="1"/>
  <c r="AA170" i="41" s="1"/>
  <c r="AB170" i="41" s="1"/>
  <c r="AC170" i="41" s="1"/>
  <c r="AD170" i="41" s="1"/>
  <c r="AE170" i="41" s="1"/>
  <c r="AF170" i="41" s="1"/>
  <c r="AG170" i="41" s="1"/>
  <c r="AH170" i="41" s="1"/>
  <c r="AI170" i="41" s="1"/>
  <c r="AJ170" i="41" s="1"/>
  <c r="AK170" i="41" s="1"/>
  <c r="B157" i="41"/>
  <c r="C157" i="41" s="1"/>
  <c r="D157" i="41" s="1"/>
  <c r="E157" i="41" s="1"/>
  <c r="F157" i="41" s="1"/>
  <c r="G157" i="41" s="1"/>
  <c r="H157" i="41" s="1"/>
  <c r="I157" i="41" s="1"/>
  <c r="J157" i="41" s="1"/>
  <c r="K157" i="41" s="1"/>
  <c r="L157" i="41" s="1"/>
  <c r="M157" i="41" s="1"/>
  <c r="N157" i="41" s="1"/>
  <c r="O157" i="41" s="1"/>
  <c r="B143" i="41"/>
  <c r="C143" i="41" s="1"/>
  <c r="D143" i="41" s="1"/>
  <c r="E143" i="41" s="1"/>
  <c r="F143" i="41" s="1"/>
  <c r="G143" i="41" s="1"/>
  <c r="H143" i="41" s="1"/>
  <c r="I143" i="41" s="1"/>
  <c r="J143" i="41" s="1"/>
  <c r="K143" i="41" s="1"/>
  <c r="L143" i="41" s="1"/>
  <c r="M143" i="41" s="1"/>
  <c r="N143" i="41" s="1"/>
  <c r="O143" i="41" s="1"/>
  <c r="P143" i="41" s="1"/>
  <c r="Q143" i="41" s="1"/>
  <c r="R143" i="41" s="1"/>
  <c r="S143" i="41" s="1"/>
  <c r="T143" i="41" s="1"/>
  <c r="U143" i="41" s="1"/>
  <c r="V143" i="41" s="1"/>
  <c r="W143" i="41" s="1"/>
  <c r="X143" i="41" s="1"/>
  <c r="Y143" i="41" s="1"/>
  <c r="Z143" i="41" s="1"/>
  <c r="AA143" i="41" s="1"/>
  <c r="AB143" i="41" s="1"/>
  <c r="AC143" i="41" s="1"/>
  <c r="AD143" i="41" s="1"/>
  <c r="AE143" i="41" s="1"/>
  <c r="AF143" i="41" s="1"/>
  <c r="AG143" i="41" s="1"/>
  <c r="AH143" i="41" s="1"/>
  <c r="AI143" i="41" s="1"/>
  <c r="AJ143" i="41" s="1"/>
  <c r="AK143" i="41" s="1"/>
  <c r="B130" i="41"/>
  <c r="C130" i="41" s="1"/>
  <c r="D130" i="41" s="1"/>
  <c r="E130" i="41" s="1"/>
  <c r="F130" i="41" s="1"/>
  <c r="G130" i="41" s="1"/>
  <c r="H130" i="41" s="1"/>
  <c r="I130" i="41" s="1"/>
  <c r="J130" i="41" s="1"/>
  <c r="K130" i="41" s="1"/>
  <c r="L130" i="41" s="1"/>
  <c r="M130" i="41" s="1"/>
  <c r="N130" i="41" s="1"/>
  <c r="O130" i="41" s="1"/>
  <c r="P130" i="41" s="1"/>
  <c r="Q130" i="41" s="1"/>
  <c r="R130" i="41" s="1"/>
  <c r="S130" i="41" s="1"/>
  <c r="T130" i="41" s="1"/>
  <c r="U130" i="41" s="1"/>
  <c r="V130" i="41" s="1"/>
  <c r="W130" i="41" s="1"/>
  <c r="X130" i="41" s="1"/>
  <c r="Y130" i="41" s="1"/>
  <c r="Z130" i="41" s="1"/>
  <c r="AA130" i="41" s="1"/>
  <c r="AB130" i="41" s="1"/>
  <c r="AC130" i="41" s="1"/>
  <c r="AD130" i="41" s="1"/>
  <c r="AE130" i="41" s="1"/>
  <c r="AF130" i="41" s="1"/>
  <c r="AG130" i="41" s="1"/>
  <c r="AH130" i="41" s="1"/>
  <c r="AI130" i="41" s="1"/>
  <c r="AJ130" i="41" s="1"/>
  <c r="AK130" i="41" s="1"/>
  <c r="B117" i="41"/>
  <c r="C117" i="41" s="1"/>
  <c r="D117" i="41" s="1"/>
  <c r="E117" i="41" s="1"/>
  <c r="F117" i="41" s="1"/>
  <c r="G117" i="41" s="1"/>
  <c r="H117" i="41" s="1"/>
  <c r="I117" i="41" s="1"/>
  <c r="J117" i="41" s="1"/>
  <c r="K117" i="41" s="1"/>
  <c r="L117" i="41" s="1"/>
  <c r="M117" i="41" s="1"/>
  <c r="N117" i="41" s="1"/>
  <c r="O117" i="41" s="1"/>
  <c r="P117" i="41" s="1"/>
  <c r="Q117" i="41" s="1"/>
  <c r="R117" i="41" s="1"/>
  <c r="S117" i="41" s="1"/>
  <c r="T117" i="41" s="1"/>
  <c r="U117" i="41" s="1"/>
  <c r="V117" i="41" s="1"/>
  <c r="W117" i="41" s="1"/>
  <c r="X117" i="41" s="1"/>
  <c r="Y117" i="41" s="1"/>
  <c r="Z117" i="41" s="1"/>
  <c r="AA117" i="41" s="1"/>
  <c r="AB117" i="41" s="1"/>
  <c r="AC117" i="41" s="1"/>
  <c r="AD117" i="41" s="1"/>
  <c r="AE117" i="41" s="1"/>
  <c r="AF117" i="41" s="1"/>
  <c r="AG117" i="41" s="1"/>
  <c r="AH117" i="41" s="1"/>
  <c r="AI117" i="41" s="1"/>
  <c r="AJ117" i="41" s="1"/>
  <c r="AK117" i="41" s="1"/>
  <c r="B104" i="41"/>
  <c r="C104" i="41" s="1"/>
  <c r="D104" i="41" s="1"/>
  <c r="E104" i="41" s="1"/>
  <c r="F104" i="41" s="1"/>
  <c r="G104" i="41" s="1"/>
  <c r="H104" i="41" s="1"/>
  <c r="I104" i="41" s="1"/>
  <c r="J104" i="41" s="1"/>
  <c r="K104" i="41" s="1"/>
  <c r="L104" i="41" s="1"/>
  <c r="M104" i="41" s="1"/>
  <c r="N104" i="41" s="1"/>
  <c r="O104" i="41" s="1"/>
  <c r="P104" i="41" s="1"/>
  <c r="Q104" i="41" s="1"/>
  <c r="R104" i="41" s="1"/>
  <c r="S104" i="41" s="1"/>
  <c r="T104" i="41" s="1"/>
  <c r="U104" i="41" s="1"/>
  <c r="V104" i="41" s="1"/>
  <c r="W104" i="41" s="1"/>
  <c r="X104" i="41" s="1"/>
  <c r="Y104" i="41" s="1"/>
  <c r="Z104" i="41" s="1"/>
  <c r="AA104" i="41" s="1"/>
  <c r="AB104" i="41" s="1"/>
  <c r="AC104" i="41" s="1"/>
  <c r="AD104" i="41" s="1"/>
  <c r="AE104" i="41" s="1"/>
  <c r="AF104" i="41" s="1"/>
  <c r="AG104" i="41" s="1"/>
  <c r="AH104" i="41" s="1"/>
  <c r="AI104" i="41" s="1"/>
  <c r="AJ104" i="41" s="1"/>
  <c r="AK104" i="41" s="1"/>
  <c r="B91" i="41"/>
  <c r="C91" i="41" s="1"/>
  <c r="D91" i="41" s="1"/>
  <c r="E91" i="41" s="1"/>
  <c r="F91" i="41" s="1"/>
  <c r="G91" i="41" s="1"/>
  <c r="H91" i="41" s="1"/>
  <c r="I91" i="41" s="1"/>
  <c r="J91" i="41" s="1"/>
  <c r="K91" i="41" s="1"/>
  <c r="L91" i="41" s="1"/>
  <c r="M91" i="41" s="1"/>
  <c r="N91" i="41" s="1"/>
  <c r="O91" i="41" s="1"/>
  <c r="P91" i="41" s="1"/>
  <c r="Q91" i="41" s="1"/>
  <c r="R91" i="41" s="1"/>
  <c r="S91" i="41" s="1"/>
  <c r="T91" i="41" s="1"/>
  <c r="U91" i="41" s="1"/>
  <c r="V91" i="41" s="1"/>
  <c r="W91" i="41" s="1"/>
  <c r="X91" i="41" s="1"/>
  <c r="Y91" i="41" s="1"/>
  <c r="Z91" i="41" s="1"/>
  <c r="AA91" i="41" s="1"/>
  <c r="AB91" i="41" s="1"/>
  <c r="AC91" i="41" s="1"/>
  <c r="AD91" i="41" s="1"/>
  <c r="AE91" i="41" s="1"/>
  <c r="AF91" i="41" s="1"/>
  <c r="AG91" i="41" s="1"/>
  <c r="AH91" i="41" s="1"/>
  <c r="AI91" i="41" s="1"/>
  <c r="AJ91" i="41" s="1"/>
  <c r="AK91" i="41" s="1"/>
  <c r="B16" i="41"/>
  <c r="B38" i="41" s="1"/>
  <c r="B15" i="41"/>
  <c r="B39" i="41" s="1"/>
  <c r="B12" i="41"/>
  <c r="B11" i="41"/>
  <c r="B10" i="41"/>
  <c r="B8" i="41"/>
  <c r="E37" i="41" s="1"/>
  <c r="B7" i="41"/>
  <c r="B6" i="41"/>
  <c r="B5" i="41"/>
  <c r="B4" i="41"/>
  <c r="B2" i="41"/>
  <c r="F23" i="40"/>
  <c r="G24" i="40" s="1"/>
  <c r="F67" i="41" l="1"/>
  <c r="D65" i="41"/>
  <c r="E5" i="46" s="1"/>
  <c r="C65" i="41"/>
  <c r="C83" i="41" s="1"/>
  <c r="E137" i="44"/>
  <c r="Z122" i="44"/>
  <c r="AF193" i="44" s="1"/>
  <c r="V122" i="44"/>
  <c r="AB193" i="44" s="1"/>
  <c r="R122" i="44"/>
  <c r="X193" i="44" s="1"/>
  <c r="N122" i="44"/>
  <c r="T193" i="44" s="1"/>
  <c r="J122" i="44"/>
  <c r="P193" i="44" s="1"/>
  <c r="F122" i="44"/>
  <c r="L193" i="44" s="1"/>
  <c r="B122" i="44"/>
  <c r="H193" i="44" s="1"/>
  <c r="Y121" i="44"/>
  <c r="AE154" i="44" s="1"/>
  <c r="U121" i="44"/>
  <c r="AA154" i="44" s="1"/>
  <c r="Q121" i="44"/>
  <c r="W154" i="44" s="1"/>
  <c r="M121" i="44"/>
  <c r="S154" i="44" s="1"/>
  <c r="I121" i="44"/>
  <c r="O154" i="44" s="1"/>
  <c r="E121" i="44"/>
  <c r="K154" i="44" s="1"/>
  <c r="X57" i="41"/>
  <c r="AH206" i="41" s="1"/>
  <c r="T57" i="41"/>
  <c r="AD206" i="41" s="1"/>
  <c r="P57" i="41"/>
  <c r="Z206" i="41" s="1"/>
  <c r="L57" i="41"/>
  <c r="V206" i="41" s="1"/>
  <c r="H57" i="41"/>
  <c r="R206" i="41" s="1"/>
  <c r="D57" i="41"/>
  <c r="N206" i="41" s="1"/>
  <c r="V56" i="41"/>
  <c r="AF167" i="41" s="1"/>
  <c r="R56" i="41"/>
  <c r="AB167" i="41" s="1"/>
  <c r="N56" i="41"/>
  <c r="X167" i="41" s="1"/>
  <c r="J56" i="41"/>
  <c r="T167" i="41" s="1"/>
  <c r="F56" i="41"/>
  <c r="P167" i="41" s="1"/>
  <c r="B57" i="41"/>
  <c r="L206" i="41" s="1"/>
  <c r="Y122" i="44"/>
  <c r="AE193" i="44" s="1"/>
  <c r="U122" i="44"/>
  <c r="AA193" i="44" s="1"/>
  <c r="Q122" i="44"/>
  <c r="W193" i="44" s="1"/>
  <c r="M122" i="44"/>
  <c r="S193" i="44" s="1"/>
  <c r="I122" i="44"/>
  <c r="O193" i="44" s="1"/>
  <c r="E122" i="44"/>
  <c r="K193" i="44" s="1"/>
  <c r="AB121" i="44"/>
  <c r="AH154" i="44" s="1"/>
  <c r="X121" i="44"/>
  <c r="AD154" i="44" s="1"/>
  <c r="T121" i="44"/>
  <c r="Z154" i="44" s="1"/>
  <c r="P121" i="44"/>
  <c r="V154" i="44" s="1"/>
  <c r="L121" i="44"/>
  <c r="R154" i="44" s="1"/>
  <c r="H121" i="44"/>
  <c r="N154" i="44" s="1"/>
  <c r="D121" i="44"/>
  <c r="J154" i="44" s="1"/>
  <c r="W57" i="41"/>
  <c r="AG206" i="41" s="1"/>
  <c r="S57" i="41"/>
  <c r="AC206" i="41" s="1"/>
  <c r="O57" i="41"/>
  <c r="Y206" i="41" s="1"/>
  <c r="K57" i="41"/>
  <c r="U206" i="41" s="1"/>
  <c r="G57" i="41"/>
  <c r="Q206" i="41" s="1"/>
  <c r="C57" i="41"/>
  <c r="M206" i="41" s="1"/>
  <c r="U56" i="41"/>
  <c r="AE167" i="41" s="1"/>
  <c r="Q56" i="41"/>
  <c r="AA167" i="41" s="1"/>
  <c r="M56" i="41"/>
  <c r="W167" i="41" s="1"/>
  <c r="I56" i="41"/>
  <c r="S167" i="41" s="1"/>
  <c r="E56" i="41"/>
  <c r="O167" i="41" s="1"/>
  <c r="B56" i="41"/>
  <c r="L167" i="41" s="1"/>
  <c r="AB122" i="44"/>
  <c r="AH193" i="44" s="1"/>
  <c r="X122" i="44"/>
  <c r="AD193" i="44" s="1"/>
  <c r="T122" i="44"/>
  <c r="Z193" i="44" s="1"/>
  <c r="P122" i="44"/>
  <c r="V193" i="44" s="1"/>
  <c r="H122" i="44"/>
  <c r="N193" i="44" s="1"/>
  <c r="AA121" i="44"/>
  <c r="AG154" i="44" s="1"/>
  <c r="S121" i="44"/>
  <c r="Y154" i="44" s="1"/>
  <c r="K121" i="44"/>
  <c r="Q154" i="44" s="1"/>
  <c r="C121" i="44"/>
  <c r="I154" i="44" s="1"/>
  <c r="R57" i="41"/>
  <c r="AB206" i="41" s="1"/>
  <c r="J57" i="41"/>
  <c r="T206" i="41" s="1"/>
  <c r="X56" i="41"/>
  <c r="AH167" i="41" s="1"/>
  <c r="P56" i="41"/>
  <c r="Z167" i="41" s="1"/>
  <c r="H56" i="41"/>
  <c r="R167" i="41" s="1"/>
  <c r="AA122" i="44"/>
  <c r="AG193" i="44" s="1"/>
  <c r="O122" i="44"/>
  <c r="U193" i="44" s="1"/>
  <c r="G122" i="44"/>
  <c r="M193" i="44" s="1"/>
  <c r="Z121" i="44"/>
  <c r="AF154" i="44" s="1"/>
  <c r="R121" i="44"/>
  <c r="X154" i="44" s="1"/>
  <c r="J121" i="44"/>
  <c r="P154" i="44" s="1"/>
  <c r="B121" i="44"/>
  <c r="H154" i="44" s="1"/>
  <c r="Q57" i="41"/>
  <c r="AA206" i="41" s="1"/>
  <c r="I57" i="41"/>
  <c r="S206" i="41" s="1"/>
  <c r="W56" i="41"/>
  <c r="AG167" i="41" s="1"/>
  <c r="O56" i="41"/>
  <c r="Y167" i="41" s="1"/>
  <c r="G56" i="41"/>
  <c r="Q167" i="41" s="1"/>
  <c r="W122" i="44"/>
  <c r="AC193" i="44" s="1"/>
  <c r="L122" i="44"/>
  <c r="R193" i="44" s="1"/>
  <c r="D122" i="44"/>
  <c r="J193" i="44" s="1"/>
  <c r="W121" i="44"/>
  <c r="AC154" i="44" s="1"/>
  <c r="O121" i="44"/>
  <c r="U154" i="44" s="1"/>
  <c r="G121" i="44"/>
  <c r="M154" i="44" s="1"/>
  <c r="V57" i="41"/>
  <c r="AF206" i="41" s="1"/>
  <c r="N57" i="41"/>
  <c r="X206" i="41" s="1"/>
  <c r="F57" i="41"/>
  <c r="P206" i="41" s="1"/>
  <c r="T56" i="41"/>
  <c r="AD167" i="41" s="1"/>
  <c r="L56" i="41"/>
  <c r="V167" i="41" s="1"/>
  <c r="D56" i="41"/>
  <c r="N167" i="41" s="1"/>
  <c r="K122" i="44"/>
  <c r="Q193" i="44" s="1"/>
  <c r="F121" i="44"/>
  <c r="L154" i="44" s="1"/>
  <c r="S56" i="41"/>
  <c r="AC167" i="41" s="1"/>
  <c r="C122" i="44"/>
  <c r="I193" i="44" s="1"/>
  <c r="U57" i="41"/>
  <c r="AE206" i="41" s="1"/>
  <c r="K56" i="41"/>
  <c r="U167" i="41" s="1"/>
  <c r="V121" i="44"/>
  <c r="AB154" i="44" s="1"/>
  <c r="M57" i="41"/>
  <c r="W206" i="41" s="1"/>
  <c r="C56" i="41"/>
  <c r="M167" i="41" s="1"/>
  <c r="S122" i="44"/>
  <c r="Y193" i="44" s="1"/>
  <c r="N121" i="44"/>
  <c r="T154" i="44" s="1"/>
  <c r="E57" i="41"/>
  <c r="O206" i="41" s="1"/>
  <c r="D119" i="44"/>
  <c r="E119" i="44"/>
  <c r="I119" i="44"/>
  <c r="R119" i="44"/>
  <c r="S119" i="44"/>
  <c r="M119" i="44"/>
  <c r="B119" i="44"/>
  <c r="P119" i="44"/>
  <c r="Y119" i="44"/>
  <c r="Q119" i="44"/>
  <c r="Z119" i="44"/>
  <c r="W119" i="44"/>
  <c r="U119" i="44"/>
  <c r="O119" i="44"/>
  <c r="T119" i="44"/>
  <c r="F119" i="44"/>
  <c r="G119" i="44"/>
  <c r="AA119" i="44"/>
  <c r="J119" i="44"/>
  <c r="H119" i="44"/>
  <c r="X119" i="44"/>
  <c r="N119" i="44"/>
  <c r="K119" i="44"/>
  <c r="C119" i="44"/>
  <c r="V119" i="44"/>
  <c r="L119" i="44"/>
  <c r="AB119" i="44"/>
  <c r="C64" i="41"/>
  <c r="F66" i="41"/>
  <c r="F84" i="41" s="1"/>
  <c r="D64" i="41"/>
  <c r="B67" i="41"/>
  <c r="B85" i="41" s="1"/>
  <c r="E64" i="41"/>
  <c r="E82" i="41" s="1"/>
  <c r="E65" i="41"/>
  <c r="E75" i="41" s="1"/>
  <c r="C67" i="41"/>
  <c r="C85" i="41" s="1"/>
  <c r="F63" i="41"/>
  <c r="F81" i="41" s="1"/>
  <c r="B162" i="41" s="1"/>
  <c r="F64" i="41"/>
  <c r="F82" i="41" s="1"/>
  <c r="F65" i="41"/>
  <c r="F83" i="41" s="1"/>
  <c r="D67" i="41"/>
  <c r="D77" i="41" s="1"/>
  <c r="G5" i="46" s="1"/>
  <c r="C75" i="41"/>
  <c r="E4" i="46" s="1"/>
  <c r="E77" i="41"/>
  <c r="E85" i="41"/>
  <c r="D138" i="44"/>
  <c r="D75" i="41"/>
  <c r="D83" i="41"/>
  <c r="F77" i="41"/>
  <c r="F85" i="41"/>
  <c r="G139" i="44"/>
  <c r="F139" i="44"/>
  <c r="B201" i="44" s="1"/>
  <c r="AE201" i="44" s="1"/>
  <c r="G135" i="44"/>
  <c r="B150" i="44" s="1"/>
  <c r="B65" i="41"/>
  <c r="E51" i="44"/>
  <c r="A89" i="1"/>
  <c r="D53" i="44"/>
  <c r="D48" i="44"/>
  <c r="D103" i="44"/>
  <c r="D67" i="44"/>
  <c r="D88" i="44"/>
  <c r="D85" i="44"/>
  <c r="D63" i="44"/>
  <c r="D84" i="44"/>
  <c r="D75" i="44"/>
  <c r="D49" i="44"/>
  <c r="D71" i="44"/>
  <c r="D93" i="44"/>
  <c r="D100" i="44"/>
  <c r="D62" i="44"/>
  <c r="D78" i="44"/>
  <c r="D94" i="44"/>
  <c r="D51" i="44"/>
  <c r="D95" i="44"/>
  <c r="D47" i="44"/>
  <c r="D68" i="44"/>
  <c r="D89" i="44"/>
  <c r="D80" i="44"/>
  <c r="D55" i="44"/>
  <c r="D76" i="44"/>
  <c r="D101" i="44"/>
  <c r="D50" i="44"/>
  <c r="D66" i="44"/>
  <c r="D82" i="44"/>
  <c r="D56" i="44"/>
  <c r="D77" i="44"/>
  <c r="D59" i="44"/>
  <c r="D52" i="44"/>
  <c r="D73" i="44"/>
  <c r="D97" i="44"/>
  <c r="D60" i="44"/>
  <c r="D92" i="44"/>
  <c r="D54" i="44"/>
  <c r="D102" i="44"/>
  <c r="D72" i="44"/>
  <c r="D98" i="44"/>
  <c r="D91" i="44"/>
  <c r="D86" i="44"/>
  <c r="D61" i="44"/>
  <c r="D83" i="44"/>
  <c r="D69" i="44"/>
  <c r="D57" i="44"/>
  <c r="D79" i="44"/>
  <c r="D64" i="44"/>
  <c r="D99" i="44"/>
  <c r="D65" i="44"/>
  <c r="D87" i="44"/>
  <c r="D96" i="44"/>
  <c r="D58" i="44"/>
  <c r="D74" i="44"/>
  <c r="D90" i="44"/>
  <c r="D81" i="44"/>
  <c r="D70" i="44"/>
  <c r="C137" i="44"/>
  <c r="G137" i="44"/>
  <c r="F138" i="44"/>
  <c r="D137" i="44"/>
  <c r="C138" i="44"/>
  <c r="B186" i="44" s="1"/>
  <c r="V186" i="44" s="1"/>
  <c r="G138" i="44"/>
  <c r="B64" i="41"/>
  <c r="G136" i="44"/>
  <c r="F137" i="44"/>
  <c r="E138" i="44"/>
  <c r="D136" i="44"/>
  <c r="F144" i="44"/>
  <c r="B137" i="44"/>
  <c r="K128" i="44"/>
  <c r="B138" i="44"/>
  <c r="K129" i="44"/>
  <c r="AE186" i="44"/>
  <c r="U201" i="44"/>
  <c r="D37" i="41"/>
  <c r="D63" i="41" s="1"/>
  <c r="B5" i="46" s="1"/>
  <c r="P157" i="41"/>
  <c r="Q157" i="41" s="1"/>
  <c r="R157" i="41" s="1"/>
  <c r="S157" i="41" s="1"/>
  <c r="T157" i="41" s="1"/>
  <c r="U157" i="41" s="1"/>
  <c r="V157" i="41" s="1"/>
  <c r="W157" i="41" s="1"/>
  <c r="X157" i="41" s="1"/>
  <c r="Y157" i="41" s="1"/>
  <c r="Z157" i="41" s="1"/>
  <c r="AA157" i="41" s="1"/>
  <c r="AB157" i="41" s="1"/>
  <c r="AC157" i="41" s="1"/>
  <c r="AD157" i="41" s="1"/>
  <c r="AE157" i="41" s="1"/>
  <c r="AF157" i="41" s="1"/>
  <c r="AG157" i="41" s="1"/>
  <c r="AH157" i="41" s="1"/>
  <c r="AI157" i="41" s="1"/>
  <c r="AJ157" i="41" s="1"/>
  <c r="AK157" i="41" s="1"/>
  <c r="B12" i="44"/>
  <c r="E126" i="44" s="1"/>
  <c r="B126" i="44"/>
  <c r="F126" i="44"/>
  <c r="E127" i="44"/>
  <c r="E136" i="44" s="1"/>
  <c r="C130" i="44"/>
  <c r="C139" i="44" s="1"/>
  <c r="F127" i="44"/>
  <c r="F136" i="44" s="1"/>
  <c r="C127" i="44"/>
  <c r="C136" i="44" s="1"/>
  <c r="B127" i="44"/>
  <c r="D126" i="44"/>
  <c r="C126" i="44"/>
  <c r="D130" i="44"/>
  <c r="D139" i="44" s="1"/>
  <c r="E130" i="44"/>
  <c r="E139" i="44" s="1"/>
  <c r="B130" i="44"/>
  <c r="E63" i="41"/>
  <c r="E40" i="41"/>
  <c r="E66" i="41" s="1"/>
  <c r="AI114" i="41"/>
  <c r="B198" i="44" l="1"/>
  <c r="G3" i="48"/>
  <c r="B199" i="44"/>
  <c r="AC199" i="44" s="1"/>
  <c r="G4" i="48"/>
  <c r="C82" i="41"/>
  <c r="B173" i="41" s="1"/>
  <c r="C4" i="46"/>
  <c r="B200" i="44"/>
  <c r="E200" i="44" s="1"/>
  <c r="G5" i="48"/>
  <c r="B160" i="44"/>
  <c r="C4" i="48"/>
  <c r="D74" i="41"/>
  <c r="C5" i="46"/>
  <c r="B171" i="44"/>
  <c r="E2" i="48"/>
  <c r="B184" i="44"/>
  <c r="AC184" i="44" s="1"/>
  <c r="F2" i="48"/>
  <c r="X201" i="44"/>
  <c r="C74" i="41"/>
  <c r="B107" i="41" s="1"/>
  <c r="AF201" i="44"/>
  <c r="E74" i="41"/>
  <c r="F74" i="41"/>
  <c r="X120" i="44"/>
  <c r="U120" i="44"/>
  <c r="D120" i="44"/>
  <c r="H120" i="44"/>
  <c r="W120" i="44"/>
  <c r="R120" i="44"/>
  <c r="AB120" i="44"/>
  <c r="K120" i="44"/>
  <c r="J120" i="44"/>
  <c r="T120" i="44"/>
  <c r="Z120" i="44"/>
  <c r="B120" i="44"/>
  <c r="I120" i="44"/>
  <c r="V120" i="44"/>
  <c r="G120" i="44"/>
  <c r="Y120" i="44"/>
  <c r="S120" i="44"/>
  <c r="C120" i="44"/>
  <c r="F120" i="44"/>
  <c r="P120" i="44"/>
  <c r="L120" i="44"/>
  <c r="N120" i="44"/>
  <c r="AA120" i="44"/>
  <c r="O120" i="44"/>
  <c r="Q120" i="44"/>
  <c r="M120" i="44"/>
  <c r="E120" i="44"/>
  <c r="E131" i="44"/>
  <c r="AC201" i="44"/>
  <c r="AD201" i="44"/>
  <c r="V201" i="44"/>
  <c r="W201" i="44"/>
  <c r="Z201" i="44"/>
  <c r="AG201" i="44"/>
  <c r="Y201" i="44"/>
  <c r="AH201" i="44"/>
  <c r="AA201" i="44"/>
  <c r="AB201" i="44"/>
  <c r="AK108" i="41"/>
  <c r="AI185" i="41"/>
  <c r="AK110" i="41"/>
  <c r="AJ107" i="41"/>
  <c r="AI172" i="41"/>
  <c r="AJ110" i="41"/>
  <c r="AI106" i="41"/>
  <c r="AI93" i="41"/>
  <c r="C77" i="41"/>
  <c r="G4" i="46" s="1"/>
  <c r="D40" i="41"/>
  <c r="D66" i="41" s="1"/>
  <c r="D82" i="41"/>
  <c r="AI145" i="41"/>
  <c r="AI144" i="41"/>
  <c r="AK93" i="41"/>
  <c r="AK107" i="41"/>
  <c r="AJ113" i="41"/>
  <c r="AK112" i="41"/>
  <c r="AJ114" i="41"/>
  <c r="AI107" i="41"/>
  <c r="AJ108" i="41"/>
  <c r="AI198" i="41"/>
  <c r="AI132" i="41"/>
  <c r="AK114" i="41"/>
  <c r="AI111" i="41"/>
  <c r="AI108" i="41"/>
  <c r="AK109" i="41"/>
  <c r="AI109" i="41"/>
  <c r="AJ109" i="41"/>
  <c r="AK111" i="41"/>
  <c r="AI159" i="41"/>
  <c r="AI119" i="41"/>
  <c r="AJ93" i="41"/>
  <c r="AI113" i="41"/>
  <c r="AK113" i="41"/>
  <c r="AJ111" i="41"/>
  <c r="AI112" i="41"/>
  <c r="AI110" i="41"/>
  <c r="AJ112" i="41"/>
  <c r="F75" i="41"/>
  <c r="B77" i="41"/>
  <c r="G2" i="46" s="1"/>
  <c r="E83" i="41"/>
  <c r="F76" i="41"/>
  <c r="X186" i="44"/>
  <c r="D85" i="41"/>
  <c r="F73" i="41"/>
  <c r="W186" i="44"/>
  <c r="B74" i="41"/>
  <c r="B82" i="41"/>
  <c r="AG186" i="44"/>
  <c r="D73" i="41"/>
  <c r="B95" i="41" s="1"/>
  <c r="D81" i="41"/>
  <c r="AB186" i="44"/>
  <c r="Z186" i="44"/>
  <c r="B75" i="41"/>
  <c r="B83" i="41"/>
  <c r="E76" i="41"/>
  <c r="E84" i="41"/>
  <c r="B136" i="41" s="1"/>
  <c r="D76" i="41"/>
  <c r="F5" i="46" s="1"/>
  <c r="D84" i="41"/>
  <c r="E73" i="41"/>
  <c r="E81" i="41"/>
  <c r="AC186" i="44"/>
  <c r="AF186" i="44"/>
  <c r="AH186" i="44"/>
  <c r="AD186" i="44"/>
  <c r="AA186" i="44"/>
  <c r="F47" i="44"/>
  <c r="F51" i="44"/>
  <c r="F48" i="44"/>
  <c r="F49" i="44"/>
  <c r="F50" i="44"/>
  <c r="E52" i="44"/>
  <c r="F52" i="44" s="1"/>
  <c r="G48" i="44"/>
  <c r="G47" i="44"/>
  <c r="G49" i="44"/>
  <c r="Y186" i="44"/>
  <c r="U186" i="44"/>
  <c r="E149" i="44"/>
  <c r="D149" i="44"/>
  <c r="B149" i="44"/>
  <c r="F149" i="44"/>
  <c r="G144" i="44"/>
  <c r="AG199" i="44"/>
  <c r="Q199" i="44"/>
  <c r="AF199" i="44"/>
  <c r="P199" i="44"/>
  <c r="AH199" i="44"/>
  <c r="AE199" i="44"/>
  <c r="AD199" i="44"/>
  <c r="AA199" i="44"/>
  <c r="AG184" i="44"/>
  <c r="Q184" i="44"/>
  <c r="AF184" i="44"/>
  <c r="P184" i="44"/>
  <c r="AH184" i="44"/>
  <c r="AE184" i="44"/>
  <c r="AD184" i="44"/>
  <c r="AA184" i="44"/>
  <c r="AG200" i="44"/>
  <c r="Q200" i="44"/>
  <c r="AF200" i="44"/>
  <c r="P200" i="44"/>
  <c r="AH200" i="44"/>
  <c r="AE200" i="44"/>
  <c r="AD200" i="44"/>
  <c r="AA200" i="44"/>
  <c r="AG171" i="44"/>
  <c r="AC171" i="44"/>
  <c r="Y171" i="44"/>
  <c r="U171" i="44"/>
  <c r="Q171" i="44"/>
  <c r="M171" i="44"/>
  <c r="I171" i="44"/>
  <c r="E171" i="44"/>
  <c r="AF171" i="44"/>
  <c r="AB171" i="44"/>
  <c r="X171" i="44"/>
  <c r="T171" i="44"/>
  <c r="P171" i="44"/>
  <c r="L171" i="44"/>
  <c r="H171" i="44"/>
  <c r="D171" i="44"/>
  <c r="AH171" i="44"/>
  <c r="Z171" i="44"/>
  <c r="R171" i="44"/>
  <c r="J171" i="44"/>
  <c r="AE171" i="44"/>
  <c r="W171" i="44"/>
  <c r="O171" i="44"/>
  <c r="G171" i="44"/>
  <c r="AD171" i="44"/>
  <c r="V171" i="44"/>
  <c r="N171" i="44"/>
  <c r="F171" i="44"/>
  <c r="S171" i="44"/>
  <c r="K171" i="44"/>
  <c r="C171" i="44"/>
  <c r="AA171" i="44"/>
  <c r="AG198" i="44"/>
  <c r="AC198" i="44"/>
  <c r="Y198" i="44"/>
  <c r="U198" i="44"/>
  <c r="Q198" i="44"/>
  <c r="M198" i="44"/>
  <c r="I198" i="44"/>
  <c r="E198" i="44"/>
  <c r="AF198" i="44"/>
  <c r="AB198" i="44"/>
  <c r="X198" i="44"/>
  <c r="T198" i="44"/>
  <c r="P198" i="44"/>
  <c r="L198" i="44"/>
  <c r="H198" i="44"/>
  <c r="D198" i="44"/>
  <c r="AH198" i="44"/>
  <c r="Z198" i="44"/>
  <c r="R198" i="44"/>
  <c r="J198" i="44"/>
  <c r="AE198" i="44"/>
  <c r="W198" i="44"/>
  <c r="O198" i="44"/>
  <c r="G198" i="44"/>
  <c r="AD198" i="44"/>
  <c r="V198" i="44"/>
  <c r="N198" i="44"/>
  <c r="F198" i="44"/>
  <c r="AA198" i="44"/>
  <c r="S198" i="44"/>
  <c r="K198" i="44"/>
  <c r="C198" i="44"/>
  <c r="AA160" i="44"/>
  <c r="AC160" i="44"/>
  <c r="AD160" i="44"/>
  <c r="B139" i="44"/>
  <c r="K130" i="44"/>
  <c r="D135" i="44"/>
  <c r="D131" i="44"/>
  <c r="E135" i="44"/>
  <c r="B136" i="44"/>
  <c r="K127" i="44"/>
  <c r="F135" i="44"/>
  <c r="B6" i="48" s="1"/>
  <c r="F131" i="44"/>
  <c r="AF160" i="44"/>
  <c r="C135" i="44"/>
  <c r="C131" i="44"/>
  <c r="B135" i="44"/>
  <c r="K126" i="44"/>
  <c r="B131" i="44"/>
  <c r="Z160" i="44"/>
  <c r="AG160" i="44"/>
  <c r="V160" i="44"/>
  <c r="Y160" i="44"/>
  <c r="U160" i="44"/>
  <c r="W160" i="44"/>
  <c r="X160" i="44"/>
  <c r="AB160" i="44"/>
  <c r="AH160" i="44"/>
  <c r="AE160" i="44"/>
  <c r="C37" i="41"/>
  <c r="AJ119" i="41"/>
  <c r="AJ106" i="41"/>
  <c r="AJ132" i="41"/>
  <c r="AJ159" i="41"/>
  <c r="AJ185" i="41"/>
  <c r="AJ172" i="41"/>
  <c r="AJ144" i="41"/>
  <c r="AJ145" i="41"/>
  <c r="AJ198" i="41"/>
  <c r="B97" i="41" l="1"/>
  <c r="B7" i="46"/>
  <c r="B171" i="41"/>
  <c r="Q171" i="41" s="1"/>
  <c r="C2" i="47"/>
  <c r="B145" i="44"/>
  <c r="B2" i="48"/>
  <c r="G200" i="44"/>
  <c r="J200" i="44"/>
  <c r="D200" i="44"/>
  <c r="T200" i="44"/>
  <c r="U200" i="44"/>
  <c r="C184" i="44"/>
  <c r="F184" i="44"/>
  <c r="G184" i="44"/>
  <c r="J184" i="44"/>
  <c r="D184" i="44"/>
  <c r="T184" i="44"/>
  <c r="E184" i="44"/>
  <c r="U184" i="44"/>
  <c r="C199" i="44"/>
  <c r="F199" i="44"/>
  <c r="G199" i="44"/>
  <c r="J199" i="44"/>
  <c r="D199" i="44"/>
  <c r="T199" i="44"/>
  <c r="E199" i="44"/>
  <c r="U199" i="44"/>
  <c r="K200" i="44"/>
  <c r="N200" i="44"/>
  <c r="O200" i="44"/>
  <c r="R200" i="44"/>
  <c r="H200" i="44"/>
  <c r="X200" i="44"/>
  <c r="I200" i="44"/>
  <c r="Y200" i="44"/>
  <c r="K184" i="44"/>
  <c r="N184" i="44"/>
  <c r="O184" i="44"/>
  <c r="R184" i="44"/>
  <c r="H184" i="44"/>
  <c r="X184" i="44"/>
  <c r="I184" i="44"/>
  <c r="Y184" i="44"/>
  <c r="K199" i="44"/>
  <c r="N199" i="44"/>
  <c r="O199" i="44"/>
  <c r="R199" i="44"/>
  <c r="H199" i="44"/>
  <c r="X199" i="44"/>
  <c r="I199" i="44"/>
  <c r="Y199" i="44"/>
  <c r="B147" i="44"/>
  <c r="AC147" i="44" s="1"/>
  <c r="B4" i="48"/>
  <c r="B148" i="44"/>
  <c r="B5" i="48"/>
  <c r="S200" i="44"/>
  <c r="V200" i="44"/>
  <c r="W200" i="44"/>
  <c r="Z200" i="44"/>
  <c r="L200" i="44"/>
  <c r="AB200" i="44"/>
  <c r="M200" i="44"/>
  <c r="AC200" i="44"/>
  <c r="S184" i="44"/>
  <c r="V184" i="44"/>
  <c r="W184" i="44"/>
  <c r="Z184" i="44"/>
  <c r="L184" i="44"/>
  <c r="AB184" i="44"/>
  <c r="M184" i="44"/>
  <c r="S199" i="44"/>
  <c r="V199" i="44"/>
  <c r="W199" i="44"/>
  <c r="Z199" i="44"/>
  <c r="L199" i="44"/>
  <c r="AB199" i="44"/>
  <c r="M199" i="44"/>
  <c r="B163" i="41"/>
  <c r="B7" i="47"/>
  <c r="B146" i="44"/>
  <c r="AH146" i="44" s="1"/>
  <c r="B3" i="48"/>
  <c r="C200" i="44"/>
  <c r="B184" i="41"/>
  <c r="AF184" i="41" s="1"/>
  <c r="E2" i="47"/>
  <c r="B161" i="41"/>
  <c r="B5" i="47"/>
  <c r="B105" i="41"/>
  <c r="O105" i="41" s="1"/>
  <c r="C2" i="46"/>
  <c r="B158" i="44"/>
  <c r="C2" i="48"/>
  <c r="B197" i="44"/>
  <c r="U197" i="44" s="1"/>
  <c r="G2" i="48"/>
  <c r="F200" i="44"/>
  <c r="B118" i="41"/>
  <c r="M118" i="41" s="1"/>
  <c r="E2" i="46"/>
  <c r="P52" i="41"/>
  <c r="N52" i="41"/>
  <c r="F52" i="41"/>
  <c r="M52" i="41"/>
  <c r="W52" i="41"/>
  <c r="C52" i="41"/>
  <c r="AC118" i="41"/>
  <c r="AE118" i="41"/>
  <c r="V118" i="41"/>
  <c r="R118" i="41"/>
  <c r="J163" i="41"/>
  <c r="T118" i="41"/>
  <c r="P118" i="41"/>
  <c r="AG118" i="41"/>
  <c r="Y118" i="41"/>
  <c r="S184" i="41"/>
  <c r="X118" i="41"/>
  <c r="AH118" i="41"/>
  <c r="Q118" i="41"/>
  <c r="J118" i="41"/>
  <c r="E118" i="41"/>
  <c r="O118" i="41"/>
  <c r="AA118" i="41"/>
  <c r="AD118" i="41"/>
  <c r="I118" i="41"/>
  <c r="I95" i="41"/>
  <c r="AG95" i="41"/>
  <c r="AE105" i="41"/>
  <c r="K163" i="41"/>
  <c r="AE163" i="41"/>
  <c r="U163" i="41"/>
  <c r="L163" i="41"/>
  <c r="AD163" i="41"/>
  <c r="U171" i="41"/>
  <c r="AE171" i="41"/>
  <c r="AB171" i="41"/>
  <c r="L171" i="41"/>
  <c r="C118" i="41"/>
  <c r="W118" i="41"/>
  <c r="Z118" i="41"/>
  <c r="AD97" i="41"/>
  <c r="AH97" i="41"/>
  <c r="P97" i="41"/>
  <c r="C97" i="41"/>
  <c r="V97" i="41"/>
  <c r="X97" i="41"/>
  <c r="T97" i="41"/>
  <c r="K97" i="41"/>
  <c r="AC97" i="41"/>
  <c r="Z97" i="41"/>
  <c r="AG97" i="41"/>
  <c r="J97" i="41"/>
  <c r="L97" i="41"/>
  <c r="M97" i="41"/>
  <c r="F97" i="41"/>
  <c r="H97" i="41"/>
  <c r="Y97" i="41"/>
  <c r="D97" i="41"/>
  <c r="G97" i="41"/>
  <c r="AA97" i="41"/>
  <c r="AE97" i="41"/>
  <c r="I97" i="41"/>
  <c r="AF97" i="41"/>
  <c r="O97" i="41"/>
  <c r="Q97" i="41"/>
  <c r="W97" i="41"/>
  <c r="R97" i="41"/>
  <c r="U97" i="41"/>
  <c r="N97" i="41"/>
  <c r="AB97" i="41"/>
  <c r="S97" i="41"/>
  <c r="E97" i="41"/>
  <c r="P163" i="41"/>
  <c r="N163" i="41"/>
  <c r="V105" i="41"/>
  <c r="X163" i="41"/>
  <c r="I163" i="41"/>
  <c r="O163" i="41"/>
  <c r="V163" i="41"/>
  <c r="Z163" i="41"/>
  <c r="AF163" i="41"/>
  <c r="U118" i="41"/>
  <c r="L118" i="41"/>
  <c r="AB118" i="41"/>
  <c r="K118" i="41"/>
  <c r="N118" i="41"/>
  <c r="G118" i="41"/>
  <c r="AF118" i="41"/>
  <c r="D118" i="41"/>
  <c r="F118" i="41"/>
  <c r="E163" i="41"/>
  <c r="G163" i="41"/>
  <c r="AG163" i="41"/>
  <c r="AB163" i="41"/>
  <c r="H163" i="41"/>
  <c r="C163" i="41"/>
  <c r="M163" i="41"/>
  <c r="F163" i="41"/>
  <c r="AC163" i="41"/>
  <c r="AH163" i="41"/>
  <c r="K184" i="41"/>
  <c r="S118" i="41"/>
  <c r="H118" i="41"/>
  <c r="H95" i="41"/>
  <c r="AF95" i="41"/>
  <c r="W105" i="41"/>
  <c r="C105" i="41"/>
  <c r="D163" i="41"/>
  <c r="T163" i="41"/>
  <c r="S163" i="41"/>
  <c r="Q163" i="41"/>
  <c r="W163" i="41"/>
  <c r="R163" i="41"/>
  <c r="Y163" i="41"/>
  <c r="AA163" i="41"/>
  <c r="M105" i="41"/>
  <c r="Z161" i="41"/>
  <c r="C161" i="41"/>
  <c r="L161" i="41"/>
  <c r="AC161" i="41"/>
  <c r="P161" i="41"/>
  <c r="K161" i="41"/>
  <c r="AG161" i="41"/>
  <c r="V161" i="41"/>
  <c r="AB161" i="41"/>
  <c r="S161" i="41"/>
  <c r="AH161" i="41"/>
  <c r="D161" i="41"/>
  <c r="O161" i="41"/>
  <c r="M161" i="41"/>
  <c r="G161" i="41"/>
  <c r="AA161" i="41"/>
  <c r="X161" i="41"/>
  <c r="AE161" i="41"/>
  <c r="N161" i="41"/>
  <c r="E161" i="41"/>
  <c r="Y161" i="41"/>
  <c r="AF161" i="41"/>
  <c r="R161" i="41"/>
  <c r="F161" i="41"/>
  <c r="J161" i="41"/>
  <c r="AD161" i="41"/>
  <c r="W161" i="41"/>
  <c r="Q161" i="41"/>
  <c r="U161" i="41"/>
  <c r="T161" i="41"/>
  <c r="I161" i="41"/>
  <c r="H161" i="41"/>
  <c r="J171" i="41"/>
  <c r="G50" i="44"/>
  <c r="E53" i="44"/>
  <c r="F53" i="44" s="1"/>
  <c r="C95" i="41"/>
  <c r="AD95" i="41"/>
  <c r="G95" i="41"/>
  <c r="J95" i="41"/>
  <c r="AB95" i="41"/>
  <c r="U95" i="41"/>
  <c r="K95" i="41"/>
  <c r="E95" i="41"/>
  <c r="X95" i="41"/>
  <c r="O95" i="41"/>
  <c r="L95" i="41"/>
  <c r="AE95" i="41"/>
  <c r="AA95" i="41"/>
  <c r="N95" i="41"/>
  <c r="AH95" i="41"/>
  <c r="M95" i="41"/>
  <c r="S95" i="41"/>
  <c r="P95" i="41"/>
  <c r="R95" i="41"/>
  <c r="T95" i="41"/>
  <c r="Y95" i="41"/>
  <c r="Q95" i="41"/>
  <c r="W95" i="41"/>
  <c r="D95" i="41"/>
  <c r="AC95" i="41"/>
  <c r="V95" i="41"/>
  <c r="Z95" i="41"/>
  <c r="F95" i="41"/>
  <c r="G149" i="44"/>
  <c r="H144" i="44"/>
  <c r="AC197" i="44"/>
  <c r="M197" i="44"/>
  <c r="I197" i="44"/>
  <c r="AB197" i="44"/>
  <c r="L197" i="44"/>
  <c r="H197" i="44"/>
  <c r="Z197" i="44"/>
  <c r="W197" i="44"/>
  <c r="O197" i="44"/>
  <c r="V197" i="44"/>
  <c r="S197" i="44"/>
  <c r="K197" i="44"/>
  <c r="AG158" i="44"/>
  <c r="AC158" i="44"/>
  <c r="Y158" i="44"/>
  <c r="U158" i="44"/>
  <c r="Q158" i="44"/>
  <c r="M158" i="44"/>
  <c r="I158" i="44"/>
  <c r="E158" i="44"/>
  <c r="AF158" i="44"/>
  <c r="AH158" i="44"/>
  <c r="AA158" i="44"/>
  <c r="V158" i="44"/>
  <c r="P158" i="44"/>
  <c r="K158" i="44"/>
  <c r="F158" i="44"/>
  <c r="AE158" i="44"/>
  <c r="Z158" i="44"/>
  <c r="T158" i="44"/>
  <c r="O158" i="44"/>
  <c r="J158" i="44"/>
  <c r="D158" i="44"/>
  <c r="AD158" i="44"/>
  <c r="X158" i="44"/>
  <c r="S158" i="44"/>
  <c r="N158" i="44"/>
  <c r="H158" i="44"/>
  <c r="C158" i="44"/>
  <c r="W158" i="44"/>
  <c r="R158" i="44"/>
  <c r="L158" i="44"/>
  <c r="AB158" i="44"/>
  <c r="G158" i="44"/>
  <c r="AF147" i="44"/>
  <c r="U147" i="44"/>
  <c r="Z147" i="44"/>
  <c r="AH147" i="44"/>
  <c r="X147" i="44"/>
  <c r="Y147" i="44"/>
  <c r="AH145" i="44"/>
  <c r="AD145" i="44"/>
  <c r="Z145" i="44"/>
  <c r="V145" i="44"/>
  <c r="R145" i="44"/>
  <c r="N145" i="44"/>
  <c r="J145" i="44"/>
  <c r="F145" i="44"/>
  <c r="AF145" i="44"/>
  <c r="X145" i="44"/>
  <c r="P145" i="44"/>
  <c r="H145" i="44"/>
  <c r="AG145" i="44"/>
  <c r="AC145" i="44"/>
  <c r="Y145" i="44"/>
  <c r="U145" i="44"/>
  <c r="Q145" i="44"/>
  <c r="M145" i="44"/>
  <c r="I145" i="44"/>
  <c r="E145" i="44"/>
  <c r="AB145" i="44"/>
  <c r="T145" i="44"/>
  <c r="L145" i="44"/>
  <c r="D145" i="44"/>
  <c r="AE145" i="44"/>
  <c r="AA145" i="44"/>
  <c r="W145" i="44"/>
  <c r="S145" i="44"/>
  <c r="O145" i="44"/>
  <c r="K145" i="44"/>
  <c r="G145" i="44"/>
  <c r="C145" i="44"/>
  <c r="AG147" i="44"/>
  <c r="AH148" i="44"/>
  <c r="AD148" i="44"/>
  <c r="Z148" i="44"/>
  <c r="V148" i="44"/>
  <c r="R148" i="44"/>
  <c r="N148" i="44"/>
  <c r="J148" i="44"/>
  <c r="F148" i="44"/>
  <c r="AB148" i="44"/>
  <c r="T148" i="44"/>
  <c r="P148" i="44"/>
  <c r="H148" i="44"/>
  <c r="AG148" i="44"/>
  <c r="AC148" i="44"/>
  <c r="Y148" i="44"/>
  <c r="U148" i="44"/>
  <c r="Q148" i="44"/>
  <c r="M148" i="44"/>
  <c r="I148" i="44"/>
  <c r="E148" i="44"/>
  <c r="AF148" i="44"/>
  <c r="X148" i="44"/>
  <c r="L148" i="44"/>
  <c r="D148" i="44"/>
  <c r="AE148" i="44"/>
  <c r="AA148" i="44"/>
  <c r="W148" i="44"/>
  <c r="S148" i="44"/>
  <c r="O148" i="44"/>
  <c r="K148" i="44"/>
  <c r="G148" i="44"/>
  <c r="C148" i="44"/>
  <c r="AE147" i="44"/>
  <c r="AD147" i="44"/>
  <c r="W147" i="44"/>
  <c r="AD146" i="44"/>
  <c r="Z146" i="44"/>
  <c r="V146" i="44"/>
  <c r="R146" i="44"/>
  <c r="N146" i="44"/>
  <c r="J146" i="44"/>
  <c r="F146" i="44"/>
  <c r="AF146" i="44"/>
  <c r="X146" i="44"/>
  <c r="P146" i="44"/>
  <c r="H146" i="44"/>
  <c r="AG146" i="44"/>
  <c r="AC146" i="44"/>
  <c r="Y146" i="44"/>
  <c r="U146" i="44"/>
  <c r="Q146" i="44"/>
  <c r="M146" i="44"/>
  <c r="I146" i="44"/>
  <c r="E146" i="44"/>
  <c r="AB146" i="44"/>
  <c r="T146" i="44"/>
  <c r="L146" i="44"/>
  <c r="D146" i="44"/>
  <c r="AE146" i="44"/>
  <c r="AA146" i="44"/>
  <c r="W146" i="44"/>
  <c r="S146" i="44"/>
  <c r="O146" i="44"/>
  <c r="K146" i="44"/>
  <c r="G146" i="44"/>
  <c r="C146" i="44"/>
  <c r="B37" i="41"/>
  <c r="C40" i="41"/>
  <c r="X52" i="41" s="1"/>
  <c r="AK144" i="41"/>
  <c r="AK119" i="41"/>
  <c r="AK145" i="41"/>
  <c r="AK106" i="41"/>
  <c r="AK132" i="41"/>
  <c r="AK159" i="41"/>
  <c r="AK185" i="41"/>
  <c r="AK172" i="41"/>
  <c r="AK198" i="41"/>
  <c r="AB147" i="44" l="1"/>
  <c r="V147" i="44"/>
  <c r="AA147" i="44"/>
  <c r="N197" i="44"/>
  <c r="R197" i="44"/>
  <c r="X197" i="44"/>
  <c r="Y197" i="44"/>
  <c r="H184" i="41"/>
  <c r="P105" i="41"/>
  <c r="V184" i="41"/>
  <c r="W171" i="41"/>
  <c r="AF171" i="41"/>
  <c r="AH171" i="41"/>
  <c r="AC184" i="41"/>
  <c r="D105" i="41"/>
  <c r="AH184" i="41"/>
  <c r="F105" i="41"/>
  <c r="I184" i="41"/>
  <c r="R171" i="41"/>
  <c r="AB105" i="41"/>
  <c r="X184" i="41"/>
  <c r="N184" i="41"/>
  <c r="E184" i="41"/>
  <c r="Z105" i="41"/>
  <c r="AD105" i="41"/>
  <c r="N105" i="41"/>
  <c r="I105" i="41"/>
  <c r="AA105" i="41"/>
  <c r="F184" i="41"/>
  <c r="O184" i="41"/>
  <c r="W184" i="41"/>
  <c r="T105" i="41"/>
  <c r="J184" i="41"/>
  <c r="U184" i="41"/>
  <c r="G184" i="41"/>
  <c r="E105" i="41"/>
  <c r="AG171" i="41"/>
  <c r="N171" i="41"/>
  <c r="Y184" i="41"/>
  <c r="H171" i="41"/>
  <c r="Y105" i="41"/>
  <c r="P171" i="41"/>
  <c r="C171" i="41"/>
  <c r="AC171" i="41"/>
  <c r="F171" i="41"/>
  <c r="K105" i="41"/>
  <c r="U105" i="41"/>
  <c r="R105" i="41"/>
  <c r="T184" i="41"/>
  <c r="P184" i="41"/>
  <c r="AC105" i="41"/>
  <c r="J105" i="41"/>
  <c r="AF105" i="41"/>
  <c r="AH105" i="41"/>
  <c r="L184" i="41"/>
  <c r="C184" i="41"/>
  <c r="Q105" i="41"/>
  <c r="Q184" i="41"/>
  <c r="AA171" i="41"/>
  <c r="D171" i="41"/>
  <c r="E171" i="41"/>
  <c r="I171" i="41"/>
  <c r="X171" i="41"/>
  <c r="AD171" i="41"/>
  <c r="T171" i="41"/>
  <c r="K171" i="41"/>
  <c r="AA197" i="44"/>
  <c r="AD197" i="44"/>
  <c r="AE197" i="44"/>
  <c r="AH197" i="44"/>
  <c r="P197" i="44"/>
  <c r="AF197" i="44"/>
  <c r="Q197" i="44"/>
  <c r="AG197" i="44"/>
  <c r="C197" i="44"/>
  <c r="F197" i="44"/>
  <c r="G197" i="44"/>
  <c r="J197" i="44"/>
  <c r="D197" i="44"/>
  <c r="T197" i="44"/>
  <c r="E197" i="44"/>
  <c r="S105" i="41"/>
  <c r="AG105" i="41"/>
  <c r="H105" i="41"/>
  <c r="AE184" i="41"/>
  <c r="AG184" i="41"/>
  <c r="G105" i="41"/>
  <c r="L105" i="41"/>
  <c r="D184" i="41"/>
  <c r="X105" i="41"/>
  <c r="AB184" i="41"/>
  <c r="M184" i="41"/>
  <c r="R184" i="41"/>
  <c r="AK184" i="41" s="1"/>
  <c r="Z184" i="41"/>
  <c r="AD184" i="41"/>
  <c r="O171" i="41"/>
  <c r="AJ171" i="41" s="1"/>
  <c r="G171" i="41"/>
  <c r="Y171" i="41"/>
  <c r="M171" i="41"/>
  <c r="Z171" i="41"/>
  <c r="V171" i="41"/>
  <c r="S171" i="41"/>
  <c r="AA184" i="41"/>
  <c r="X54" i="41"/>
  <c r="X53" i="41"/>
  <c r="X55" i="41" s="1"/>
  <c r="AH140" i="41" s="1"/>
  <c r="U52" i="41"/>
  <c r="O52" i="41"/>
  <c r="J52" i="41"/>
  <c r="T52" i="41"/>
  <c r="H52" i="41"/>
  <c r="C54" i="41"/>
  <c r="C53" i="41"/>
  <c r="C55" i="41" s="1"/>
  <c r="M140" i="41" s="1"/>
  <c r="W54" i="41"/>
  <c r="W53" i="41"/>
  <c r="W55" i="41" s="1"/>
  <c r="AG140" i="41" s="1"/>
  <c r="M54" i="41"/>
  <c r="M53" i="41"/>
  <c r="M55" i="41" s="1"/>
  <c r="W140" i="41" s="1"/>
  <c r="F54" i="41"/>
  <c r="F53" i="41"/>
  <c r="F55" i="41" s="1"/>
  <c r="P140" i="41" s="1"/>
  <c r="P54" i="41"/>
  <c r="P53" i="41"/>
  <c r="P55" i="41" s="1"/>
  <c r="Z140" i="41" s="1"/>
  <c r="S52" i="41"/>
  <c r="E52" i="41"/>
  <c r="K52" i="41"/>
  <c r="V52" i="41"/>
  <c r="B52" i="41"/>
  <c r="L52" i="41"/>
  <c r="N54" i="41"/>
  <c r="N53" i="41"/>
  <c r="N55" i="41" s="1"/>
  <c r="X140" i="41" s="1"/>
  <c r="I52" i="41"/>
  <c r="Q52" i="41"/>
  <c r="G52" i="41"/>
  <c r="R52" i="41"/>
  <c r="D52" i="41"/>
  <c r="AK97" i="41"/>
  <c r="AI97" i="41"/>
  <c r="AK118" i="41"/>
  <c r="AI163" i="41"/>
  <c r="AI118" i="41"/>
  <c r="AJ118" i="41"/>
  <c r="AJ97" i="41"/>
  <c r="AJ163" i="41"/>
  <c r="AK163" i="41"/>
  <c r="AJ184" i="41"/>
  <c r="AI161" i="41"/>
  <c r="AK161" i="41"/>
  <c r="AJ161" i="41"/>
  <c r="G51" i="44"/>
  <c r="E54" i="44"/>
  <c r="F54" i="44" s="1"/>
  <c r="AK95" i="41"/>
  <c r="AJ95" i="41"/>
  <c r="AI95" i="41"/>
  <c r="H149" i="44"/>
  <c r="I144" i="44"/>
  <c r="AK105" i="41" l="1"/>
  <c r="AK171" i="41"/>
  <c r="AI184" i="41"/>
  <c r="AI105" i="41"/>
  <c r="AI171" i="41"/>
  <c r="AJ105" i="41"/>
  <c r="I54" i="41"/>
  <c r="I53" i="41"/>
  <c r="I55" i="41" s="1"/>
  <c r="S140" i="41" s="1"/>
  <c r="B54" i="41"/>
  <c r="B53" i="41"/>
  <c r="B55" i="41" s="1"/>
  <c r="L140" i="41" s="1"/>
  <c r="S54" i="41"/>
  <c r="S53" i="41"/>
  <c r="S55" i="41" s="1"/>
  <c r="AC140" i="41" s="1"/>
  <c r="AG101" i="41"/>
  <c r="T54" i="41"/>
  <c r="T53" i="41"/>
  <c r="T55" i="41" s="1"/>
  <c r="AD140" i="41" s="1"/>
  <c r="G54" i="41"/>
  <c r="G53" i="41"/>
  <c r="G55" i="41" s="1"/>
  <c r="Q140" i="41" s="1"/>
  <c r="X101" i="41"/>
  <c r="K54" i="41"/>
  <c r="K53" i="41"/>
  <c r="K55" i="41" s="1"/>
  <c r="U140" i="41" s="1"/>
  <c r="Z101" i="41"/>
  <c r="W101" i="41"/>
  <c r="M101" i="41"/>
  <c r="O54" i="41"/>
  <c r="O53" i="41"/>
  <c r="O55" i="41" s="1"/>
  <c r="Y140" i="41" s="1"/>
  <c r="Q54" i="41"/>
  <c r="Q53" i="41"/>
  <c r="Q55" i="41" s="1"/>
  <c r="AA140" i="41" s="1"/>
  <c r="L54" i="41"/>
  <c r="L53" i="41"/>
  <c r="L55" i="41" s="1"/>
  <c r="V140" i="41" s="1"/>
  <c r="E54" i="41"/>
  <c r="E53" i="41"/>
  <c r="E55" i="41" s="1"/>
  <c r="O140" i="41" s="1"/>
  <c r="H54" i="41"/>
  <c r="H53" i="41"/>
  <c r="H55" i="41" s="1"/>
  <c r="R140" i="41" s="1"/>
  <c r="U54" i="41"/>
  <c r="U53" i="41"/>
  <c r="U55" i="41" s="1"/>
  <c r="AE140" i="41" s="1"/>
  <c r="D54" i="41"/>
  <c r="D53" i="41"/>
  <c r="D55" i="41" s="1"/>
  <c r="N140" i="41" s="1"/>
  <c r="P101" i="41"/>
  <c r="R54" i="41"/>
  <c r="R53" i="41"/>
  <c r="R55" i="41" s="1"/>
  <c r="AB140" i="41" s="1"/>
  <c r="V54" i="41"/>
  <c r="V53" i="41"/>
  <c r="V55" i="41" s="1"/>
  <c r="AF140" i="41" s="1"/>
  <c r="J54" i="41"/>
  <c r="J53" i="41"/>
  <c r="J55" i="41" s="1"/>
  <c r="T140" i="41" s="1"/>
  <c r="AH101" i="41"/>
  <c r="G52" i="44"/>
  <c r="E55" i="44"/>
  <c r="F55" i="44" s="1"/>
  <c r="I149" i="44"/>
  <c r="J144" i="44"/>
  <c r="T101" i="41" l="1"/>
  <c r="AB101" i="41"/>
  <c r="N101" i="41"/>
  <c r="R101" i="41"/>
  <c r="V101" i="41"/>
  <c r="Y101" i="41"/>
  <c r="U101" i="41"/>
  <c r="Q101" i="41"/>
  <c r="L101" i="41"/>
  <c r="AF101" i="41"/>
  <c r="AE101" i="41"/>
  <c r="O101" i="41"/>
  <c r="AA101" i="41"/>
  <c r="AD101" i="41"/>
  <c r="AC101" i="41"/>
  <c r="S101" i="41"/>
  <c r="G53" i="44"/>
  <c r="E56" i="44"/>
  <c r="F56" i="44" s="1"/>
  <c r="J149" i="44"/>
  <c r="K144" i="44"/>
  <c r="B91" i="1"/>
  <c r="G54" i="44" l="1"/>
  <c r="E57" i="44"/>
  <c r="F57" i="44" s="1"/>
  <c r="K149" i="44"/>
  <c r="L144" i="44"/>
  <c r="G55" i="44" l="1"/>
  <c r="E58" i="44"/>
  <c r="F58" i="44" s="1"/>
  <c r="L149" i="44"/>
  <c r="M144" i="44"/>
  <c r="G56" i="44" l="1"/>
  <c r="E59" i="44"/>
  <c r="F59" i="44" s="1"/>
  <c r="M149" i="44"/>
  <c r="N144" i="44"/>
  <c r="G57" i="44" l="1"/>
  <c r="E60" i="44"/>
  <c r="F60" i="44" s="1"/>
  <c r="N149" i="44"/>
  <c r="O144" i="44"/>
  <c r="G58" i="44" l="1"/>
  <c r="E61" i="44"/>
  <c r="F61" i="44" s="1"/>
  <c r="O149" i="44"/>
  <c r="P144" i="44"/>
  <c r="G59" i="44" l="1"/>
  <c r="E62" i="44"/>
  <c r="F62" i="44" s="1"/>
  <c r="P149" i="44"/>
  <c r="Q144" i="44"/>
  <c r="G60" i="44" l="1"/>
  <c r="E63" i="44"/>
  <c r="F63" i="44" s="1"/>
  <c r="Q149" i="44"/>
  <c r="R144" i="44"/>
  <c r="G61" i="44" l="1"/>
  <c r="E64" i="44"/>
  <c r="F64" i="44" s="1"/>
  <c r="R149" i="44"/>
  <c r="S144" i="44"/>
  <c r="G62" i="44" l="1"/>
  <c r="E65" i="44"/>
  <c r="F65" i="44" s="1"/>
  <c r="S149" i="44"/>
  <c r="T144" i="44"/>
  <c r="G63" i="44" l="1"/>
  <c r="E66" i="44"/>
  <c r="F66" i="44" s="1"/>
  <c r="T149" i="44"/>
  <c r="U144" i="44"/>
  <c r="G64" i="44" l="1"/>
  <c r="E67" i="44"/>
  <c r="F67" i="44" s="1"/>
  <c r="U149" i="44"/>
  <c r="V144" i="44"/>
  <c r="G65" i="44" l="1"/>
  <c r="E68" i="44"/>
  <c r="F68" i="44" s="1"/>
  <c r="V149" i="44"/>
  <c r="W144" i="44"/>
  <c r="M147" i="44"/>
  <c r="S147" i="44"/>
  <c r="I147" i="44"/>
  <c r="Q147" i="44"/>
  <c r="C147" i="44"/>
  <c r="K147" i="44"/>
  <c r="D147" i="44"/>
  <c r="E147" i="44"/>
  <c r="L147" i="44"/>
  <c r="N147" i="44"/>
  <c r="T147" i="44"/>
  <c r="P147" i="44"/>
  <c r="G147" i="44"/>
  <c r="J147" i="44"/>
  <c r="F147" i="44"/>
  <c r="R147" i="44"/>
  <c r="H147" i="44"/>
  <c r="O147" i="44"/>
  <c r="O202" i="44"/>
  <c r="O201" i="44"/>
  <c r="D201" i="44"/>
  <c r="Q201" i="44"/>
  <c r="S201" i="44"/>
  <c r="F201" i="44"/>
  <c r="L201" i="44"/>
  <c r="E201" i="44"/>
  <c r="N201" i="44"/>
  <c r="H201" i="44"/>
  <c r="M201" i="44"/>
  <c r="P201" i="44"/>
  <c r="T201" i="44"/>
  <c r="K201" i="44"/>
  <c r="G201" i="44"/>
  <c r="C201" i="44"/>
  <c r="J201" i="44"/>
  <c r="R201" i="44"/>
  <c r="I201" i="44"/>
  <c r="O189" i="44"/>
  <c r="E189" i="44"/>
  <c r="M189" i="44"/>
  <c r="G189" i="44"/>
  <c r="P189" i="44"/>
  <c r="L189" i="44"/>
  <c r="S189" i="44"/>
  <c r="J189" i="44"/>
  <c r="H189" i="44"/>
  <c r="T189" i="44"/>
  <c r="I189" i="44"/>
  <c r="D189" i="44"/>
  <c r="Q189" i="44"/>
  <c r="N189" i="44"/>
  <c r="R189" i="44"/>
  <c r="F189" i="44"/>
  <c r="K189" i="44"/>
  <c r="C189" i="44"/>
  <c r="O188" i="44"/>
  <c r="O187" i="44"/>
  <c r="O186" i="44"/>
  <c r="O172" i="44"/>
  <c r="O163" i="44"/>
  <c r="S163" i="44"/>
  <c r="R163" i="44"/>
  <c r="H163" i="44"/>
  <c r="P163" i="44"/>
  <c r="K163" i="44"/>
  <c r="N163" i="44"/>
  <c r="Q163" i="44"/>
  <c r="F163" i="44"/>
  <c r="M163" i="44"/>
  <c r="G163" i="44"/>
  <c r="L163" i="44"/>
  <c r="I163" i="44"/>
  <c r="E163" i="44"/>
  <c r="T163" i="44"/>
  <c r="C163" i="44"/>
  <c r="D163" i="44"/>
  <c r="J163" i="44"/>
  <c r="O162" i="44"/>
  <c r="O161" i="44"/>
  <c r="O160" i="44"/>
  <c r="O159" i="44"/>
  <c r="G202" i="44"/>
  <c r="I202" i="44"/>
  <c r="M202" i="44"/>
  <c r="R202" i="44"/>
  <c r="N202" i="44"/>
  <c r="D202" i="44"/>
  <c r="L202" i="44"/>
  <c r="F202" i="44"/>
  <c r="H202" i="44"/>
  <c r="S202" i="44"/>
  <c r="K202" i="44"/>
  <c r="J202" i="44"/>
  <c r="P202" i="44"/>
  <c r="E202" i="44"/>
  <c r="Q202" i="44"/>
  <c r="C202" i="44"/>
  <c r="T202" i="44"/>
  <c r="S186" i="44"/>
  <c r="H186" i="44"/>
  <c r="L186" i="44"/>
  <c r="Q186" i="44"/>
  <c r="C186" i="44"/>
  <c r="T186" i="44"/>
  <c r="I186" i="44"/>
  <c r="G186" i="44"/>
  <c r="F186" i="44"/>
  <c r="E186" i="44"/>
  <c r="P186" i="44"/>
  <c r="M186" i="44"/>
  <c r="R186" i="44"/>
  <c r="K186" i="44"/>
  <c r="N186" i="44"/>
  <c r="D186" i="44"/>
  <c r="J186" i="44"/>
  <c r="C172" i="44"/>
  <c r="J172" i="44"/>
  <c r="N172" i="44"/>
  <c r="M172" i="44"/>
  <c r="L172" i="44"/>
  <c r="T172" i="44"/>
  <c r="I172" i="44"/>
  <c r="H172" i="44"/>
  <c r="K172" i="44"/>
  <c r="R172" i="44"/>
  <c r="G172" i="44"/>
  <c r="S172" i="44"/>
  <c r="P172" i="44"/>
  <c r="E172" i="44"/>
  <c r="Q172" i="44"/>
  <c r="D172" i="44"/>
  <c r="F172" i="44"/>
  <c r="M161" i="44"/>
  <c r="L161" i="44"/>
  <c r="I161" i="44"/>
  <c r="G161" i="44"/>
  <c r="C161" i="44"/>
  <c r="H161" i="44"/>
  <c r="K161" i="44"/>
  <c r="N161" i="44"/>
  <c r="T161" i="44"/>
  <c r="R161" i="44"/>
  <c r="Q161" i="44"/>
  <c r="F161" i="44"/>
  <c r="E161" i="44"/>
  <c r="S161" i="44"/>
  <c r="D161" i="44"/>
  <c r="P161" i="44"/>
  <c r="J161" i="44"/>
  <c r="Q188" i="44"/>
  <c r="K188" i="44"/>
  <c r="G188" i="44"/>
  <c r="N188" i="44"/>
  <c r="H188" i="44"/>
  <c r="R188" i="44"/>
  <c r="S188" i="44"/>
  <c r="M188" i="44"/>
  <c r="P188" i="44"/>
  <c r="F188" i="44"/>
  <c r="T188" i="44"/>
  <c r="D188" i="44"/>
  <c r="E188" i="44"/>
  <c r="C188" i="44"/>
  <c r="J188" i="44"/>
  <c r="I188" i="44"/>
  <c r="L188" i="44"/>
  <c r="G160" i="44"/>
  <c r="M160" i="44"/>
  <c r="L160" i="44"/>
  <c r="F160" i="44"/>
  <c r="J160" i="44"/>
  <c r="E160" i="44"/>
  <c r="I160" i="44"/>
  <c r="P160" i="44"/>
  <c r="Q160" i="44"/>
  <c r="S160" i="44"/>
  <c r="N160" i="44"/>
  <c r="K160" i="44"/>
  <c r="R160" i="44"/>
  <c r="D160" i="44"/>
  <c r="C160" i="44"/>
  <c r="T160" i="44"/>
  <c r="H160" i="44"/>
  <c r="K187" i="44"/>
  <c r="R187" i="44"/>
  <c r="J187" i="44"/>
  <c r="P187" i="44"/>
  <c r="E187" i="44"/>
  <c r="L187" i="44"/>
  <c r="M187" i="44"/>
  <c r="Q187" i="44"/>
  <c r="S187" i="44"/>
  <c r="N187" i="44"/>
  <c r="I187" i="44"/>
  <c r="H187" i="44"/>
  <c r="D187" i="44"/>
  <c r="G187" i="44"/>
  <c r="T187" i="44"/>
  <c r="F187" i="44"/>
  <c r="C187" i="44"/>
  <c r="G162" i="44"/>
  <c r="H162" i="44"/>
  <c r="R162" i="44"/>
  <c r="N162" i="44"/>
  <c r="M162" i="44"/>
  <c r="E162" i="44"/>
  <c r="F162" i="44"/>
  <c r="K162" i="44"/>
  <c r="C162" i="44"/>
  <c r="L162" i="44"/>
  <c r="Q162" i="44"/>
  <c r="I162" i="44"/>
  <c r="P162" i="44"/>
  <c r="T162" i="44"/>
  <c r="S162" i="44"/>
  <c r="J162" i="44"/>
  <c r="D162" i="44"/>
  <c r="K134" i="44"/>
  <c r="N159" i="44"/>
  <c r="R159" i="44"/>
  <c r="L159" i="44"/>
  <c r="E159" i="44"/>
  <c r="P159" i="44"/>
  <c r="C159" i="44"/>
  <c r="F159" i="44"/>
  <c r="K159" i="44"/>
  <c r="S159" i="44"/>
  <c r="I159" i="44"/>
  <c r="M159" i="44"/>
  <c r="Q159" i="44"/>
  <c r="T159" i="44"/>
  <c r="G159" i="44"/>
  <c r="D159" i="44"/>
  <c r="H159" i="44"/>
  <c r="J159" i="44"/>
  <c r="G66" i="44" l="1"/>
  <c r="E69" i="44"/>
  <c r="F69" i="44" s="1"/>
  <c r="W149" i="44"/>
  <c r="X144" i="44"/>
  <c r="B63" i="41"/>
  <c r="B40" i="41"/>
  <c r="B66" i="41" s="1"/>
  <c r="C63" i="41"/>
  <c r="C66" i="41"/>
  <c r="B73" i="41" l="1"/>
  <c r="B81" i="41"/>
  <c r="B76" i="41"/>
  <c r="B84" i="41"/>
  <c r="C76" i="41"/>
  <c r="C84" i="41"/>
  <c r="C73" i="41"/>
  <c r="C81" i="41"/>
  <c r="G67" i="44"/>
  <c r="E70" i="44"/>
  <c r="F70" i="44" s="1"/>
  <c r="X149" i="44"/>
  <c r="Y144" i="44"/>
  <c r="G42" i="41"/>
  <c r="B199" i="41" l="1"/>
  <c r="F4" i="47"/>
  <c r="B158" i="41"/>
  <c r="B2" i="47"/>
  <c r="B160" i="41"/>
  <c r="B4" i="47"/>
  <c r="B197" i="41"/>
  <c r="F2" i="47"/>
  <c r="B94" i="41"/>
  <c r="B4" i="46"/>
  <c r="B131" i="41"/>
  <c r="F2" i="46"/>
  <c r="B133" i="41"/>
  <c r="F4" i="46"/>
  <c r="B92" i="41"/>
  <c r="B2" i="46"/>
  <c r="G68" i="44"/>
  <c r="E71" i="44"/>
  <c r="F71" i="44" s="1"/>
  <c r="Y149" i="44"/>
  <c r="Z144" i="44"/>
  <c r="AE158" i="41"/>
  <c r="W158" i="41"/>
  <c r="D158" i="41"/>
  <c r="P158" i="41"/>
  <c r="O158" i="41"/>
  <c r="L158" i="41"/>
  <c r="R158" i="41"/>
  <c r="T158" i="41"/>
  <c r="K158" i="41"/>
  <c r="AD158" i="41"/>
  <c r="G158" i="41"/>
  <c r="M158" i="41"/>
  <c r="U158" i="41"/>
  <c r="I158" i="41"/>
  <c r="J158" i="41"/>
  <c r="Z158" i="41"/>
  <c r="AC158" i="41"/>
  <c r="N158" i="41"/>
  <c r="Q158" i="41"/>
  <c r="E158" i="41"/>
  <c r="AA158" i="41"/>
  <c r="V158" i="41"/>
  <c r="H158" i="41"/>
  <c r="AG158" i="41"/>
  <c r="F158" i="41"/>
  <c r="AH158" i="41"/>
  <c r="C158" i="41"/>
  <c r="S158" i="41"/>
  <c r="AB158" i="41"/>
  <c r="X158" i="41"/>
  <c r="AF158" i="41"/>
  <c r="Y158" i="41"/>
  <c r="P92" i="41"/>
  <c r="N92" i="41"/>
  <c r="W92" i="41"/>
  <c r="X92" i="41"/>
  <c r="Z92" i="41"/>
  <c r="G92" i="41"/>
  <c r="H92" i="41"/>
  <c r="U92" i="41"/>
  <c r="AG92" i="41"/>
  <c r="K92" i="41"/>
  <c r="I92" i="41"/>
  <c r="D92" i="41"/>
  <c r="E92" i="41"/>
  <c r="J92" i="41"/>
  <c r="O92" i="41"/>
  <c r="AA92" i="41"/>
  <c r="V92" i="41"/>
  <c r="AF92" i="41"/>
  <c r="AE92" i="41"/>
  <c r="M92" i="41"/>
  <c r="R92" i="41"/>
  <c r="AH92" i="41"/>
  <c r="L92" i="41"/>
  <c r="AB92" i="41"/>
  <c r="T92" i="41"/>
  <c r="AC92" i="41"/>
  <c r="Y92" i="41"/>
  <c r="F92" i="41"/>
  <c r="AD92" i="41"/>
  <c r="C92" i="41"/>
  <c r="S92" i="41"/>
  <c r="Q92" i="41"/>
  <c r="O133" i="41"/>
  <c r="R133" i="41"/>
  <c r="F133" i="41"/>
  <c r="AB133" i="41"/>
  <c r="AA133" i="41"/>
  <c r="C133" i="41"/>
  <c r="M133" i="41"/>
  <c r="K133" i="41"/>
  <c r="L133" i="41"/>
  <c r="AF133" i="41"/>
  <c r="N133" i="41"/>
  <c r="G133" i="41"/>
  <c r="H133" i="41"/>
  <c r="W133" i="41"/>
  <c r="D133" i="41"/>
  <c r="AH133" i="41"/>
  <c r="V133" i="41"/>
  <c r="U133" i="41"/>
  <c r="P133" i="41"/>
  <c r="X133" i="41"/>
  <c r="AE133" i="41"/>
  <c r="Z133" i="41"/>
  <c r="T133" i="41"/>
  <c r="AC133" i="41"/>
  <c r="J133" i="41"/>
  <c r="Q133" i="41"/>
  <c r="Y133" i="41"/>
  <c r="I133" i="41"/>
  <c r="S133" i="41"/>
  <c r="E133" i="41"/>
  <c r="AG133" i="41"/>
  <c r="AD133" i="41"/>
  <c r="O199" i="41"/>
  <c r="T199" i="41"/>
  <c r="AB199" i="41"/>
  <c r="F199" i="41"/>
  <c r="I199" i="41"/>
  <c r="AD199" i="41"/>
  <c r="K199" i="41"/>
  <c r="U199" i="41"/>
  <c r="Z199" i="41"/>
  <c r="Q199" i="41"/>
  <c r="AG199" i="41"/>
  <c r="E199" i="41"/>
  <c r="D199" i="41"/>
  <c r="N199" i="41"/>
  <c r="X199" i="41"/>
  <c r="AA199" i="41"/>
  <c r="P199" i="41"/>
  <c r="AF199" i="41"/>
  <c r="Y199" i="41"/>
  <c r="C199" i="41"/>
  <c r="AC199" i="41"/>
  <c r="L199" i="41"/>
  <c r="AE199" i="41"/>
  <c r="AH199" i="41"/>
  <c r="M199" i="41"/>
  <c r="R199" i="41"/>
  <c r="S199" i="41"/>
  <c r="G199" i="41"/>
  <c r="J199" i="41"/>
  <c r="H199" i="41"/>
  <c r="W199" i="41"/>
  <c r="V199" i="41"/>
  <c r="O197" i="41"/>
  <c r="Z197" i="41"/>
  <c r="T197" i="41"/>
  <c r="Q197" i="41"/>
  <c r="E197" i="41"/>
  <c r="W197" i="41"/>
  <c r="S197" i="41"/>
  <c r="J197" i="41"/>
  <c r="D197" i="41"/>
  <c r="V197" i="41"/>
  <c r="F197" i="41"/>
  <c r="U197" i="41"/>
  <c r="AH197" i="41"/>
  <c r="G197" i="41"/>
  <c r="AB197" i="41"/>
  <c r="R197" i="41"/>
  <c r="Y197" i="41"/>
  <c r="K197" i="41"/>
  <c r="AE197" i="41"/>
  <c r="X197" i="41"/>
  <c r="AD197" i="41"/>
  <c r="C197" i="41"/>
  <c r="P197" i="41"/>
  <c r="M197" i="41"/>
  <c r="AA197" i="41"/>
  <c r="L197" i="41"/>
  <c r="AC197" i="41"/>
  <c r="AG197" i="41"/>
  <c r="I197" i="41"/>
  <c r="H197" i="41"/>
  <c r="N197" i="41"/>
  <c r="AF197" i="41"/>
  <c r="O94" i="41"/>
  <c r="Y94" i="41"/>
  <c r="D94" i="41"/>
  <c r="AC94" i="41"/>
  <c r="Z94" i="41"/>
  <c r="AF94" i="41"/>
  <c r="C94" i="41"/>
  <c r="T94" i="41"/>
  <c r="J94" i="41"/>
  <c r="N94" i="41"/>
  <c r="AA94" i="41"/>
  <c r="H94" i="41"/>
  <c r="AH94" i="41"/>
  <c r="E94" i="41"/>
  <c r="AD94" i="41"/>
  <c r="M94" i="41"/>
  <c r="W94" i="41"/>
  <c r="AG94" i="41"/>
  <c r="AB94" i="41"/>
  <c r="X94" i="41"/>
  <c r="V94" i="41"/>
  <c r="P94" i="41"/>
  <c r="S94" i="41"/>
  <c r="AE94" i="41"/>
  <c r="K94" i="41"/>
  <c r="G94" i="41"/>
  <c r="I94" i="41"/>
  <c r="U94" i="41"/>
  <c r="L94" i="41"/>
  <c r="F94" i="41"/>
  <c r="R94" i="41"/>
  <c r="Q94" i="41"/>
  <c r="E131" i="41"/>
  <c r="S131" i="41"/>
  <c r="AB131" i="41"/>
  <c r="H131" i="41"/>
  <c r="D131" i="41"/>
  <c r="J131" i="41"/>
  <c r="W131" i="41"/>
  <c r="AC131" i="41"/>
  <c r="V131" i="41"/>
  <c r="Q131" i="41"/>
  <c r="I131" i="41"/>
  <c r="Y131" i="41"/>
  <c r="AG131" i="41"/>
  <c r="AD131" i="41"/>
  <c r="AA131" i="41"/>
  <c r="M131" i="41"/>
  <c r="P131" i="41"/>
  <c r="R131" i="41"/>
  <c r="C131" i="41"/>
  <c r="F131" i="41"/>
  <c r="K131" i="41"/>
  <c r="O131" i="41"/>
  <c r="N131" i="41"/>
  <c r="Z131" i="41"/>
  <c r="AF131" i="41"/>
  <c r="L131" i="41"/>
  <c r="U131" i="41"/>
  <c r="AH131" i="41"/>
  <c r="AE131" i="41"/>
  <c r="X131" i="41"/>
  <c r="T131" i="41"/>
  <c r="G131" i="41"/>
  <c r="C160" i="41"/>
  <c r="AB160" i="41"/>
  <c r="J160" i="41"/>
  <c r="X160" i="41"/>
  <c r="AG160" i="41"/>
  <c r="Y160" i="41"/>
  <c r="AC160" i="41"/>
  <c r="V160" i="41"/>
  <c r="D160" i="41"/>
  <c r="E160" i="41"/>
  <c r="T160" i="41"/>
  <c r="P160" i="41"/>
  <c r="K160" i="41"/>
  <c r="F160" i="41"/>
  <c r="AH160" i="41"/>
  <c r="H160" i="41"/>
  <c r="I160" i="41"/>
  <c r="O160" i="41"/>
  <c r="L160" i="41"/>
  <c r="Z160" i="41"/>
  <c r="U160" i="41"/>
  <c r="Q160" i="41"/>
  <c r="W160" i="41"/>
  <c r="G160" i="41"/>
  <c r="S160" i="41"/>
  <c r="AE160" i="41"/>
  <c r="M160" i="41"/>
  <c r="N160" i="41"/>
  <c r="AD160" i="41"/>
  <c r="R160" i="41"/>
  <c r="AF160" i="41"/>
  <c r="AA160" i="41"/>
  <c r="G69" i="44" l="1"/>
  <c r="E72" i="44"/>
  <c r="F72" i="44" s="1"/>
  <c r="Z149" i="44"/>
  <c r="AA144" i="44"/>
  <c r="AK133" i="41"/>
  <c r="AI133" i="41"/>
  <c r="AJ133" i="41"/>
  <c r="AK199" i="41"/>
  <c r="AJ199" i="41"/>
  <c r="AI199" i="41"/>
  <c r="AI160" i="41"/>
  <c r="AJ160" i="41"/>
  <c r="AK160" i="41"/>
  <c r="AK94" i="41"/>
  <c r="AJ94" i="41"/>
  <c r="AI94" i="41"/>
  <c r="AK131" i="41"/>
  <c r="AI131" i="41"/>
  <c r="AJ131" i="41"/>
  <c r="AK197" i="41"/>
  <c r="AI197" i="41"/>
  <c r="AJ197" i="41"/>
  <c r="AK92" i="41"/>
  <c r="AJ92" i="41"/>
  <c r="AI92" i="41"/>
  <c r="AJ158" i="41"/>
  <c r="AI158" i="41"/>
  <c r="AK158" i="41"/>
  <c r="G70" i="44" l="1"/>
  <c r="E73" i="44"/>
  <c r="F73" i="44" s="1"/>
  <c r="AA149" i="44"/>
  <c r="AB144" i="44"/>
  <c r="G71" i="44" l="1"/>
  <c r="E74" i="44"/>
  <c r="F74" i="44" s="1"/>
  <c r="AB149" i="44"/>
  <c r="AC144" i="44"/>
  <c r="G72" i="44" l="1"/>
  <c r="E75" i="44"/>
  <c r="F75" i="44" s="1"/>
  <c r="AC149" i="44"/>
  <c r="AD144" i="44"/>
  <c r="G73" i="44" l="1"/>
  <c r="E76" i="44"/>
  <c r="F76" i="44" s="1"/>
  <c r="AD149" i="44"/>
  <c r="AE144" i="44"/>
  <c r="G74" i="44" l="1"/>
  <c r="E77" i="44"/>
  <c r="F77" i="44" s="1"/>
  <c r="AE149" i="44"/>
  <c r="AF144" i="44"/>
  <c r="G75" i="44" l="1"/>
  <c r="AF149" i="44"/>
  <c r="AG144" i="44"/>
  <c r="G76" i="44" l="1"/>
  <c r="AG149" i="44"/>
  <c r="AH144" i="44"/>
  <c r="G77" i="44" l="1"/>
  <c r="AH149" i="44"/>
  <c r="C149" i="4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tc={6BD9FD01-20AD-A146-B3D3-4C4927973C34}</author>
    <author>Betsy Agar</author>
  </authors>
  <commentList>
    <comment ref="A59" authorId="0" shapeId="0" xr:uid="{6BD9FD01-20AD-A146-B3D3-4C4927973C34}">
      <text>
        <t xml:space="preserve">[Threaded comment]
Your version of Excel allows you to read this threaded comment; however, any edits to it will get removed if the file is opened in a newer version of Excel. Learn more: https://go.microsoft.com/fwlink/?linkid=870924
Comment:
    Held over from US version Needed? I cut data specific comments.
Reply:
    @Betsy Agar  I think only leaving comments that are applicable to the Canada data we used is valid. 
Also, when you are done with the file, make sure you place a copy in the applicable folder that is currently empty in the Canada model. </t>
      </text>
    </comment>
    <comment ref="A85" authorId="1" shapeId="0" xr:uid="{4E47DD85-32B8-9B4D-985A-4AE9E2454521}">
      <text>
        <r>
          <rPr>
            <b/>
            <sz val="10"/>
            <color rgb="FF000000"/>
            <rFont val="Tahoma"/>
            <family val="2"/>
          </rPr>
          <t>Betsy Agar:</t>
        </r>
        <r>
          <rPr>
            <sz val="10"/>
            <color rgb="FF000000"/>
            <rFont val="Tahoma"/>
            <family val="2"/>
          </rPr>
          <t xml:space="preserve">
</t>
        </r>
        <r>
          <rPr>
            <sz val="10"/>
            <color rgb="FF000000"/>
            <rFont val="Tahoma"/>
            <family val="2"/>
          </rPr>
          <t>NRCan breaks out DHW but not energy associated with waste in commercial buildings.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tc={76404357-6F1B-4207-B09C-2AD333132620}</author>
  </authors>
  <commentList>
    <comment ref="C4" authorId="0" shapeId="0" xr:uid="{76404357-6F1B-4207-B09C-2AD333132620}">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@Eyab Al-Aini  The current table starts at 2000, the previous EPS Included 1990-1999 data. Should I add 1990-1999 data from previous “Residential Secondary Energy Use (Final Demand) by Energy Source and End Use” table?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tc={DD9FDE1C-7924-F04C-A9D5-A884CF72AFFA}</author>
    <author>tc={202B031F-1B60-4754-97A6-F383E7E9C47B}</author>
  </authors>
  <commentList>
    <comment ref="A47" authorId="0" shapeId="0" xr:uid="{DD9FDE1C-7924-F04C-A9D5-A884CF72AFFA}">
      <text>
        <t>[Threaded comment]
Your version of Excel allows you to read this threaded comment; however, any edits to it will get removed if the file is opened in a newer version of Excel. Learn more: https://go.microsoft.com/fwlink/?linkid=870924
Comment:
    @Eyab Al-Aini, Karen thinks this is way too ambitious. Does it make more sense to just leave hydrogen at zero until there is actual evidence it will be viable?</t>
      </text>
    </comment>
    <comment ref="A59" authorId="1" shapeId="0" xr:uid="{202B031F-1B60-4754-97A6-F383E7E9C47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Why is this converted to BTUs when the EPS reports in PJ? 
Reply:
    @Eyab Al-Aini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Brad</author>
  </authors>
  <commentList>
    <comment ref="C1" authorId="0" shapeId="0" xr:uid="{90B0023B-F52B-4F48-88E7-F48799C5C9D3}">
      <text>
        <r>
          <rPr>
            <sz val="9"/>
            <color rgb="FF000000"/>
            <rFont val="Tahoma"/>
            <family val="2"/>
          </rPr>
          <t>Does the facility use cogeneration?</t>
        </r>
      </text>
    </comment>
    <comment ref="D1" authorId="0" shapeId="0" xr:uid="{C391A4B3-DE86-E447-98C3-C0E64AF76D9E}">
      <text>
        <r>
          <rPr>
            <sz val="9"/>
            <color rgb="FF000000"/>
            <rFont val="Tahoma"/>
            <family val="2"/>
          </rPr>
          <t>Does the facility provide district energy?</t>
        </r>
      </text>
    </comment>
    <comment ref="E1" authorId="0" shapeId="0" xr:uid="{9E20DEA5-AF71-904A-8EEC-0A427D396B80}">
      <text>
        <r>
          <rPr>
            <sz val="9"/>
            <color rgb="FF000000"/>
            <rFont val="Tahoma"/>
            <family val="2"/>
          </rPr>
          <t>Does the facility produce renewable electricity?</t>
        </r>
      </text>
    </comment>
    <comment ref="F1" authorId="0" shapeId="0" xr:uid="{4F944920-E005-A04E-BFE1-54C283989E7E}">
      <text>
        <r>
          <rPr>
            <sz val="9"/>
            <color rgb="FF000000"/>
            <rFont val="Tahoma"/>
            <family val="2"/>
          </rPr>
          <t>Does the facility produce biomass/biogas/biofuels?</t>
        </r>
      </text>
    </comment>
    <comment ref="T1" authorId="0" shapeId="0" xr:uid="{877565B5-8DF7-5646-A824-E57D66A6ADA8}">
      <text>
        <r>
          <rPr>
            <sz val="9"/>
            <color indexed="81"/>
            <rFont val="Tahoma"/>
            <family val="2"/>
          </rPr>
          <t>According to Statistics Canada Census of Population
Rural: less than 1,000 inhabitants
Small: between 1,000 and 29,999 inhabitants
Medium: between 30,000 and 99,999 inhabitants
Large: greater than 100,000 inhabitants</t>
        </r>
      </text>
    </comment>
    <comment ref="CI1" authorId="0" shapeId="0" xr:uid="{C0CBDE66-99F8-CF4F-8F25-92B3ADC6BEBE}">
      <text>
        <r>
          <rPr>
            <sz val="9"/>
            <color indexed="81"/>
            <rFont val="Tahoma"/>
            <family val="2"/>
          </rPr>
          <t>Type of energy product: biomass, biogas, biofuels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Betsy Agar</author>
    <author>tc={03BDAC15-4035-EB41-9FA0-B4EAB9BFF7C2}</author>
  </authors>
  <commentList>
    <comment ref="A1" authorId="0" shapeId="0" xr:uid="{25442D52-6AA7-DF4C-8C69-180F3A752EFC}">
      <text>
        <r>
          <rPr>
            <b/>
            <sz val="10"/>
            <color rgb="FF000000"/>
            <rFont val="Tahoma"/>
            <family val="2"/>
          </rPr>
          <t>Betsy Agar:</t>
        </r>
        <r>
          <rPr>
            <sz val="10"/>
            <color rgb="FF000000"/>
            <rFont val="Tahoma"/>
            <family val="2"/>
          </rPr>
          <t xml:space="preserve">
</t>
        </r>
        <r>
          <rPr>
            <sz val="10"/>
            <color rgb="FF000000"/>
            <rFont val="Calibri"/>
            <family val="2"/>
          </rPr>
          <t xml:space="preserve">Subtracted DHW energy from commercial (not done in previous version): Is it added back into industrial (see notes on About)
</t>
        </r>
        <r>
          <rPr>
            <sz val="10"/>
            <color rgb="FF000000"/>
            <rFont val="Calibri"/>
            <family val="2"/>
          </rPr>
          <t xml:space="preserve">
</t>
        </r>
        <r>
          <rPr>
            <sz val="10"/>
            <color rgb="FF000000"/>
            <rFont val="Calibri"/>
            <family val="2"/>
          </rPr>
          <t xml:space="preserve">Notes also say energy associated with waste should also be subtracted, but how does Canada account for energy in waste management? Not dealt with in original version </t>
        </r>
      </text>
    </comment>
    <comment ref="C45" authorId="0" shapeId="0" xr:uid="{C6F7698A-067B-364A-84BC-17560800AEC0}">
      <text>
        <r>
          <rPr>
            <b/>
            <sz val="10"/>
            <color rgb="FF000000"/>
            <rFont val="Tahoma"/>
            <family val="2"/>
          </rPr>
          <t>Betsy Agar:</t>
        </r>
        <r>
          <rPr>
            <sz val="10"/>
            <color rgb="FF000000"/>
            <rFont val="Tahoma"/>
            <family val="2"/>
          </rPr>
          <t xml:space="preserve">
</t>
        </r>
        <r>
          <rPr>
            <sz val="10"/>
            <color rgb="FF000000"/>
            <rFont val="Tahoma"/>
            <family val="2"/>
          </rPr>
          <t>Is this a reasonable approach to project future DE demand?</t>
        </r>
      </text>
    </comment>
    <comment ref="A114" authorId="1" shapeId="0" xr:uid="{03BDAC15-4035-EB41-9FA0-B4EAB9BFF7C2}">
      <text>
        <t>[Threaded comment]
Your version of Excel allows you to read this threaded comment; however, any edits to it will get removed if the file is opened in a newer version of Excel. Learn more: https://go.microsoft.com/fwlink/?linkid=870924
Comment:
    @Eyab Al-Aini, Karen thinks this is way too ambitious. Does it make more sense to just leave hydrogen at zero until there is actual evidence it will be viable?</t>
      </text>
    </comment>
  </commentList>
</comments>
</file>

<file path=xl/sharedStrings.xml><?xml version="1.0" encoding="utf-8"?>
<sst xmlns="http://schemas.openxmlformats.org/spreadsheetml/2006/main" count="4108" uniqueCount="1052">
  <si>
    <t>BCEU BAU Components Energy Use</t>
  </si>
  <si>
    <t>Sources:</t>
  </si>
  <si>
    <t>Residential, energy use by fuel and by component</t>
  </si>
  <si>
    <t xml:space="preserve">NRCan, Office of Energy Efficiency </t>
  </si>
  <si>
    <t>Residential Secondary Energy Use (Final Demand) by Energy Source and End Use</t>
  </si>
  <si>
    <t>http://oee.nrcan.gc.ca/corporate/statistics/neud/dpa/showTable.cfm?type=HB&amp;sector=res&amp;juris=00&amp;rn=1&amp;page=0</t>
  </si>
  <si>
    <t>Residential Space Heating Energy Use by Energy Source and Building Type</t>
  </si>
  <si>
    <t>Residential, main heating fuel used</t>
  </si>
  <si>
    <t>StatCan</t>
  </si>
  <si>
    <t>Table 38-10-0286-01  Primary heating systems and type of energy</t>
  </si>
  <si>
    <t xml:space="preserve">https://www150.statcan.gc.ca/t1/tbl1/en/cv.action?pid=3810028601 </t>
  </si>
  <si>
    <t>Table: 38-10-0286-01 (formerly CANSIM 153-0145)</t>
  </si>
  <si>
    <t>Commercial Energy Use</t>
  </si>
  <si>
    <t>Comprehensive Energy Use Database</t>
  </si>
  <si>
    <t>http://oee.nrcan.gc.ca/corporate/statistics/neud/dpa/menus/trends/comprehensive/trends_com_ca.cfm</t>
  </si>
  <si>
    <t>Commercial/Institutional Sector Tables</t>
  </si>
  <si>
    <t>Urban vs. Rural Residential Households</t>
  </si>
  <si>
    <t>Distribution of population by size of population centre</t>
  </si>
  <si>
    <t>Table 1.7</t>
  </si>
  <si>
    <t>http://www12.statcan.gc.ca/census-recensement/2016/ref/dict/tab/t1_7-eng.cfm</t>
  </si>
  <si>
    <t>2016 (2021 not released until 2022)</t>
  </si>
  <si>
    <t>Future year energy demand by fuel (for scaling)</t>
  </si>
  <si>
    <t>National Energy Board</t>
  </si>
  <si>
    <t>District Energy Inventory</t>
  </si>
  <si>
    <t>Canadian Energy and Emissions Data Centre (CEEDC, formerly the Canadian Industrial Energy End-Use Data and Analysis Centre)</t>
  </si>
  <si>
    <t>Energy and Materials Research Group, School of Resource and Environmental Management, Faculty of Environment, Simon Fraser University</t>
  </si>
  <si>
    <t>https://cieedacdb.rem.sfu.ca/district-energy-inventory/</t>
  </si>
  <si>
    <t>Conversion Factor</t>
  </si>
  <si>
    <t>BTU / PJ</t>
  </si>
  <si>
    <t>Notes:</t>
  </si>
  <si>
    <t>Notes on Urban rural breakdown</t>
  </si>
  <si>
    <t>Only 2016 census data re available but assume little change as of 2018</t>
  </si>
  <si>
    <t>Notes on Component Categorization</t>
  </si>
  <si>
    <t>Water heaters are categorized as other componenets not as part of the "heating"</t>
  </si>
  <si>
    <t>component.  The "heating" component refers to heating of air and is affected by</t>
  </si>
  <si>
    <t>the building envelope, whereas appliances are not affected by envelope.</t>
  </si>
  <si>
    <t>The calculation procedure is walked through in steps in the "CAN Residential</t>
  </si>
  <si>
    <t>Assignment" and "CAN Commercial Assignment" tabs.</t>
  </si>
  <si>
    <t>Notes on 2041-2050 Projections</t>
  </si>
  <si>
    <t>Assumption carried over from version 1.4.3: "Other" includes coal and it is phased out for residential heating as of 2017 and is set to "0" to avoid an error</t>
  </si>
  <si>
    <t>"Petroleum Diesel" is assumed to be "RPP and LPG" as reported by NEB</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</si>
  <si>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</si>
  <si>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</si>
  <si>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</si>
  <si>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</si>
  <si>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</si>
  <si>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</si>
  <si>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</si>
  <si>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</si>
  <si>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</si>
  <si>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Urban Residential Split</t>
  </si>
  <si>
    <t>Urban</t>
  </si>
  <si>
    <t>Rural</t>
  </si>
  <si>
    <t>Quadrillion</t>
  </si>
  <si>
    <t>Total Energy Use (BTU)a,b</t>
  </si>
  <si>
    <r>
      <t>Energy Use by Energy Source (PJ)</t>
    </r>
    <r>
      <rPr>
        <b/>
        <i/>
        <vertAlign val="superscript"/>
        <sz val="10"/>
        <rFont val="Arial"/>
        <family val="2"/>
      </rPr>
      <t>a,b</t>
    </r>
  </si>
  <si>
    <t>Electricity</t>
  </si>
  <si>
    <t>Natural Gas</t>
  </si>
  <si>
    <t>Heating Oil</t>
  </si>
  <si>
    <r>
      <t>Other</t>
    </r>
    <r>
      <rPr>
        <vertAlign val="superscript"/>
        <sz val="10"/>
        <rFont val="Arial"/>
        <family val="2"/>
      </rPr>
      <t>1</t>
    </r>
  </si>
  <si>
    <t>Wood</t>
  </si>
  <si>
    <r>
      <t>Energy Use by End-Use (PJ)</t>
    </r>
    <r>
      <rPr>
        <b/>
        <i/>
        <vertAlign val="superscript"/>
        <sz val="10"/>
        <rFont val="Arial"/>
        <family val="2"/>
      </rPr>
      <t>b</t>
    </r>
  </si>
  <si>
    <t>Space Heating</t>
  </si>
  <si>
    <t>Water Heating</t>
  </si>
  <si>
    <t>Appliances</t>
  </si>
  <si>
    <t>Major Appliances</t>
  </si>
  <si>
    <r>
      <t>Other Appliances</t>
    </r>
    <r>
      <rPr>
        <i/>
        <vertAlign val="superscript"/>
        <sz val="10"/>
        <rFont val="Arial"/>
        <family val="2"/>
      </rPr>
      <t>2</t>
    </r>
  </si>
  <si>
    <t>Lighting</t>
  </si>
  <si>
    <t>Space Cooling</t>
  </si>
  <si>
    <t>Activity</t>
  </si>
  <si>
    <r>
      <t>Total Floor Space (million m</t>
    </r>
    <r>
      <rPr>
        <vertAlign val="superscript"/>
        <sz val="10"/>
        <color indexed="8"/>
        <rFont val="Arial"/>
        <family val="2"/>
      </rPr>
      <t>2</t>
    </r>
    <r>
      <rPr>
        <sz val="10"/>
        <color indexed="8"/>
        <rFont val="Arial"/>
        <family val="2"/>
      </rPr>
      <t>)</t>
    </r>
    <r>
      <rPr>
        <vertAlign val="superscript"/>
        <sz val="10"/>
        <color indexed="8"/>
        <rFont val="Arial"/>
        <family val="2"/>
      </rPr>
      <t>b</t>
    </r>
  </si>
  <si>
    <r>
      <t>Total Households (thousands)</t>
    </r>
    <r>
      <rPr>
        <vertAlign val="superscript"/>
        <sz val="10"/>
        <color indexed="8"/>
        <rFont val="Arial"/>
        <family val="2"/>
      </rPr>
      <t>b,c</t>
    </r>
  </si>
  <si>
    <r>
      <t>Energy Intensity (GJ/m</t>
    </r>
    <r>
      <rPr>
        <b/>
        <vertAlign val="superscript"/>
        <sz val="10"/>
        <color indexed="8"/>
        <rFont val="Arial"/>
        <family val="2"/>
      </rPr>
      <t>2</t>
    </r>
    <r>
      <rPr>
        <b/>
        <sz val="10"/>
        <color indexed="8"/>
        <rFont val="Arial"/>
        <family val="2"/>
      </rPr>
      <t>)</t>
    </r>
    <r>
      <rPr>
        <b/>
        <vertAlign val="superscript"/>
        <sz val="10"/>
        <color indexed="8"/>
        <rFont val="Arial"/>
        <family val="2"/>
      </rPr>
      <t>a,b</t>
    </r>
  </si>
  <si>
    <r>
      <t>Energy Intensity (GJ/household)</t>
    </r>
    <r>
      <rPr>
        <b/>
        <vertAlign val="superscript"/>
        <sz val="10"/>
        <color indexed="8"/>
        <rFont val="Arial"/>
        <family val="2"/>
      </rPr>
      <t>a,b,c</t>
    </r>
  </si>
  <si>
    <r>
      <t>Heating Degree-Day Index</t>
    </r>
    <r>
      <rPr>
        <b/>
        <vertAlign val="superscript"/>
        <sz val="10"/>
        <rFont val="Arial"/>
        <family val="2"/>
      </rPr>
      <t>b,d</t>
    </r>
  </si>
  <si>
    <r>
      <t>Cooling Degree-Day Index</t>
    </r>
    <r>
      <rPr>
        <b/>
        <vertAlign val="superscript"/>
        <sz val="10"/>
        <rFont val="Arial"/>
        <family val="2"/>
      </rPr>
      <t>b,e</t>
    </r>
  </si>
  <si>
    <t>1)   “Other” includes coal and propane.</t>
  </si>
  <si>
    <t>2)   “Other Appliances” includes small appliances such as televisions, video cassette recorders, digital video disc players, radios, computers and toasters.</t>
  </si>
  <si>
    <r>
      <t>Sources</t>
    </r>
    <r>
      <rPr>
        <b/>
        <sz val="10"/>
        <rFont val="Arial"/>
        <family val="2"/>
      </rPr>
      <t>:</t>
    </r>
  </si>
  <si>
    <r>
      <t xml:space="preserve">a)   Statistics Canada, </t>
    </r>
    <r>
      <rPr>
        <i/>
        <sz val="10"/>
        <rFont val="Arial"/>
        <family val="2"/>
      </rPr>
      <t>Report on Energy Supply and Demand in Canada, 2000-2018</t>
    </r>
    <r>
      <rPr>
        <sz val="10"/>
        <rFont val="Arial"/>
        <family val="2"/>
      </rPr>
      <t>, Ottawa, 2020.</t>
    </r>
  </si>
  <si>
    <t>b)   Natural Resources Canada, Residential End-Use Model, Ottawa, 2020.</t>
  </si>
  <si>
    <t>c)   Statistics Canada, Survey of Household Spending, 2000-2018, Ottawa, 2020.</t>
  </si>
  <si>
    <r>
      <t xml:space="preserve">d)   Environment and Climate Change Canada, Climate Summaries, </t>
    </r>
    <r>
      <rPr>
        <i/>
        <sz val="10"/>
        <rFont val="Arial"/>
        <family val="2"/>
      </rPr>
      <t>Monthly Values of Degree-Days Below 18.0°C</t>
    </r>
    <r>
      <rPr>
        <sz val="10"/>
        <rFont val="Arial"/>
        <family val="2"/>
      </rPr>
      <t>, 2000-2018, Ottawa.</t>
    </r>
  </si>
  <si>
    <r>
      <t xml:space="preserve">e)   Environment and Climate Change Canada, Climate Summaries, </t>
    </r>
    <r>
      <rPr>
        <i/>
        <sz val="10"/>
        <rFont val="Arial"/>
        <family val="2"/>
      </rPr>
      <t>Monthly Values of Degree-Days Above 18.0°C</t>
    </r>
    <r>
      <rPr>
        <sz val="10"/>
        <rFont val="Arial"/>
        <family val="2"/>
      </rPr>
      <t>, 2000-2018, Ottawa.</t>
    </r>
  </si>
  <si>
    <r>
      <t>Total Space Heating Energy Use (PJ)</t>
    </r>
    <r>
      <rPr>
        <b/>
        <vertAlign val="superscript"/>
        <sz val="10"/>
        <rFont val="Arial"/>
        <family val="2"/>
      </rPr>
      <t>a</t>
    </r>
  </si>
  <si>
    <r>
      <t>Energy Use by Energy Source (PJ)</t>
    </r>
    <r>
      <rPr>
        <b/>
        <i/>
        <vertAlign val="superscript"/>
        <sz val="10"/>
        <rFont val="Arial"/>
        <family val="2"/>
      </rPr>
      <t>a</t>
    </r>
  </si>
  <si>
    <r>
      <t>Energy Use by Building Type (PJ)</t>
    </r>
    <r>
      <rPr>
        <b/>
        <i/>
        <vertAlign val="superscript"/>
        <sz val="10"/>
        <rFont val="Arial"/>
        <family val="2"/>
      </rPr>
      <t>a</t>
    </r>
  </si>
  <si>
    <t>Single Detached</t>
  </si>
  <si>
    <t>Single Attached</t>
  </si>
  <si>
    <t>Apartments</t>
  </si>
  <si>
    <t>Mobile Homes</t>
  </si>
  <si>
    <r>
      <t>Total Floor Space (million m</t>
    </r>
    <r>
      <rPr>
        <vertAlign val="superscript"/>
        <sz val="10"/>
        <color indexed="8"/>
        <rFont val="Arial"/>
        <family val="2"/>
      </rPr>
      <t>2</t>
    </r>
    <r>
      <rPr>
        <sz val="10"/>
        <color indexed="8"/>
        <rFont val="Arial"/>
        <family val="2"/>
      </rPr>
      <t>)</t>
    </r>
    <r>
      <rPr>
        <vertAlign val="superscript"/>
        <sz val="10"/>
        <color indexed="8"/>
        <rFont val="Arial"/>
        <family val="2"/>
      </rPr>
      <t>a</t>
    </r>
  </si>
  <si>
    <r>
      <t>Energy Intensity (GJ/m</t>
    </r>
    <r>
      <rPr>
        <b/>
        <vertAlign val="superscript"/>
        <sz val="10"/>
        <color indexed="8"/>
        <rFont val="Arial"/>
        <family val="2"/>
      </rPr>
      <t>2</t>
    </r>
    <r>
      <rPr>
        <b/>
        <sz val="10"/>
        <color indexed="8"/>
        <rFont val="Arial"/>
        <family val="2"/>
      </rPr>
      <t>)</t>
    </r>
    <r>
      <rPr>
        <b/>
        <vertAlign val="superscript"/>
        <sz val="10"/>
        <color indexed="8"/>
        <rFont val="Arial"/>
        <family val="2"/>
      </rPr>
      <t>a</t>
    </r>
  </si>
  <si>
    <r>
      <t>Heat Gains (PJ)</t>
    </r>
    <r>
      <rPr>
        <b/>
        <vertAlign val="superscript"/>
        <sz val="10"/>
        <rFont val="Arial"/>
        <family val="2"/>
      </rPr>
      <t>a</t>
    </r>
  </si>
  <si>
    <r>
      <t>Heating Degree-Day Index</t>
    </r>
    <r>
      <rPr>
        <b/>
        <vertAlign val="superscript"/>
        <sz val="10"/>
        <rFont val="Arial"/>
        <family val="2"/>
      </rPr>
      <t>a,b</t>
    </r>
  </si>
  <si>
    <t>a)   Natural Resources Canada, Residential End-Use Model, Ottawa, 2020.</t>
  </si>
  <si>
    <r>
      <t xml:space="preserve">b)   Environment and Climate Change Canada, Climate Summaries, </t>
    </r>
    <r>
      <rPr>
        <i/>
        <sz val="10"/>
        <rFont val="Arial"/>
        <family val="2"/>
      </rPr>
      <t>Monthly Values of Degree-Days Below 18.0°C</t>
    </r>
    <r>
      <rPr>
        <sz val="10"/>
        <rFont val="Arial"/>
        <family val="2"/>
      </rPr>
      <t>, 2000-2018, Ottawa.</t>
    </r>
  </si>
  <si>
    <t>Primary heating systems and type of energy</t>
  </si>
  <si>
    <t>Frequency: Every 2 years</t>
  </si>
  <si>
    <t>Table: 38-10-0286-01 (formerly CANSIM 153-0145)</t>
  </si>
  <si>
    <t>Release date: 2021-10-19</t>
  </si>
  <si>
    <t>Geography: Canada, Province or territory, Census metropolitan area, Census metropolitan area part</t>
  </si>
  <si>
    <t>All primary heating systems</t>
  </si>
  <si>
    <t>Natural gas</t>
  </si>
  <si>
    <t>Oil</t>
  </si>
  <si>
    <t>Wood or wood pellets</t>
  </si>
  <si>
    <t>Propane</t>
  </si>
  <si>
    <t>Other fuel</t>
  </si>
  <si>
    <t>Geography</t>
  </si>
  <si>
    <t>Percent</t>
  </si>
  <si>
    <t>Canada</t>
  </si>
  <si>
    <t>Newfoundland and Labrador</t>
  </si>
  <si>
    <t>F</t>
  </si>
  <si>
    <t>11E</t>
  </si>
  <si>
    <t>Prince Edward Island</t>
  </si>
  <si>
    <t>13E</t>
  </si>
  <si>
    <t>Nova Scotia</t>
  </si>
  <si>
    <t>4E</t>
  </si>
  <si>
    <t>New Brunswick</t>
  </si>
  <si>
    <t>Quebec</t>
  </si>
  <si>
    <t>1E</t>
  </si>
  <si>
    <t>Ontario</t>
  </si>
  <si>
    <t>3E</t>
  </si>
  <si>
    <t>Manitoba</t>
  </si>
  <si>
    <t>Saskatchewan</t>
  </si>
  <si>
    <t>Alberta</t>
  </si>
  <si>
    <t>2E</t>
  </si>
  <si>
    <t>British Columbia</t>
  </si>
  <si>
    <t>Symbol legend:</t>
  </si>
  <si>
    <t>E</t>
  </si>
  <si>
    <t xml:space="preserve"> use with caution</t>
  </si>
  <si>
    <t xml:space="preserve"> too unreliable to be published</t>
  </si>
  <si>
    <t>Footnotes:</t>
  </si>
  <si>
    <t>Source: Statistics Canada, Environment, Energy and Transportation Statistics Division.</t>
  </si>
  <si>
    <t>As a percentage of all households.</t>
  </si>
  <si>
    <t>How to cite: Statistics Canada. Table 38-10-0286-01  Primary heating systems and type of energy</t>
  </si>
  <si>
    <t>https://www150.statcan.gc.ca/t1/tbl1/en/tv.action?pid=3810028601</t>
  </si>
  <si>
    <r>
      <t>Source: </t>
    </r>
    <r>
      <rPr>
        <sz val="12"/>
        <color rgb="FF000000"/>
        <rFont val="Calibri"/>
        <family val="2"/>
        <scheme val="minor"/>
      </rPr>
      <t>Statistics Canada, 2016 Census of Population.</t>
    </r>
  </si>
  <si>
    <t>Distribution of population by size of population centre, 2011 and 2016 censuses</t>
  </si>
  <si>
    <t>Dictionary, Census of Population, 2016</t>
  </si>
  <si>
    <t>Release date: February 8, 2017</t>
  </si>
  <si>
    <t>Distribution of population by size of population centre, 2011 and 2016 censuses</t>
  </si>
  <si>
    <t>Table summary</t>
  </si>
  <si>
    <t>This table displays the results of Distribution of population by size of population centre, 2011 and 2016 censuses. The information is grouped by Population centre classification and rural area (appearing as row headers), Population centres, Population, 2011, 2016 and change in population 2011 to 2016, calculated using number, count and percent units of measure (appearing as column headers).</t>
  </si>
  <si>
    <t>Population centre classification and rural area</t>
  </si>
  <si>
    <t>Population centres</t>
  </si>
  <si>
    <t>Population</t>
  </si>
  <si>
    <t>change in population 2011 to 2016</t>
  </si>
  <si>
    <t>number</t>
  </si>
  <si>
    <t>count</t>
  </si>
  <si>
    <t>%</t>
  </si>
  <si>
    <t>Rural area</t>
  </si>
  <si>
    <t xml:space="preserve">... </t>
  </si>
  <si>
    <t>Small population centre (1,000 to 29,999)</t>
  </si>
  <si>
    <t>Medium population centre (30,000 to 99,999)</t>
  </si>
  <si>
    <t>Large urban population centre (100,000 or greater)</t>
  </si>
  <si>
    <t>Total</t>
  </si>
  <si>
    <t>... not applicable</t>
  </si>
  <si>
    <t>URBAN (2016)</t>
  </si>
  <si>
    <r>
      <t>Source: </t>
    </r>
    <r>
      <rPr>
        <sz val="14"/>
        <color rgb="FF000000"/>
        <rFont val="Calibri"/>
        <family val="2"/>
        <scheme val="minor"/>
      </rPr>
      <t>Statistics Canada, 2016 Census of Population.</t>
    </r>
  </si>
  <si>
    <t>RURAL (2016)</t>
  </si>
  <si>
    <r>
      <t>Total Energy Use (PJ)</t>
    </r>
    <r>
      <rPr>
        <b/>
        <vertAlign val="superscript"/>
        <sz val="10"/>
        <rFont val="Arial"/>
        <family val="2"/>
      </rPr>
      <t>a,b</t>
    </r>
  </si>
  <si>
    <r>
      <t>Other</t>
    </r>
    <r>
      <rPr>
        <vertAlign val="superscript"/>
        <sz val="10"/>
        <rFont val="Arial"/>
        <family val="2"/>
      </rPr>
      <t>1 (coal and propane)</t>
    </r>
  </si>
  <si>
    <r>
      <t>Energy Use by End Use (PJ)</t>
    </r>
    <r>
      <rPr>
        <b/>
        <i/>
        <vertAlign val="superscript"/>
        <sz val="10"/>
        <rFont val="Arial"/>
        <family val="2"/>
      </rPr>
      <t>b</t>
    </r>
  </si>
  <si>
    <t>Residential Heating Fuel Shares</t>
  </si>
  <si>
    <t xml:space="preserve">Note: </t>
  </si>
  <si>
    <t>Can't use these fuel shares exactly, as they don't correspond to the total values provided in total energy use tables (specifically, biomass and petroleum values don't correspond with those percentages).</t>
  </si>
  <si>
    <t xml:space="preserve">Alternatively, we used the ratio of heating energy that comes from electricity compared to natural gas in our calculations explained below </t>
  </si>
  <si>
    <t>Wood and wood pellets</t>
  </si>
  <si>
    <t>We assign the fuel use based on the data in the three tables above as follows:</t>
  </si>
  <si>
    <t>We assume the "other" energy use (coal and propane) is overwhelmingly propane, not coal</t>
  </si>
  <si>
    <t>Add propane to natural gas because NEB CEF End Use does not break it out</t>
  </si>
  <si>
    <t>First, we assign all biomass to be used for heating</t>
  </si>
  <si>
    <t>Next, we assign all lighting and cooling use to electricity.</t>
  </si>
  <si>
    <t xml:space="preserve">Next, we assign the remaining energy for heating to natural gas and electricty based on the ratio of heating that comes from natural gas vs. electricity in the Stat Can 2019 primary heating fuel survey </t>
  </si>
  <si>
    <t xml:space="preserve">Finally, we assign the remaining electricity and natural gas energy use to appliances </t>
  </si>
  <si>
    <t>e-</t>
  </si>
  <si>
    <t>To calculate how much natural gas and electricity go to heating use ratio from Statcan source</t>
  </si>
  <si>
    <t>NG</t>
  </si>
  <si>
    <t>Residential Energy Use, 2018 (PJ)</t>
  </si>
  <si>
    <t>electricity</t>
  </si>
  <si>
    <t>natural gas</t>
  </si>
  <si>
    <t>petroleum</t>
  </si>
  <si>
    <t>biomass</t>
  </si>
  <si>
    <t>district heat</t>
  </si>
  <si>
    <t>heating</t>
  </si>
  <si>
    <t>cooling</t>
  </si>
  <si>
    <t>lighting</t>
  </si>
  <si>
    <t>appliances</t>
  </si>
  <si>
    <t>other components</t>
  </si>
  <si>
    <t>Total check</t>
  </si>
  <si>
    <t>Most district heating systems in Canada either supply univesitites, hospitals, or downtowns, all of which are dominated by commercial / institutional.</t>
  </si>
  <si>
    <t>Residential buildings fed by DE systems are also large buildings, typically, so are often classified under commercial buildings.</t>
  </si>
  <si>
    <t>Accordingly, we assume all DE heat demand is commercial.</t>
  </si>
  <si>
    <t>Convert to BTU:</t>
  </si>
  <si>
    <t>Residential Energy Use, 2018 (BTU)</t>
  </si>
  <si>
    <t>Now we divide up by Rural Residential and Urban Residential</t>
  </si>
  <si>
    <t>Urban Residential Energy Use, 2018 (BTU)</t>
  </si>
  <si>
    <t>Rural Residential Energy Use, 2018 (BTU)</t>
  </si>
  <si>
    <t>Now we convert to a series of time series:</t>
  </si>
  <si>
    <t>Urban Residential</t>
  </si>
  <si>
    <t>urban residential heating</t>
  </si>
  <si>
    <t>coal</t>
  </si>
  <si>
    <t>petroleum diesel</t>
  </si>
  <si>
    <t>heat</t>
  </si>
  <si>
    <t>kerosene</t>
  </si>
  <si>
    <t>heavy or residual fuel oil</t>
  </si>
  <si>
    <t>LPG propane or butane</t>
  </si>
  <si>
    <t>hydrogen</t>
  </si>
  <si>
    <t>urban residential cooling</t>
  </si>
  <si>
    <t>urban residential lighting</t>
  </si>
  <si>
    <t>urban residential appliances</t>
  </si>
  <si>
    <t>urban residential other</t>
  </si>
  <si>
    <t>Rural Residential</t>
  </si>
  <si>
    <t>rural residential heating</t>
  </si>
  <si>
    <t>rural residential cooling</t>
  </si>
  <si>
    <t>rural residential lighting</t>
  </si>
  <si>
    <t>rural residential appliances</t>
  </si>
  <si>
    <t>rural residential other</t>
  </si>
  <si>
    <t>Select Report Version: Canada’s Energy Future 2020</t>
  </si>
  <si>
    <t>Select Appendices: End - Use Demand</t>
  </si>
  <si>
    <t>Select Region: Canada</t>
  </si>
  <si>
    <t>Total End-Use</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</si>
  <si>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</si>
  <si>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</si>
  <si>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</si>
  <si>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</si>
  <si>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</si>
  <si>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</si>
  <si>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</si>
  <si>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</si>
  <si>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</si>
  <si>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</si>
  <si>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</si>
  <si>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</si>
  <si>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</si>
  <si>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</si>
  <si>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</si>
  <si>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</si>
  <si>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</si>
  <si>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</si>
  <si>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</si>
  <si>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</si>
  <si>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</si>
  <si>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</si>
  <si>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</si>
  <si>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</si>
  <si>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</si>
  <si>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</si>
  <si>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</si>
  <si>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</si>
  <si>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</si>
  <si>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</si>
  <si>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</si>
  <si>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</si>
  <si>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</si>
  <si>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</si>
  <si>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</si>
  <si>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</si>
  <si>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</si>
  <si>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</si>
  <si>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</si>
  <si>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</si>
  <si>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</si>
  <si>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</si>
  <si>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</si>
  <si>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</si>
  <si>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</si>
  <si>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</si>
  <si>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</si>
  <si>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RPP</t>
  </si>
  <si>
    <t>Biofuels &amp; Emerging Energy</t>
  </si>
  <si>
    <t>Other</t>
  </si>
  <si>
    <t>Residential</t>
  </si>
  <si>
    <t>Commercial</t>
  </si>
  <si>
    <t>Industrial</t>
  </si>
  <si>
    <t>Transportation</t>
  </si>
  <si>
    <t>LPG</t>
  </si>
  <si>
    <t>Biofuels</t>
  </si>
  <si>
    <t>Aviation Fuel</t>
  </si>
  <si>
    <t>Diesel</t>
  </si>
  <si>
    <t>Heavy Fuel Oil</t>
  </si>
  <si>
    <t>Lubricants</t>
  </si>
  <si>
    <t>Motor Gasoline</t>
  </si>
  <si>
    <t xml:space="preserve">Commercial/Institutional Sector </t>
  </si>
  <si>
    <t>Table 1: Secondary Energy Use and GHG Emissions by Energy Source</t>
  </si>
  <si>
    <t>Total Energy Use (PJ)</t>
  </si>
  <si>
    <t>Energy Use by Energy Source (PJ)</t>
  </si>
  <si>
    <t>Light Fuel Oil and Kerosene</t>
  </si>
  <si>
    <t>Steam</t>
  </si>
  <si>
    <t>Shares (%)</t>
  </si>
  <si>
    <r>
      <t>Total Floor Space (million m</t>
    </r>
    <r>
      <rPr>
        <vertAlign val="superscript"/>
        <sz val="10"/>
        <rFont val="Arial"/>
        <family val="2"/>
      </rPr>
      <t>2</t>
    </r>
    <r>
      <rPr>
        <sz val="10"/>
        <rFont val="Arial"/>
        <family val="2"/>
      </rPr>
      <t>)</t>
    </r>
  </si>
  <si>
    <r>
      <t>Energy Intensity</t>
    </r>
    <r>
      <rPr>
        <b/>
        <vertAlign val="superscript"/>
        <sz val="10"/>
        <rFont val="Arial"/>
        <family val="2"/>
      </rPr>
      <t>2</t>
    </r>
    <r>
      <rPr>
        <b/>
        <sz val="10"/>
        <rFont val="Arial"/>
        <family val="2"/>
      </rPr>
      <t xml:space="preserve"> (GJ/m</t>
    </r>
    <r>
      <rPr>
        <b/>
        <vertAlign val="superscript"/>
        <sz val="10"/>
        <rFont val="Arial"/>
        <family val="2"/>
      </rPr>
      <t>2</t>
    </r>
    <r>
      <rPr>
        <b/>
        <sz val="10"/>
        <rFont val="Arial"/>
        <family val="2"/>
      </rPr>
      <t>)</t>
    </r>
  </si>
  <si>
    <r>
      <t xml:space="preserve">Total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</si>
  <si>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</si>
  <si>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t>GHG Intensity (tonne/TJ)</t>
  </si>
  <si>
    <r>
      <t xml:space="preserve">Total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</si>
  <si>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Heating Degree-Day Index</t>
  </si>
  <si>
    <t>Cooling Degree-Day Index</t>
  </si>
  <si>
    <t>1) “Other” includes coal and propane.</t>
  </si>
  <si>
    <t>2) Excludes street lighting.</t>
  </si>
  <si>
    <t>Table 37: Space Heating Secondary Energy Use and GHG Emissions by Energy Source</t>
  </si>
  <si>
    <t>Total Space Heating Energy Use (PJ)</t>
  </si>
  <si>
    <t xml:space="preserve">Activity </t>
  </si>
  <si>
    <r>
      <t>Energy Intensity (GJ/m</t>
    </r>
    <r>
      <rPr>
        <b/>
        <vertAlign val="superscript"/>
        <sz val="10"/>
        <rFont val="Arial"/>
        <family val="2"/>
      </rPr>
      <t>2</t>
    </r>
    <r>
      <rPr>
        <b/>
        <sz val="10"/>
        <rFont val="Arial"/>
        <family val="2"/>
      </rPr>
      <t>)</t>
    </r>
  </si>
  <si>
    <r>
      <t xml:space="preserve">Total Space Heating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</si>
  <si>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Space Heating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</si>
  <si>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 xml:space="preserve">Heating Degree-Day Index </t>
  </si>
  <si>
    <t>1)  “Other” includes coal and propane.</t>
  </si>
  <si>
    <t>Table 53: Space Cooling Secondary Energy Use and GHG Emissions by Energy Source</t>
  </si>
  <si>
    <t>Total Space Cooling Energy Use (PJ)</t>
  </si>
  <si>
    <r>
      <t>Floor Space (million m</t>
    </r>
    <r>
      <rPr>
        <vertAlign val="superscript"/>
        <sz val="10"/>
        <rFont val="Arial"/>
        <family val="2"/>
      </rPr>
      <t>2</t>
    </r>
    <r>
      <rPr>
        <sz val="10"/>
        <rFont val="Arial"/>
        <family val="2"/>
      </rPr>
      <t>)</t>
    </r>
  </si>
  <si>
    <r>
      <t xml:space="preserve">Total Space Cooling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</si>
  <si>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Space Cooling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</si>
  <si>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 xml:space="preserve">Cooling Degree-Day Index </t>
  </si>
  <si>
    <t>Table 41: Water Heating Secondary Energy Use and GHG Emissions by Energy Source</t>
  </si>
  <si>
    <t>Total Water Heating Energy Use (PJ)</t>
  </si>
  <si>
    <r>
      <t xml:space="preserve">Total Water Heating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</si>
  <si>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Water Heating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</si>
  <si>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r>
      <t>Table 49: Auxiliary Motors</t>
    </r>
    <r>
      <rPr>
        <b/>
        <vertAlign val="superscript"/>
        <sz val="12"/>
        <rFont val="Arial"/>
        <family val="2"/>
      </rPr>
      <t>1</t>
    </r>
    <r>
      <rPr>
        <b/>
        <sz val="12"/>
        <rFont val="Arial"/>
        <family val="2"/>
      </rPr>
      <t xml:space="preserve"> Secondary Energy Use and GHG Emissions by Activity Type</t>
    </r>
  </si>
  <si>
    <r>
      <t>Total Auxiliary Motors</t>
    </r>
    <r>
      <rPr>
        <b/>
        <vertAlign val="superscript"/>
        <sz val="10"/>
        <rFont val="Arial"/>
        <family val="2"/>
      </rPr>
      <t>1</t>
    </r>
    <r>
      <rPr>
        <b/>
        <sz val="10"/>
        <rFont val="Arial"/>
        <family val="2"/>
      </rPr>
      <t xml:space="preserve"> Energy Use</t>
    </r>
    <r>
      <rPr>
        <b/>
        <sz val="10"/>
        <rFont val="Arial"/>
        <family val="2"/>
      </rPr>
      <t xml:space="preserve"> (PJ)</t>
    </r>
  </si>
  <si>
    <t>Energy Use by Activity Type (PJ)</t>
  </si>
  <si>
    <t>Wholesale Trade</t>
  </si>
  <si>
    <t>Retail Trade</t>
  </si>
  <si>
    <t>Transportation and Warehousing</t>
  </si>
  <si>
    <t>Information and Cultural Industries</t>
  </si>
  <si>
    <r>
      <t>Offices</t>
    </r>
    <r>
      <rPr>
        <vertAlign val="superscript"/>
        <sz val="10"/>
        <rFont val="Arial"/>
        <family val="2"/>
      </rPr>
      <t>2</t>
    </r>
  </si>
  <si>
    <t>Educational Services</t>
  </si>
  <si>
    <t>Health Care and Social Assistance</t>
  </si>
  <si>
    <t>Arts, Entertainment and Recreation</t>
  </si>
  <si>
    <t>Accommodation and Food Services</t>
  </si>
  <si>
    <t>Other Services</t>
  </si>
  <si>
    <r>
      <t>Total Auxiliary Motors</t>
    </r>
    <r>
      <rPr>
        <b/>
        <vertAlign val="superscript"/>
        <sz val="10"/>
        <rFont val="Arial"/>
        <family val="2"/>
      </rPr>
      <t>1</t>
    </r>
    <r>
      <rPr>
        <b/>
        <sz val="10"/>
        <rFont val="Arial"/>
        <family val="2"/>
      </rPr>
      <t xml:space="preserve">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</si>
  <si>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GHG Emissions by Activity Type (Mt of CO</t>
    </r>
    <r>
      <rPr>
        <b/>
        <i/>
        <vertAlign val="subscript"/>
        <sz val="10"/>
        <rFont val="Arial"/>
        <family val="2"/>
      </rPr>
      <t>2</t>
    </r>
    <r>
      <rPr>
        <b/>
        <i/>
        <sz val="10"/>
        <rFont val="Arial"/>
        <family val="2"/>
      </rPr>
      <t>e)</t>
    </r>
  </si>
  <si>
    <t>1) Auxiliary motors consume only electricity.</t>
  </si>
  <si>
    <t>2) “Offices” includes activities related to finance and insurance; real estate and rental and leasing; professional, scientific and technical services; public administration; and others.</t>
  </si>
  <si>
    <t>Table 4: Secondary Energy Use and GHG Emissions by End Use – Including Electricity-Related Emissions</t>
  </si>
  <si>
    <t>Energy Use by End Use (PJ)</t>
  </si>
  <si>
    <t>Auxiliary Equipment</t>
  </si>
  <si>
    <t>Auxiliary Motors</t>
  </si>
  <si>
    <t>Street Lighting</t>
  </si>
  <si>
    <r>
      <t>Energy Intensity</t>
    </r>
    <r>
      <rPr>
        <b/>
        <vertAlign val="superscript"/>
        <sz val="10"/>
        <rFont val="Arial"/>
        <family val="2"/>
      </rPr>
      <t>1</t>
    </r>
    <r>
      <rPr>
        <b/>
        <sz val="10"/>
        <rFont val="Arial"/>
        <family val="2"/>
      </rPr>
      <t xml:space="preserve"> (GJ/m</t>
    </r>
    <r>
      <rPr>
        <b/>
        <vertAlign val="superscript"/>
        <sz val="10"/>
        <rFont val="Arial"/>
        <family val="2"/>
      </rPr>
      <t>2</t>
    </r>
    <r>
      <rPr>
        <b/>
        <sz val="10"/>
        <rFont val="Arial"/>
        <family val="2"/>
      </rPr>
      <t>)</t>
    </r>
  </si>
  <si>
    <t>GHG Emissions by End Use (Mt of CO2e)</t>
  </si>
  <si>
    <t>1) Excludes street lighting.</t>
  </si>
  <si>
    <t>Units</t>
  </si>
  <si>
    <t>MW</t>
  </si>
  <si>
    <t>MWh</t>
  </si>
  <si>
    <t>hours</t>
  </si>
  <si>
    <t>GJ</t>
  </si>
  <si>
    <t>ft2</t>
  </si>
  <si>
    <t>ft</t>
  </si>
  <si>
    <t>C</t>
  </si>
  <si>
    <t>ID</t>
  </si>
  <si>
    <t>facility_name</t>
  </si>
  <si>
    <t>chp</t>
  </si>
  <si>
    <t>de</t>
  </si>
  <si>
    <t>re</t>
  </si>
  <si>
    <t>bio</t>
  </si>
  <si>
    <t>owner_1</t>
  </si>
  <si>
    <t>owner_2</t>
  </si>
  <si>
    <t>city</t>
  </si>
  <si>
    <t>province</t>
  </si>
  <si>
    <t>latitude</t>
  </si>
  <si>
    <t>longitude</t>
  </si>
  <si>
    <t>status</t>
  </si>
  <si>
    <t>year_commission</t>
  </si>
  <si>
    <t>year_decommission</t>
  </si>
  <si>
    <t>year_reported</t>
  </si>
  <si>
    <t>naics</t>
  </si>
  <si>
    <t>npri</t>
  </si>
  <si>
    <t>ghgrp</t>
  </si>
  <si>
    <t>municipality_type</t>
  </si>
  <si>
    <t>user_community</t>
  </si>
  <si>
    <t>user_institution</t>
  </si>
  <si>
    <t>user_health</t>
  </si>
  <si>
    <t>user_commercial</t>
  </si>
  <si>
    <t>user_industrial</t>
  </si>
  <si>
    <t>user_government</t>
  </si>
  <si>
    <t>user_education</t>
  </si>
  <si>
    <t>user_multi_residential</t>
  </si>
  <si>
    <t>user_single_family</t>
  </si>
  <si>
    <t>user_correctional</t>
  </si>
  <si>
    <t>user_military</t>
  </si>
  <si>
    <t>source_1</t>
  </si>
  <si>
    <t>source_2</t>
  </si>
  <si>
    <t>system_elec_capacity</t>
  </si>
  <si>
    <t>system_thermal_capacity</t>
  </si>
  <si>
    <t>system_elec_production</t>
  </si>
  <si>
    <t>system_thermal_production</t>
  </si>
  <si>
    <t>energy_self</t>
  </si>
  <si>
    <t>energy_sold</t>
  </si>
  <si>
    <t>grid_connected</t>
  </si>
  <si>
    <t>hours_of_operation</t>
  </si>
  <si>
    <t>chp_number_units</t>
  </si>
  <si>
    <t>chp_equip_type</t>
  </si>
  <si>
    <t>chp_equip_year</t>
  </si>
  <si>
    <t>chp_elec_capacity</t>
  </si>
  <si>
    <t>chp_thermal_capacity</t>
  </si>
  <si>
    <t>chp_elec_production</t>
  </si>
  <si>
    <t>chp_thermal_production</t>
  </si>
  <si>
    <t>ng_used</t>
  </si>
  <si>
    <t>hfo_used</t>
  </si>
  <si>
    <t>lfo_used</t>
  </si>
  <si>
    <t>biod_used</t>
  </si>
  <si>
    <t>biog_used</t>
  </si>
  <si>
    <t>biom_used</t>
  </si>
  <si>
    <t>spl_used</t>
  </si>
  <si>
    <t>geo_used</t>
  </si>
  <si>
    <t>hr_used</t>
  </si>
  <si>
    <t>cw_used</t>
  </si>
  <si>
    <t>waste_used</t>
  </si>
  <si>
    <t>solth_used</t>
  </si>
  <si>
    <t>pg_used</t>
  </si>
  <si>
    <t>steam_used</t>
  </si>
  <si>
    <t>solpv_used</t>
  </si>
  <si>
    <t>hydro_used</t>
  </si>
  <si>
    <t>wind_used</t>
  </si>
  <si>
    <t>elec_used</t>
  </si>
  <si>
    <t>ng_quantity</t>
  </si>
  <si>
    <t>hfo_quantity</t>
  </si>
  <si>
    <t>lfo_quantity</t>
  </si>
  <si>
    <t>biod_quantity</t>
  </si>
  <si>
    <t>biog_quantity</t>
  </si>
  <si>
    <t>biom_quantity</t>
  </si>
  <si>
    <t>spl_quantity</t>
  </si>
  <si>
    <t>geo_quantity</t>
  </si>
  <si>
    <t>hr_quantity</t>
  </si>
  <si>
    <t>cw_quantity</t>
  </si>
  <si>
    <t>waste_quantity</t>
  </si>
  <si>
    <t>solth_quantity</t>
  </si>
  <si>
    <t>pg_quantity</t>
  </si>
  <si>
    <t>steam_quantity</t>
  </si>
  <si>
    <t>solpv_quantity</t>
  </si>
  <si>
    <t>hydro_quantity</t>
  </si>
  <si>
    <t>wind_quantity</t>
  </si>
  <si>
    <t>elec_quantity</t>
  </si>
  <si>
    <t>pump_elec_used</t>
  </si>
  <si>
    <t>pump_elec_quantity</t>
  </si>
  <si>
    <t>bioenergy_type</t>
  </si>
  <si>
    <t>bioenergy_quantity</t>
  </si>
  <si>
    <t>de_hs</t>
  </si>
  <si>
    <t>de_hw</t>
  </si>
  <si>
    <t>de_cw</t>
  </si>
  <si>
    <t>de_hs_bldg</t>
  </si>
  <si>
    <t>de_hw_bldg</t>
  </si>
  <si>
    <t>de_cw_bldg</t>
  </si>
  <si>
    <t>de_hs_floor</t>
  </si>
  <si>
    <t>de_hw_floor</t>
  </si>
  <si>
    <t>de_cw_floor</t>
  </si>
  <si>
    <t>de_hs_length</t>
  </si>
  <si>
    <t>de_hw_length</t>
  </si>
  <si>
    <t>de_cw_length</t>
  </si>
  <si>
    <t>de_hs_meter</t>
  </si>
  <si>
    <t>de_hw_meter</t>
  </si>
  <si>
    <t>de_cw_meter</t>
  </si>
  <si>
    <t>de_hs_storage</t>
  </si>
  <si>
    <t>de_hw_storage</t>
  </si>
  <si>
    <t>de_cw_storage</t>
  </si>
  <si>
    <t>de_hs_capacity</t>
  </si>
  <si>
    <t>de_hw_capacity</t>
  </si>
  <si>
    <t>de_cw_capacity</t>
  </si>
  <si>
    <t>de_hs_production</t>
  </si>
  <si>
    <t>de_hw_production</t>
  </si>
  <si>
    <t>de_cw_production</t>
  </si>
  <si>
    <t>de_hs_supply</t>
  </si>
  <si>
    <t>de_hw_supply</t>
  </si>
  <si>
    <t>de_cw_supply</t>
  </si>
  <si>
    <t>de_hs_return</t>
  </si>
  <si>
    <t>de_hw_return</t>
  </si>
  <si>
    <t>de_cw_return</t>
  </si>
  <si>
    <t>de_hs_condensate</t>
  </si>
  <si>
    <t>Calgary Downtown District Energy Centre</t>
  </si>
  <si>
    <t>ENMAX</t>
  </si>
  <si>
    <t>Calgary</t>
  </si>
  <si>
    <t>AB</t>
  </si>
  <si>
    <t>operating</t>
  </si>
  <si>
    <t>large</t>
  </si>
  <si>
    <t>Yes</t>
  </si>
  <si>
    <t>CEEDC Cogen survey 2019</t>
  </si>
  <si>
    <t>CSTE</t>
  </si>
  <si>
    <t>No</t>
  </si>
  <si>
    <t>Foothills Medical Centre</t>
  </si>
  <si>
    <t>Alberta  Health Services</t>
  </si>
  <si>
    <t>Southern Alberta Institute of Technology</t>
  </si>
  <si>
    <t>Southern Alberta Institute of Technology College</t>
  </si>
  <si>
    <t>SCGT</t>
  </si>
  <si>
    <t>University of Calgary</t>
  </si>
  <si>
    <t>CFB Cold Lake</t>
  </si>
  <si>
    <t>Department of National Defense</t>
  </si>
  <si>
    <t>Cold Lake</t>
  </si>
  <si>
    <t>Small</t>
  </si>
  <si>
    <t>CEEDC DE Survey 2019</t>
  </si>
  <si>
    <t>Boyle Renaissance District Energy</t>
  </si>
  <si>
    <t>Edmonton</t>
  </si>
  <si>
    <t>http://www.metiscapital.ca/Portals/0/News/255439-February%202014_selected-pages.pdf</t>
  </si>
  <si>
    <t>http://www.metiscapital.ca/News.aspx</t>
  </si>
  <si>
    <t>Blatchford</t>
  </si>
  <si>
    <t>Large</t>
  </si>
  <si>
    <t>University of Alberta</t>
  </si>
  <si>
    <t>University of Alberta Heating Plant</t>
  </si>
  <si>
    <t>University of Lethbridge</t>
  </si>
  <si>
    <t>Lethbridge</t>
  </si>
  <si>
    <t>medium</t>
  </si>
  <si>
    <t>Drake Landing Company</t>
  </si>
  <si>
    <t>Okotoks</t>
  </si>
  <si>
    <t>ATCO Gas</t>
  </si>
  <si>
    <t>small</t>
  </si>
  <si>
    <t>CIEEDAC DE Survey 2014</t>
  </si>
  <si>
    <t>https://www.dlsc.ca/DLSC_Brochure_e.pdf</t>
  </si>
  <si>
    <t>Strathcona County Community Energy Centre</t>
  </si>
  <si>
    <t>Strathcona County</t>
  </si>
  <si>
    <t>Sherwood Park</t>
  </si>
  <si>
    <t>CIEEDAC DE Survey 2015</t>
  </si>
  <si>
    <t>British Columbia Institute of Technology - Burnaby</t>
  </si>
  <si>
    <t>British Columbia Institute of Technology</t>
  </si>
  <si>
    <t>Burnaby</t>
  </si>
  <si>
    <t>BC</t>
  </si>
  <si>
    <t>https://commons.bcit.ca/factorfour/files/2013/01/District-Heating-Prefeasibility-Study-22.pdf</t>
  </si>
  <si>
    <t>UniverCity Neighbourhood Utility Service</t>
  </si>
  <si>
    <t>Corix Utilities Inc.</t>
  </si>
  <si>
    <t>Burns Lake Community Energy System</t>
  </si>
  <si>
    <t>Burns Lake</t>
  </si>
  <si>
    <t>CFB Comox</t>
  </si>
  <si>
    <t>Comox</t>
  </si>
  <si>
    <t>aq'am (St. Mary's Indian Band)</t>
  </si>
  <si>
    <t>Cranbrook</t>
  </si>
  <si>
    <t>https://news.gov.bc.ca/stories/twelve-first-nations-benefit-from-clean-energy-funding</t>
  </si>
  <si>
    <t>http://www.aqam.net/sites/default/files/2016%20annual%20report_0.pdf</t>
  </si>
  <si>
    <t>Fink Enderby District Energy</t>
  </si>
  <si>
    <t>Fink Machine Inc.</t>
  </si>
  <si>
    <t>Enderby</t>
  </si>
  <si>
    <t>CFB Esquimalt</t>
  </si>
  <si>
    <t>Esquimalt</t>
  </si>
  <si>
    <t>Gibsons District Energy Utility</t>
  </si>
  <si>
    <t>Gibsons</t>
  </si>
  <si>
    <t>Sun Rivers Resort - Belmonte</t>
  </si>
  <si>
    <t>Kamloops</t>
  </si>
  <si>
    <t>http://www.toolkit.bc.ca/tool/district-energy-systems</t>
  </si>
  <si>
    <t>Sun Rivers Resort - Talasa</t>
  </si>
  <si>
    <t>Okanagan College</t>
  </si>
  <si>
    <t>Kelowna</t>
  </si>
  <si>
    <t>University of British Columbia Okanagan</t>
  </si>
  <si>
    <t>University of British Columbia</t>
  </si>
  <si>
    <t>Sapperton</t>
  </si>
  <si>
    <t>New Westminster</t>
  </si>
  <si>
    <t>https://www.newwestcity.ca/planning-building-and-development/projects-on-the-go/articles/2910.php</t>
  </si>
  <si>
    <t>Lions Gate Hospital</t>
  </si>
  <si>
    <t>Vancouver Coastal Health</t>
  </si>
  <si>
    <t>North Vancouver</t>
  </si>
  <si>
    <t>Lonsdale Energy Corp</t>
  </si>
  <si>
    <t>City of North Vancouver</t>
  </si>
  <si>
    <t>http://www.cnv.org/city-services/lonsdale-energy</t>
  </si>
  <si>
    <t>Port Clements District Heating System</t>
  </si>
  <si>
    <t>Port Clements</t>
  </si>
  <si>
    <t>rural</t>
  </si>
  <si>
    <t>BC New Hope Recovery Society</t>
  </si>
  <si>
    <t>Baldy Hughes</t>
  </si>
  <si>
    <t>Prince George</t>
  </si>
  <si>
    <t>University of Northern British Columbia</t>
  </si>
  <si>
    <t>University Hospital of Northern BC</t>
  </si>
  <si>
    <t>Revelstoke Community Energy Corporation</t>
  </si>
  <si>
    <t>Revelstoke</t>
  </si>
  <si>
    <t>Alexandra District Energy Utility</t>
  </si>
  <si>
    <t>Lulu Island Energy Company</t>
  </si>
  <si>
    <t>Corix Utilities Inc. (operator on contract)</t>
  </si>
  <si>
    <t>Richmond</t>
  </si>
  <si>
    <t>Oval Village District Energy Utility</t>
  </si>
  <si>
    <t>Corix Utilities Inc. (design, build, finance, operate partner)</t>
  </si>
  <si>
    <t>http://www.luluislandenergy.ca/oval-village-district-energy-utility/</t>
  </si>
  <si>
    <t>Surrey Memorial Hospital</t>
  </si>
  <si>
    <t>Fraser Health</t>
  </si>
  <si>
    <t>Surrey</t>
  </si>
  <si>
    <t>Surrey City Energy</t>
  </si>
  <si>
    <t>City of Surrey</t>
  </si>
  <si>
    <t xml:space="preserve">Surrey </t>
  </si>
  <si>
    <t>Telkwa</t>
  </si>
  <si>
    <t>http://www.toolkit.bc.ca/Success-Story/Telkwa%E2%80%99s-Deep-Collaboration-Mini-Biomass-District-Heating-System</t>
  </si>
  <si>
    <t>Tla-o-qui-aht First Nation</t>
  </si>
  <si>
    <t>Tofino</t>
  </si>
  <si>
    <t>BC Children and Women's Hospital</t>
  </si>
  <si>
    <t>Rian Dodds</t>
  </si>
  <si>
    <t>Zoltan Nagy-Gyorgy</t>
  </si>
  <si>
    <t>Vancouver</t>
  </si>
  <si>
    <t>Creative Energy</t>
  </si>
  <si>
    <t>River District Energy</t>
  </si>
  <si>
    <t>Wesgroup Properties</t>
  </si>
  <si>
    <t>SEFC Neighbourhood Energy Utility</t>
  </si>
  <si>
    <t>City of Vancouver</t>
  </si>
  <si>
    <t>TELUS Garden Building</t>
  </si>
  <si>
    <t>https://www.energy-manager.ca/news/vancouvers-telus-garden-receives-leed-platinum-certification-2605</t>
  </si>
  <si>
    <t>http://www.vancouversun.com/entertainment/movie-guide/Telus+Garden+opens+doors+employees/11166932/story.html</t>
  </si>
  <si>
    <t>Vancouver General Hospital</t>
  </si>
  <si>
    <t xml:space="preserve">Vancouver </t>
  </si>
  <si>
    <t>GE</t>
  </si>
  <si>
    <t>Dockside Green Energy System</t>
  </si>
  <si>
    <t>Dockside Green Energy LLP</t>
  </si>
  <si>
    <t>Victoria</t>
  </si>
  <si>
    <t>http://docksidegreenenergy.com/the_energy_system.html</t>
  </si>
  <si>
    <t>Royal Jubilee Hospital</t>
  </si>
  <si>
    <t>University of Victoria</t>
  </si>
  <si>
    <t>http://www.uvic.ca/home/about/campus-news/2016+district-energy-plant+ring</t>
  </si>
  <si>
    <t>Victoria General Hospital</t>
  </si>
  <si>
    <t>Westhills</t>
  </si>
  <si>
    <t>Sustainable Services Ltd.</t>
  </si>
  <si>
    <t>Whistler Wastewater Treatment Plant</t>
  </si>
  <si>
    <t>Whistler</t>
  </si>
  <si>
    <t>Avonlea Hutterite Colony</t>
  </si>
  <si>
    <t>Avonlea</t>
  </si>
  <si>
    <t>MB</t>
  </si>
  <si>
    <t>https://www.hydro.mb.ca/your_business/profiles/profiles_avonlea_hutterite_colony.pdf</t>
  </si>
  <si>
    <t>Brandon University</t>
  </si>
  <si>
    <t>Brandon</t>
  </si>
  <si>
    <t>Ritchot District Energy - Ile Des Chenes</t>
  </si>
  <si>
    <t>Ile Des Chenes</t>
  </si>
  <si>
    <t>Providence District Heating</t>
  </si>
  <si>
    <t>Providence University College</t>
  </si>
  <si>
    <t>Otterburne</t>
  </si>
  <si>
    <t>CFB Shilo</t>
  </si>
  <si>
    <t>Shilo</t>
  </si>
  <si>
    <t>Wawanesa Geothermal Residential Subdivision</t>
  </si>
  <si>
    <t>Wawanesa</t>
  </si>
  <si>
    <t>http://www.questcanada.org/maps/wawanesa-geothermal-residential-subdivision</t>
  </si>
  <si>
    <t>Stanley Business Centre</t>
  </si>
  <si>
    <t>Winkler</t>
  </si>
  <si>
    <t>http://www.gov.mb.ca/ia/energy/geothermal/release.html</t>
  </si>
  <si>
    <t>Assiniboine Park Zoo</t>
  </si>
  <si>
    <t>Winnipeg</t>
  </si>
  <si>
    <t>http://www.winnipegsun.com/2015/02/24/zoos-geothermal-system-keeps-polar-bears-cool-guests-warm</t>
  </si>
  <si>
    <t>CFB Winnipeg</t>
  </si>
  <si>
    <t>McPhillips Common District Geothermal System</t>
  </si>
  <si>
    <t>https://www.gov.mb.ca/jec/energy/geothermal/fp_article3.html</t>
  </si>
  <si>
    <t>Seasons of Tuxedo - IKEA</t>
  </si>
  <si>
    <t>http://news.gov.mb.ca/news/index.html?archive=2012-11-01&amp;item=15753</t>
  </si>
  <si>
    <t>The Forks Market</t>
  </si>
  <si>
    <t>https://www.gov.mb.ca/jec/energy/geothermal/fp_article2.html</t>
  </si>
  <si>
    <t>Jubilee Winnipeg</t>
  </si>
  <si>
    <t>http://fortrougeyards.com/about-the-development/</t>
  </si>
  <si>
    <t>University of Manitoba</t>
  </si>
  <si>
    <t>University of Winnipeg - Ashdown Hall</t>
  </si>
  <si>
    <t>University of Winnipeg</t>
  </si>
  <si>
    <t>University of New Brunswick - Fredericton</t>
  </si>
  <si>
    <t>University of New Brunswick</t>
  </si>
  <si>
    <t>Fredericton</t>
  </si>
  <si>
    <t>NB</t>
  </si>
  <si>
    <t>http://blogs.unb.ca/newsroom/2010/08/24/unbs-central-heating-plant-reduces-atmospheric-emissions-by-nearly-one-third/</t>
  </si>
  <si>
    <t>CFB Gagetown</t>
  </si>
  <si>
    <t>Gagetown</t>
  </si>
  <si>
    <t>Université de Moncton</t>
  </si>
  <si>
    <t>Moncton</t>
  </si>
  <si>
    <t>CFB Goose Bay</t>
  </si>
  <si>
    <t>Goose Bay</t>
  </si>
  <si>
    <t>NL</t>
  </si>
  <si>
    <t>Saint Francis Xavier University</t>
  </si>
  <si>
    <t>Antigonish</t>
  </si>
  <si>
    <t>NS</t>
  </si>
  <si>
    <t>CFB Halifax  - Bedford</t>
  </si>
  <si>
    <t>Bedford</t>
  </si>
  <si>
    <t>decom</t>
  </si>
  <si>
    <t>CFB Halifax  - Dockyard Annex</t>
  </si>
  <si>
    <t>Dartmouth</t>
  </si>
  <si>
    <t>CFB Halifax  - Shearwater</t>
  </si>
  <si>
    <t>CFB Greenwood</t>
  </si>
  <si>
    <t>Greenwood</t>
  </si>
  <si>
    <t>Alderney 5</t>
  </si>
  <si>
    <t>Halifax</t>
  </si>
  <si>
    <t>CFB Halifax  - Dockyard</t>
  </si>
  <si>
    <t>CFB Halifax  - Stadacona</t>
  </si>
  <si>
    <t>CFB Halifax  - Windsor Park</t>
  </si>
  <si>
    <t>Dalhousie University - Halifax</t>
  </si>
  <si>
    <t>Dalhousie University</t>
  </si>
  <si>
    <t>Mount Saint Vincent University</t>
  </si>
  <si>
    <t>National District Energy Survey (2008)</t>
  </si>
  <si>
    <t>Queen Elizabeth II Hospital</t>
  </si>
  <si>
    <t>Saint Mary's University</t>
  </si>
  <si>
    <t>Université Sainte-Anne</t>
  </si>
  <si>
    <t>Pointe-de-l'Eglise</t>
  </si>
  <si>
    <t>Cape Breton University</t>
  </si>
  <si>
    <t>Sydney</t>
  </si>
  <si>
    <t>Dalhousie University - Agricultural Campus</t>
  </si>
  <si>
    <t>Bible Hill</t>
  </si>
  <si>
    <t>ORC</t>
  </si>
  <si>
    <t>Nova Institution</t>
  </si>
  <si>
    <t>Corrections Services Canada</t>
  </si>
  <si>
    <t>Truro</t>
  </si>
  <si>
    <t>Acadia University</t>
  </si>
  <si>
    <t>Wolfville</t>
  </si>
  <si>
    <t>http://sustainability.acadiau.ca/energy-and-climate.html</t>
  </si>
  <si>
    <t>Behchoko</t>
  </si>
  <si>
    <t>Northwest Territories</t>
  </si>
  <si>
    <t>NT</t>
  </si>
  <si>
    <t>Fort Liard</t>
  </si>
  <si>
    <t>Northwest Territories Power Corporation</t>
  </si>
  <si>
    <t>Fort Liard, NT</t>
  </si>
  <si>
    <t>http://www.enr.gov.nt.ca/sites/enr/files/building_a_regulatory_framework_for_geothermal_in_the_nwt.pdf</t>
  </si>
  <si>
    <t>DE</t>
  </si>
  <si>
    <t>Aadrii</t>
  </si>
  <si>
    <t>Fort McPherson</t>
  </si>
  <si>
    <t>http://www.fvbenergy.com/projects/aadrii-district-energy-system/</t>
  </si>
  <si>
    <t>https://www.bullfrogpower.com/wp-content/uploads/2015/09/Fort_McPherson-Biomass.pdf</t>
  </si>
  <si>
    <t>Fort Simpson</t>
  </si>
  <si>
    <t>Fort Smith</t>
  </si>
  <si>
    <t>Hay River Schools</t>
  </si>
  <si>
    <t>Hay River</t>
  </si>
  <si>
    <t>Inuvik</t>
  </si>
  <si>
    <t>Yellowknife</t>
  </si>
  <si>
    <t>https://fcm.ca/Documents/case-studies/PCP/2013/Yellowknifes_Biomass_Boiler_District_Energy_System_EN.pdf</t>
  </si>
  <si>
    <t>Yellowknife GNWT Office Buildings</t>
  </si>
  <si>
    <t>CFS Alert</t>
  </si>
  <si>
    <t>Alert</t>
  </si>
  <si>
    <t>NU</t>
  </si>
  <si>
    <t>Arviat</t>
  </si>
  <si>
    <t>Qulliq Energy Corporation</t>
  </si>
  <si>
    <t>Iqaluit</t>
  </si>
  <si>
    <t>CIEEDAC Cogeneration survey 2016</t>
  </si>
  <si>
    <t>Rankin Inlet</t>
  </si>
  <si>
    <t>Qulliiq Energy Corporation</t>
  </si>
  <si>
    <t>Fort McPherson District Energy</t>
  </si>
  <si>
    <t>Ajax</t>
  </si>
  <si>
    <t>ON</t>
  </si>
  <si>
    <t>http://www.ajax.ca/en/doingbusinessinajax/Index-Energy-Steam-Plant.asp</t>
  </si>
  <si>
    <t>Saint Andrew's College</t>
  </si>
  <si>
    <t>Aurora</t>
  </si>
  <si>
    <t>Naional DE Survey (2008)</t>
  </si>
  <si>
    <t>CFB Borden</t>
  </si>
  <si>
    <t>Borden</t>
  </si>
  <si>
    <t>Cornwall</t>
  </si>
  <si>
    <t>Cornwall Electric Inc.</t>
  </si>
  <si>
    <t>Fortis Ontario Inc.</t>
  </si>
  <si>
    <t>Kizhaagimitay Nipi Community Utility  (Grassy Narrows)</t>
  </si>
  <si>
    <t>Grassy Narrows</t>
  </si>
  <si>
    <t>http://www.questcanada.org/maps/grassy-narrows-district-heating-system</t>
  </si>
  <si>
    <t>Geraldton District Heating System</t>
  </si>
  <si>
    <t>Greenstone</t>
  </si>
  <si>
    <t>http://www.biomassinnovation.ca/pdf/Case%20Studies/CaseStudy_GeraldtonDH_ON.pdf</t>
  </si>
  <si>
    <t>Galt</t>
  </si>
  <si>
    <t>Guelph</t>
  </si>
  <si>
    <t>http://www.envida.ca/en/developingSustainableEnergy/Galt-District-Energy-System.asp</t>
  </si>
  <si>
    <t>http://www.envida.ca/en/developingSustainableEnergy/resources/DISTRICT_ENERGY/Envida_District_Energy_Centre_in_Sleeman_Centre_Backgrounder_-_FINAL-A.pdf</t>
  </si>
  <si>
    <t>Hanlon Creek</t>
  </si>
  <si>
    <t>http://www.envida.ca/en/developingSustainableEnergy/Hanlon-Creek-Business-Park-District-Energy-System.asp</t>
  </si>
  <si>
    <t>http://www.ellisdon.com/project/hanlon-creek-district-energy-temporary-thermal-plant/</t>
  </si>
  <si>
    <t>Hamilton Community Energy</t>
  </si>
  <si>
    <t>HCE Energy Inc.</t>
  </si>
  <si>
    <t>Hamilton</t>
  </si>
  <si>
    <t>http://www.toromontpowersystems.com/electric-power/products/chp/powerprofiles/hamilton-community-energy</t>
  </si>
  <si>
    <t>Harbor Health Services Inc.</t>
  </si>
  <si>
    <t>National DE Survey (2008)</t>
  </si>
  <si>
    <t>McMaster Innovation Park</t>
  </si>
  <si>
    <t>CFB Kingston</t>
  </si>
  <si>
    <t>Kingston</t>
  </si>
  <si>
    <t>http://s3.amazonaws.com/zanran_storage/cdea.ca/ContentPages/43936118.pdf</t>
  </si>
  <si>
    <t>Queen's University</t>
  </si>
  <si>
    <t xml:space="preserve">Kingston </t>
  </si>
  <si>
    <t>London District Energy</t>
  </si>
  <si>
    <t>London</t>
  </si>
  <si>
    <t>https://www.london.ca/residents/Environment/Energy/Documents/Community%20Energy%20Plan.pdf</t>
  </si>
  <si>
    <t>Markham District Energy - Cornell Centre</t>
  </si>
  <si>
    <t>Markham District Energy</t>
  </si>
  <si>
    <t xml:space="preserve">Markham </t>
  </si>
  <si>
    <t>Markham District Energy - Markham Centre</t>
  </si>
  <si>
    <t>Greater Toronto Airports Authority</t>
  </si>
  <si>
    <t>TransAlta</t>
  </si>
  <si>
    <t>Greater Toronto Airport Authority</t>
  </si>
  <si>
    <t>Mississauga</t>
  </si>
  <si>
    <t>http://www.powermag.com/gtaa-cogeneration-complex-mississauga-ontario-canada/</t>
  </si>
  <si>
    <t>Algonquin College</t>
  </si>
  <si>
    <t>Nepean</t>
  </si>
  <si>
    <t>Durham College</t>
  </si>
  <si>
    <t>Oshawa PUC Energy Services Inc.</t>
  </si>
  <si>
    <t>Oshawa</t>
  </si>
  <si>
    <t>https://magazine.appro.org/?option=com_content&amp;view=article&amp;id=2537&amp;redirected=1</t>
  </si>
  <si>
    <t>Carleton University</t>
  </si>
  <si>
    <t>Ottawa</t>
  </si>
  <si>
    <t>Cliff Street and National Research Council</t>
  </si>
  <si>
    <t>Public Works and Government Services Canada</t>
  </si>
  <si>
    <t>Confederation Heights</t>
  </si>
  <si>
    <t>NRCan Bells Corners Complex</t>
  </si>
  <si>
    <t>Natural Resources Canada</t>
  </si>
  <si>
    <t>Operator is BGIS as per contract</t>
  </si>
  <si>
    <t>PWGSC Heating and Cooling Plants</t>
  </si>
  <si>
    <t>Canada Government</t>
  </si>
  <si>
    <t>RCMP District Energy System</t>
  </si>
  <si>
    <t>Rideau Hall Central Heating Plant</t>
  </si>
  <si>
    <t>National Capital Commission</t>
  </si>
  <si>
    <t>Ottawa Health Science Centre</t>
  </si>
  <si>
    <t>Ottawa Health Sciences Centre</t>
  </si>
  <si>
    <t>http://cleanboiler.org/files/Resources/Workshop/WS_Klein_EnvCan.PDF</t>
  </si>
  <si>
    <t>Tunney's Pasture</t>
  </si>
  <si>
    <t>University of Ottawa</t>
  </si>
  <si>
    <t>BPST</t>
  </si>
  <si>
    <t>Beaver Barracks</t>
  </si>
  <si>
    <t xml:space="preserve">Ottawa </t>
  </si>
  <si>
    <t>CFB Petawawa</t>
  </si>
  <si>
    <t>Petawawa</t>
  </si>
  <si>
    <t>Brock University</t>
  </si>
  <si>
    <t>-</t>
  </si>
  <si>
    <t>St. Catharines</t>
  </si>
  <si>
    <t>http://www.ec.gc.ca/inrp-npri/donnees-data/index.cfm?do=facility_substance_summary&amp;lang=en&amp;opt_npri_id=0000011472&amp;opt_report_year=2009#location</t>
  </si>
  <si>
    <t>Sudbury District Energy - Hospital Plant</t>
  </si>
  <si>
    <t>Toromont Energy Ltd.</t>
  </si>
  <si>
    <t>Sudbury</t>
  </si>
  <si>
    <t>Sudbury District Energy - Downtown</t>
  </si>
  <si>
    <t>Sudbury District Energy Ltd.</t>
  </si>
  <si>
    <t>http://www.toromontpowersystems.com/electric-power/products/chp/powerprofiles/sudbury-district-energy</t>
  </si>
  <si>
    <t>Baycrest Centre</t>
  </si>
  <si>
    <t>Toronto</t>
  </si>
  <si>
    <t>Toronto District Energy System</t>
  </si>
  <si>
    <t>Enwave Energy Corporation</t>
  </si>
  <si>
    <t>http://enwavetoronto.com/facilities.html</t>
  </si>
  <si>
    <t>Regent Park Community Energy System</t>
  </si>
  <si>
    <t>http://www.fvbenergy.com/projects/regent-park-community-energy-system/</t>
  </si>
  <si>
    <t>http://www.nrcan.gc.ca/sites/www.nrcan.gc.ca/files/canmetenergy/files/pubs/RegentPark(ENG).pdf</t>
  </si>
  <si>
    <t>University of Toronto - Saint George</t>
  </si>
  <si>
    <t>University of Toronto</t>
  </si>
  <si>
    <t>http://www.fs.utoronto.ca/wp-content/uploads/2015/12/centennialarticle_university_of_toronto_districtenergysystem.pdf</t>
  </si>
  <si>
    <t>University of Toronto - Mississauga</t>
  </si>
  <si>
    <t>York University</t>
  </si>
  <si>
    <t>CFB Trenton</t>
  </si>
  <si>
    <t>Trenton</t>
  </si>
  <si>
    <t>Windsor District Energy</t>
  </si>
  <si>
    <t>Enwave Windsor</t>
  </si>
  <si>
    <t>Windsor</t>
  </si>
  <si>
    <t>http://www.opg.com/darlington-refurbishment/Documents/IntrinsikReport_GHG_OntarioPower.pdf</t>
  </si>
  <si>
    <t>University of Windsor</t>
  </si>
  <si>
    <t>http://slthermal.com/pdf/Windsor,%20Ontario,%20Canada.pdf</t>
  </si>
  <si>
    <t>PEI District Energy System</t>
  </si>
  <si>
    <t>PEI Energy Systems</t>
  </si>
  <si>
    <t>Charlottetown</t>
  </si>
  <si>
    <t>PE</t>
  </si>
  <si>
    <t>http://www.biomasscenter.org/resource-library/case-studies/community-district-energy/city-of-charlottetown</t>
  </si>
  <si>
    <t>CFB Bagotville</t>
  </si>
  <si>
    <t>Bagotville</t>
  </si>
  <si>
    <t>QC</t>
  </si>
  <si>
    <t>Centrale de Chauffage Urbain Montréal</t>
  </si>
  <si>
    <t>Montreal</t>
  </si>
  <si>
    <t>CFB Montreal - LP</t>
  </si>
  <si>
    <t>Oujé-Bougoumou Public Works</t>
  </si>
  <si>
    <t>Ouje-Bougoumou</t>
  </si>
  <si>
    <t>http://www.fvbenergy.com/projects/ouje-bougoumou-district-energy-system/</t>
  </si>
  <si>
    <t>La Cité Verte</t>
  </si>
  <si>
    <t>SSQ, Société Immobilière</t>
  </si>
  <si>
    <t>Quebec City</t>
  </si>
  <si>
    <t>Senneterre Thermal Park</t>
  </si>
  <si>
    <t>Senneterre</t>
  </si>
  <si>
    <t>http://www.questcanada.org/maps/senneterre-thermal-park</t>
  </si>
  <si>
    <t>CFB Valcartier - Citadelle</t>
  </si>
  <si>
    <t>Valcartier</t>
  </si>
  <si>
    <t>District energy national survey report (2008)</t>
  </si>
  <si>
    <t>University of Regina</t>
  </si>
  <si>
    <t>University of Regina District Energy</t>
  </si>
  <si>
    <t>Regina</t>
  </si>
  <si>
    <t>SK</t>
  </si>
  <si>
    <t>University of Saskatchewan</t>
  </si>
  <si>
    <t>Saskatoon</t>
  </si>
  <si>
    <t>Burwash Landing first nations</t>
  </si>
  <si>
    <t>Burwash Landing</t>
  </si>
  <si>
    <t>YT</t>
  </si>
  <si>
    <t>http://www.questcanada.org/maps/kluane-first-nation-district-heating-system</t>
  </si>
  <si>
    <t>http://www.energy.gov.yk.ca/239.html</t>
  </si>
  <si>
    <t xml:space="preserve">Dawson City Infrastructure Heating Project </t>
  </si>
  <si>
    <t>British Columbia Government</t>
  </si>
  <si>
    <t>Dawson City</t>
  </si>
  <si>
    <t>Na-Cho Nyak Dun First Nation</t>
  </si>
  <si>
    <t>Mayo</t>
  </si>
  <si>
    <t>ATCO Electric Yukon</t>
  </si>
  <si>
    <t>ATCO</t>
  </si>
  <si>
    <t>Watson Lake</t>
  </si>
  <si>
    <t>Purdy's Wharf</t>
  </si>
  <si>
    <t>https://sfu-primo.hosted.exlibrisgroup.com/primo-explore/fulldisplay?vid=SFUL&amp;search_scope=default_scope&amp;tab=default_tab&amp;query=any,contains,district%20energy%20a%20national%20survey%20report&amp;facet=rtype,exact,books&amp;docid=01SFUL_ALMA51228148430003611&amp;context=L&amp;adaptor=Local%20Search%20Engine</t>
  </si>
  <si>
    <t>https://beta.theglobeandmail.com/report-on-business/an-answer-for-the-heat-cool-clear-water/article18167644/?ref=http://www.theglobeandmail.com&amp;</t>
  </si>
  <si>
    <t>Mount Allison University</t>
  </si>
  <si>
    <t>Sackville</t>
  </si>
  <si>
    <t>Sheridan College</t>
  </si>
  <si>
    <t>Oakville</t>
  </si>
  <si>
    <t>CFB St-Jean</t>
  </si>
  <si>
    <t>Saint-Jean-sur-Richelieu</t>
  </si>
  <si>
    <t>Medium</t>
  </si>
  <si>
    <t>CFB Valcartier</t>
  </si>
  <si>
    <t>Crandall University</t>
  </si>
  <si>
    <t>Holland College</t>
  </si>
  <si>
    <t>Lakehead University</t>
  </si>
  <si>
    <t>Lakehead University Physical Plant</t>
  </si>
  <si>
    <t>Thunder Bay</t>
  </si>
  <si>
    <t>Laurentian University</t>
  </si>
  <si>
    <t>Memorial University of Newfoundland</t>
  </si>
  <si>
    <t>St. John's</t>
  </si>
  <si>
    <t>Nipissing University</t>
  </si>
  <si>
    <t>North Bay</t>
  </si>
  <si>
    <t>Nova Scotia College of Art and Design University</t>
  </si>
  <si>
    <t>Nova Scotia Commuity College</t>
  </si>
  <si>
    <t>Ontario College of Art and Design University</t>
  </si>
  <si>
    <t>Ryerson University</t>
  </si>
  <si>
    <t>Saint Thomas Universtiy</t>
  </si>
  <si>
    <t>Trent University</t>
  </si>
  <si>
    <t>University of Guelph</t>
  </si>
  <si>
    <t>University of King's College</t>
  </si>
  <si>
    <t>University of New Brunswick - Saint John</t>
  </si>
  <si>
    <t>Saint John</t>
  </si>
  <si>
    <t>University of Ontario Institute of Technology</t>
  </si>
  <si>
    <t>University of Prince Edward Island</t>
  </si>
  <si>
    <t>University of Toronto - Scarborough</t>
  </si>
  <si>
    <t>Scarborough</t>
  </si>
  <si>
    <t>University of Waterloo</t>
  </si>
  <si>
    <t>Waterloo</t>
  </si>
  <si>
    <t>Western University</t>
  </si>
  <si>
    <t>Wilfred Laurier University</t>
  </si>
  <si>
    <t>Cogswell District</t>
  </si>
  <si>
    <t>Pangnirtung</t>
  </si>
  <si>
    <t>Kugluktuk</t>
  </si>
  <si>
    <t>QEC</t>
  </si>
  <si>
    <t>Cambridge Bay</t>
  </si>
  <si>
    <t>Sanikiluak</t>
  </si>
  <si>
    <t>Taloyoak</t>
  </si>
  <si>
    <t>Saanich Peninsula WWTP</t>
  </si>
  <si>
    <t>North Saanich</t>
  </si>
  <si>
    <t>Atlantic Institution</t>
  </si>
  <si>
    <t>Renous</t>
  </si>
  <si>
    <t>Dorchester Penitentiary</t>
  </si>
  <si>
    <t>Dorchester</t>
  </si>
  <si>
    <t>Springhill Institution</t>
  </si>
  <si>
    <t>Springhill</t>
  </si>
  <si>
    <t>Archambault Institution</t>
  </si>
  <si>
    <t>Sainte-Anne-des-Plaines</t>
  </si>
  <si>
    <t>Federal Training Centre</t>
  </si>
  <si>
    <t>Laval</t>
  </si>
  <si>
    <t>Cowansville Institution</t>
  </si>
  <si>
    <t>Cowansville</t>
  </si>
  <si>
    <t>Donnacona Institution</t>
  </si>
  <si>
    <t>Donnacona</t>
  </si>
  <si>
    <t>Drummond Institution</t>
  </si>
  <si>
    <t>Drummondville</t>
  </si>
  <si>
    <t>Joliette Institution</t>
  </si>
  <si>
    <t>Joliette</t>
  </si>
  <si>
    <t>La Macaza Institution</t>
  </si>
  <si>
    <t>La Macaza</t>
  </si>
  <si>
    <t>Port Cartier Institution</t>
  </si>
  <si>
    <t>Port Cartier</t>
  </si>
  <si>
    <t>Bath - Millhaven Institution</t>
  </si>
  <si>
    <t>Bath</t>
  </si>
  <si>
    <t>Beaver Creek Institution</t>
  </si>
  <si>
    <t>Gravenhurst</t>
  </si>
  <si>
    <t>Collins Bay Institution</t>
  </si>
  <si>
    <t>Grand Valley Institution</t>
  </si>
  <si>
    <t>Kitchener</t>
  </si>
  <si>
    <t>Joyceville Institution</t>
  </si>
  <si>
    <t>Warkworth Institution</t>
  </si>
  <si>
    <t>Campbellford</t>
  </si>
  <si>
    <t>Stony Mountain Institution</t>
  </si>
  <si>
    <t xml:space="preserve">Regional Psychiatric Centre </t>
  </si>
  <si>
    <t>Saskatchewan Penitentiary</t>
  </si>
  <si>
    <t>Prince Albert</t>
  </si>
  <si>
    <t>Bowden Institution</t>
  </si>
  <si>
    <t>Innisfail</t>
  </si>
  <si>
    <t>Drumheller Institution</t>
  </si>
  <si>
    <t>Drumheller</t>
  </si>
  <si>
    <t>Edmonton Institution</t>
  </si>
  <si>
    <t>Edmonton Institution For Women</t>
  </si>
  <si>
    <t>Grande Cache Institution</t>
  </si>
  <si>
    <t>Grande Cache</t>
  </si>
  <si>
    <t>Ferndale Institution</t>
  </si>
  <si>
    <t>Mission</t>
  </si>
  <si>
    <t>Fraser Valley Institution</t>
  </si>
  <si>
    <t>Abbotsford</t>
  </si>
  <si>
    <t>Kent Institution</t>
  </si>
  <si>
    <t>Agassiz</t>
  </si>
  <si>
    <t>Matsqui Institution</t>
  </si>
  <si>
    <t>Mission Institution</t>
  </si>
  <si>
    <t>Mountain Institution</t>
  </si>
  <si>
    <t>William Head Institution</t>
  </si>
  <si>
    <t>Terra Commons</t>
  </si>
  <si>
    <t>Tignish</t>
  </si>
  <si>
    <t>Saint-Ubalde</t>
  </si>
  <si>
    <t>Commercial Fuel Use by Fuel, 2018 (PJ)</t>
  </si>
  <si>
    <t>Commercial Heating Fuel Shares</t>
  </si>
  <si>
    <t>Commercial Cooling Fuel Shares</t>
  </si>
  <si>
    <t>Commercial Other Component Fuel Shares</t>
  </si>
  <si>
    <t>Total Energy Use by End Use</t>
  </si>
  <si>
    <t>PJ (estimate)</t>
  </si>
  <si>
    <t>other component</t>
  </si>
  <si>
    <t>District heating</t>
  </si>
  <si>
    <t>MWh / PJ</t>
  </si>
  <si>
    <t>PJ</t>
  </si>
  <si>
    <t>Pivot table to summarize CEEDAC data</t>
  </si>
  <si>
    <t>(All)</t>
  </si>
  <si>
    <t>FALSE</t>
  </si>
  <si>
    <t>Project future district heat based on trendline of cumulative production:</t>
  </si>
  <si>
    <t>Row Labels</t>
  </si>
  <si>
    <t>Sum of system_thermal_production</t>
  </si>
  <si>
    <t>Cumulative (PJ)</t>
  </si>
  <si>
    <t>Cumulative (BTU)</t>
  </si>
  <si>
    <t>Forecast years</t>
  </si>
  <si>
    <t>Forecast (BTU)</t>
  </si>
  <si>
    <t>Trend (BTU)</t>
  </si>
  <si>
    <t>(blank)</t>
  </si>
  <si>
    <t>Grand Total</t>
  </si>
  <si>
    <t>We generally follow the assignment methodology discussed for the residential sector.</t>
  </si>
  <si>
    <t>Assume "other" is predominantly coal</t>
  </si>
  <si>
    <t>We also add in the district heating energy use here, all assigned to the "heating" component.</t>
  </si>
  <si>
    <t>This is intentionally additional to the fuel use totals from the tables above.</t>
  </si>
  <si>
    <t>Assume "steam" = DE</t>
  </si>
  <si>
    <t>Assume "light or heavy fuel oil" = petroleum</t>
  </si>
  <si>
    <t>Commercial Energy Use, 2018 (PJ)</t>
  </si>
  <si>
    <t xml:space="preserve"> biomass</t>
  </si>
  <si>
    <t>Check</t>
  </si>
  <si>
    <t>OK</t>
  </si>
  <si>
    <t>Commercial Energy Use, 2018 (BTU)</t>
  </si>
  <si>
    <t>commercial heating</t>
  </si>
  <si>
    <t>electricity (BTU)</t>
  </si>
  <si>
    <t>coal (BTU)</t>
  </si>
  <si>
    <t>natural gas (BTU)</t>
  </si>
  <si>
    <t>petroleum diesel (BTU)</t>
  </si>
  <si>
    <t>heat (BTU)</t>
  </si>
  <si>
    <t>kerosene (BTU)</t>
  </si>
  <si>
    <t>heavy or residual fuel oil (BTU)</t>
  </si>
  <si>
    <t>LPG propane or butane (BTU)</t>
  </si>
  <si>
    <t>hydrogen (BTU)</t>
  </si>
  <si>
    <t>commercial cooling</t>
  </si>
  <si>
    <t>commercial lighting</t>
  </si>
  <si>
    <t>commercial appliances</t>
  </si>
  <si>
    <t>commercial other</t>
  </si>
  <si>
    <t>Year</t>
  </si>
  <si>
    <t>biomass (BTU)</t>
  </si>
  <si>
    <t>Appendices, End - Use Demand; Current Policies</t>
  </si>
  <si>
    <t>https://apps.rec-cer.gc.ca/ftrppndc/dflt.aspx?GoCTemplateCulture&amp;GoCTemplateCulture=en-CA</t>
  </si>
  <si>
    <t>Canada's Energy Future 2021</t>
  </si>
  <si>
    <t>Hydrogen</t>
  </si>
  <si>
    <t>Select Case: Current Policies</t>
  </si>
  <si>
    <t>Units:</t>
  </si>
  <si>
    <t>Petajoules</t>
  </si>
  <si>
    <t>Hydrogen in residential (PJ):</t>
  </si>
  <si>
    <t>Urban heating (converted to BTU)</t>
  </si>
  <si>
    <t>Rural heating (converted to BTU)</t>
  </si>
  <si>
    <t>Hydrogen is projected to come online in 2024.</t>
  </si>
  <si>
    <t>Urban appliances (converted to BTU)</t>
  </si>
  <si>
    <t>Rural appliances (converted to BTU)</t>
  </si>
  <si>
    <t>We assume it will replace natural gas heating and appliances and portion it accordingly (split between heating and appliance and urban and rural)</t>
  </si>
  <si>
    <t>Heating (PJ):</t>
  </si>
  <si>
    <t>Appliances (PJ):</t>
  </si>
  <si>
    <t>Hydrogen is projected to come online in 2028.</t>
  </si>
  <si>
    <t>Heating (converted to BTU)</t>
  </si>
  <si>
    <t>Appliances (converted to BTU)</t>
  </si>
  <si>
    <t>We assume it will replace natural gas heating and appliances and portion it accordingly.</t>
  </si>
  <si>
    <t>The "Start Year" is the year before the first simulated year.</t>
  </si>
  <si>
    <t>This variable is based on bldgs/BCEU and uses the same data sources.</t>
  </si>
  <si>
    <t>We separate the start year values into their own variable so that</t>
  </si>
  <si>
    <t>we do not need to access data from a year outside of the model's</t>
  </si>
  <si>
    <t>run range from BCEU, which helps people avoid introducing</t>
  </si>
  <si>
    <t>bugs when they update model data.</t>
  </si>
  <si>
    <t>Text below is based on the notes from variable BCEU</t>
  </si>
  <si>
    <t>cooling &amp; ventilation</t>
  </si>
  <si>
    <t>envelope</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</si>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</sst>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
    <numFmt numFmtId="167" formatCode="0.000000000000000%"/>
  </numFmts>
  <fonts count="55"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vertAlign val="superscript"/>
      <sz val="10"/>
      <name val="Arial"/>
      <family val="2"/>
    </font>
    <font>
      <sz val="11"/>
      <color theme="1"/>
      <name val="Calibri"/>
      <family val="2"/>
      <scheme val="minor"/>
    </font>
    <font>
      <sz val="11"/>
      <color rgb="FF000000"/>
      <name val="Calibri"/>
      <family val="2"/>
    </font>
    <font>
      <sz val="12"/>
      <color rgb="FF000000"/>
      <name val="Calibri"/>
      <family val="2"/>
      <scheme val="minor"/>
    </font>
    <font>
      <sz val="12"/>
      <color rgb="FF333333"/>
      <name val="Calibri"/>
      <family val="2"/>
      <scheme val="minor"/>
    </font>
    <font>
      <b/>
      <sz val="12"/>
      <name val="Arial"/>
      <family val="2"/>
    </font>
    <font>
      <sz val="10"/>
      <name val="Arial"/>
      <family val="2"/>
    </font>
    <font>
      <b/>
      <sz val="10"/>
      <name val="Arial"/>
      <family val="2"/>
    </font>
    <font>
      <b/>
      <vertAlign val="superscript"/>
      <sz val="10"/>
      <name val="Arial"/>
      <family val="2"/>
    </font>
    <font>
      <b/>
      <i/>
      <sz val="10"/>
      <name val="Arial"/>
      <family val="2"/>
    </font>
    <font>
      <b/>
      <i/>
      <vertAlign val="superscript"/>
      <sz val="10"/>
      <name val="Arial"/>
      <family val="2"/>
    </font>
    <font>
      <i/>
      <sz val="10"/>
      <name val="Arial"/>
      <family val="2"/>
    </font>
    <font>
      <i/>
      <vertAlign val="superscript"/>
      <sz val="10"/>
      <name val="Arial"/>
      <family val="2"/>
    </font>
    <font>
      <vertAlign val="superscript"/>
      <sz val="10"/>
      <color indexed="8"/>
      <name val="Arial"/>
      <family val="2"/>
    </font>
    <font>
      <sz val="10"/>
      <color indexed="8"/>
      <name val="Arial"/>
      <family val="2"/>
    </font>
    <font>
      <b/>
      <vertAlign val="superscript"/>
      <sz val="10"/>
      <color indexed="8"/>
      <name val="Arial"/>
      <family val="2"/>
    </font>
    <font>
      <b/>
      <sz val="10"/>
      <color indexed="8"/>
      <name val="Arial"/>
      <family val="2"/>
    </font>
    <font>
      <b/>
      <u/>
      <sz val="10"/>
      <name val="Arial"/>
      <family val="2"/>
    </font>
    <font>
      <b/>
      <sz val="12"/>
      <color rgb="FF000000"/>
      <name val="Calibri"/>
      <family val="2"/>
      <scheme val="minor"/>
    </font>
    <font>
      <b/>
      <sz val="12"/>
      <color rgb="FF333333"/>
      <name val="Calibri"/>
      <family val="2"/>
      <scheme val="minor"/>
    </font>
    <font>
      <sz val="25"/>
      <color rgb="FF6F6F6F"/>
      <name val="Arial"/>
      <family val="2"/>
    </font>
    <font>
      <sz val="20"/>
      <color rgb="FF333333"/>
      <name val="Arial"/>
      <family val="2"/>
    </font>
    <font>
      <b/>
      <sz val="15"/>
      <color rgb="FF000000"/>
      <name val="Arial"/>
      <family val="2"/>
    </font>
    <font>
      <b/>
      <sz val="18"/>
      <color rgb="FF333333"/>
      <name val="Calibri"/>
      <family val="2"/>
      <scheme val="minor"/>
    </font>
    <font>
      <b/>
      <sz val="16"/>
      <color rgb="FF000000"/>
      <name val="Calibri"/>
      <family val="2"/>
      <scheme val="minor"/>
    </font>
    <font>
      <sz val="16"/>
      <color rgb="FF000000"/>
      <name val="Calibri"/>
      <family val="2"/>
      <scheme val="minor"/>
    </font>
    <font>
      <sz val="14"/>
      <color rgb="FF000000"/>
      <name val="Calibri"/>
      <family val="2"/>
      <scheme val="minor"/>
    </font>
    <font>
      <b/>
      <sz val="14"/>
      <color rgb="FF000000"/>
      <name val="Calibri"/>
      <family val="2"/>
      <scheme val="minor"/>
    </font>
    <font>
      <b/>
      <sz val="16"/>
      <color rgb="FF000000"/>
      <name val="Calibri"/>
      <family val="2"/>
    </font>
    <font>
      <b/>
      <sz val="14"/>
      <color rgb="FF000000"/>
      <name val="Calibri"/>
      <family val="2"/>
    </font>
    <font>
      <b/>
      <sz val="11"/>
      <name val="Calibri"/>
      <family val="2"/>
      <scheme val="minor"/>
    </font>
    <font>
      <sz val="11"/>
      <name val="Calibri"/>
      <family val="2"/>
      <scheme val="minor"/>
    </font>
    <font>
      <b/>
      <sz val="11"/>
      <color rgb="FFFF0000"/>
      <name val="Calibri"/>
      <family val="2"/>
      <scheme val="minor"/>
    </font>
    <font>
      <sz val="11"/>
      <color rgb="FFFF0000"/>
      <name val="Calibri"/>
      <family val="2"/>
      <scheme val="minor"/>
    </font>
    <font>
      <b/>
      <sz val="14"/>
      <name val="Arial"/>
      <family val="2"/>
    </font>
    <font>
      <b/>
      <vertAlign val="subscript"/>
      <sz val="10"/>
      <name val="Arial"/>
      <family val="2"/>
    </font>
    <font>
      <b/>
      <i/>
      <vertAlign val="subscript"/>
      <sz val="10"/>
      <name val="Arial"/>
      <family val="2"/>
    </font>
    <font>
      <b/>
      <vertAlign val="superscript"/>
      <sz val="12"/>
      <name val="Arial"/>
      <family val="2"/>
    </font>
    <font>
      <sz val="9"/>
      <color rgb="FF000000"/>
      <name val="Tahoma"/>
      <family val="2"/>
    </font>
    <font>
      <sz val="9"/>
      <color indexed="81"/>
      <name val="Tahoma"/>
      <family val="2"/>
    </font>
    <font>
      <sz val="11"/>
      <color rgb="FF000000"/>
      <name val="Calibri"/>
      <family val="2"/>
      <scheme val="minor"/>
    </font>
    <font>
      <sz val="10"/>
      <color rgb="FF000000"/>
      <name val="Tahoma"/>
      <family val="2"/>
    </font>
    <font>
      <b/>
      <sz val="10"/>
      <color rgb="FF000000"/>
      <name val="Tahoma"/>
      <family val="2"/>
    </font>
    <font>
      <sz val="10"/>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0000"/>
        <bgColor indexed="64"/>
      </patternFill>
    </fill>
    <fill>
      <patternFill patternType="solid">
        <fgColor theme="0" tint="-0.249977111117893"/>
        <bgColor indexed="64"/>
      </patternFill>
    </fill>
  </fills>
  <borders count="20">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style="thick">
        <color theme="0"/>
      </left>
      <right style="thick">
        <color theme="0"/>
      </right>
      <top/>
      <bottom style="thin">
        <color theme="0" tint="-0.24994659260841701"/>
      </bottom>
      <diagonal/>
    </border>
    <border>
      <left/>
      <right/>
      <top/>
      <bottom style="double">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style="double">
        <color indexed="64"/>
      </top>
      <bottom/>
      <diagonal/>
    </border>
  </borders>
  <cellStyleXfs count="20">
    <xf numFmtId="0" fontId="0" fillId="0" borderId="0"/>
    <xf numFmtId="0" fontId="4" fillId="0" borderId="0" applyNumberFormat="0" applyFill="0" applyBorder="0" applyAlignment="0" applyProtection="0"/>
    <xf numFmtId="0" fontId="5" fillId="0" borderId="1" applyNumberFormat="0" applyProtection="0">
      <alignment wrapText="1"/>
    </xf>
    <xf numFmtId="0" fontId="6" fillId="0" borderId="0" applyNumberFormat="0" applyProtection="0">
      <alignment horizontal="left"/>
    </xf>
    <xf numFmtId="0" fontId="4" fillId="0" borderId="2" applyNumberFormat="0" applyFont="0" applyProtection="0">
      <alignment wrapText="1"/>
    </xf>
    <xf numFmtId="0" fontId="5" fillId="0" borderId="3" applyNumberFormat="0" applyProtection="0">
      <alignment wrapText="1"/>
    </xf>
    <xf numFmtId="0" fontId="4" fillId="0" borderId="4" applyNumberFormat="0" applyProtection="0">
      <alignment vertical="top" wrapText="1"/>
    </xf>
    <xf numFmtId="0" fontId="7" fillId="0" borderId="0" applyNumberFormat="0" applyFill="0" applyBorder="0" applyAlignment="0" applyProtection="0"/>
    <xf numFmtId="0" fontId="9" fillId="0" borderId="0"/>
    <xf numFmtId="0" fontId="9" fillId="0" borderId="8" applyNumberFormat="0" applyProtection="0">
      <alignment wrapText="1"/>
    </xf>
    <xf numFmtId="0" fontId="10" fillId="0" borderId="6" applyNumberFormat="0" applyProtection="0">
      <alignment wrapText="1"/>
    </xf>
    <xf numFmtId="0" fontId="9" fillId="0" borderId="7" applyNumberFormat="0" applyFont="0" applyProtection="0">
      <alignment wrapText="1"/>
    </xf>
    <xf numFmtId="0" fontId="10" fillId="0" borderId="5" applyNumberFormat="0" applyProtection="0">
      <alignment wrapText="1"/>
    </xf>
    <xf numFmtId="0" fontId="9" fillId="0" borderId="0" applyNumberFormat="0" applyFill="0" applyBorder="0" applyAlignment="0" applyProtection="0"/>
    <xf numFmtId="0" fontId="8" fillId="0" borderId="0" applyNumberFormat="0" applyProtection="0">
      <alignment horizontal="left"/>
    </xf>
    <xf numFmtId="9" fontId="12" fillId="0" borderId="0" applyFont="0" applyFill="0" applyBorder="0" applyAlignment="0" applyProtection="0"/>
    <xf numFmtId="0" fontId="5" fillId="0" borderId="10" applyNumberFormat="0" applyProtection="0">
      <alignment horizontal="left" wrapText="1"/>
    </xf>
    <xf numFmtId="43" fontId="12" fillId="0" borderId="0" applyFont="0" applyFill="0" applyBorder="0" applyAlignment="0" applyProtection="0"/>
    <xf numFmtId="0" fontId="2" fillId="0" borderId="0"/>
    <xf numFmtId="0" fontId="13" fillId="0" borderId="0" applyBorder="0"/>
  </cellStyleXfs>
  <cellXfs count="151">
    <xf numFmtId="0" fontId="0" fillId="0" borderId="0" xfId="0"/>
    <xf numFmtId="0" fontId="3" fillId="0" borderId="0" xfId="0" applyFont="1"/>
    <xf numFmtId="0" fontId="0" fillId="0" borderId="0" xfId="0" applyAlignment="1">
      <alignment horizontal="left"/>
    </xf>
    <xf numFmtId="0" fontId="7" fillId="0" borderId="0" xfId="7"/>
    <xf numFmtId="0" fontId="0" fillId="0" borderId="9" xfId="0" applyBorder="1"/>
    <xf numFmtId="165" fontId="0" fillId="0" borderId="0" xfId="15" applyNumberFormat="1" applyFont="1"/>
    <xf numFmtId="11" fontId="0" fillId="0" borderId="0" xfId="17" applyNumberFormat="1" applyFont="1"/>
    <xf numFmtId="9" fontId="0" fillId="0" borderId="0" xfId="15" applyFont="1"/>
    <xf numFmtId="0" fontId="12" fillId="0" borderId="0" xfId="0" applyFont="1"/>
    <xf numFmtId="0" fontId="14" fillId="0" borderId="0" xfId="0" applyFont="1"/>
    <xf numFmtId="0" fontId="14" fillId="0" borderId="0" xfId="0" applyFont="1" applyAlignment="1">
      <alignment horizontal="left"/>
    </xf>
    <xf numFmtId="0" fontId="7" fillId="0" borderId="0" xfId="7" applyFill="1"/>
    <xf numFmtId="0" fontId="15" fillId="0" borderId="0" xfId="0" applyFont="1"/>
    <xf numFmtId="0" fontId="7" fillId="0" borderId="0" xfId="7" applyAlignment="1">
      <alignment horizontal="left"/>
    </xf>
    <xf numFmtId="0" fontId="16" fillId="0" borderId="0" xfId="0" applyFont="1"/>
    <xf numFmtId="0" fontId="17" fillId="0" borderId="0" xfId="0" applyFont="1"/>
    <xf numFmtId="0" fontId="18" fillId="0" borderId="0" xfId="0" applyFont="1" applyAlignment="1">
      <alignment horizontal="right"/>
    </xf>
    <xf numFmtId="0" fontId="17" fillId="0" borderId="0" xfId="0" applyFont="1" applyAlignment="1">
      <alignment horizontal="center"/>
    </xf>
    <xf numFmtId="0" fontId="17" fillId="0" borderId="0" xfId="0" applyFont="1" applyAlignment="1">
      <alignment horizontal="right"/>
    </xf>
    <xf numFmtId="0" fontId="18" fillId="0" borderId="11" xfId="0" applyFont="1" applyBorder="1"/>
    <xf numFmtId="0" fontId="18" fillId="0" borderId="0" xfId="0" applyFont="1"/>
    <xf numFmtId="166" fontId="18" fillId="0" borderId="0" xfId="0" applyNumberFormat="1" applyFont="1"/>
    <xf numFmtId="0" fontId="20" fillId="0" borderId="0" xfId="0" applyFont="1" applyAlignment="1">
      <alignment horizontal="left" indent="2"/>
    </xf>
    <xf numFmtId="166" fontId="17" fillId="0" borderId="0" xfId="0" applyNumberFormat="1" applyFont="1"/>
    <xf numFmtId="0" fontId="17" fillId="0" borderId="0" xfId="0" applyFont="1" applyAlignment="1">
      <alignment horizontal="left" indent="4"/>
    </xf>
    <xf numFmtId="0" fontId="22" fillId="0" borderId="0" xfId="0" applyFont="1"/>
    <xf numFmtId="0" fontId="22" fillId="0" borderId="0" xfId="0" applyFont="1" applyAlignment="1">
      <alignment horizontal="left" indent="5"/>
    </xf>
    <xf numFmtId="166" fontId="22" fillId="0" borderId="0" xfId="0" applyNumberFormat="1" applyFont="1"/>
    <xf numFmtId="0" fontId="17" fillId="0" borderId="0" xfId="0" applyFont="1" applyAlignment="1">
      <alignment horizontal="left" indent="5"/>
    </xf>
    <xf numFmtId="4" fontId="18" fillId="0" borderId="0" xfId="0" applyNumberFormat="1" applyFont="1"/>
    <xf numFmtId="0" fontId="18" fillId="0" borderId="0" xfId="0" applyFont="1" applyAlignment="1">
      <alignment horizontal="left"/>
    </xf>
    <xf numFmtId="2" fontId="18" fillId="0" borderId="0" xfId="0" applyNumberFormat="1" applyFont="1"/>
    <xf numFmtId="165" fontId="17" fillId="0" borderId="0" xfId="15" applyNumberFormat="1" applyFont="1" applyFill="1" applyBorder="1" applyAlignment="1">
      <alignment horizontal="center"/>
    </xf>
    <xf numFmtId="0" fontId="17" fillId="0" borderId="0" xfId="0" applyFont="1" applyAlignment="1">
      <alignment horizontal="left"/>
    </xf>
    <xf numFmtId="0" fontId="28" fillId="0" borderId="0" xfId="0" applyFont="1"/>
    <xf numFmtId="164" fontId="17" fillId="0" borderId="0" xfId="0" applyNumberFormat="1" applyFont="1"/>
    <xf numFmtId="2" fontId="27" fillId="0" borderId="0" xfId="0" applyNumberFormat="1" applyFont="1"/>
    <xf numFmtId="1" fontId="25" fillId="0" borderId="0" xfId="0" applyNumberFormat="1" applyFont="1" applyAlignment="1">
      <alignment horizontal="left" indent="4"/>
    </xf>
    <xf numFmtId="1" fontId="25" fillId="0" borderId="0" xfId="0" applyNumberFormat="1" applyFont="1" applyAlignment="1">
      <alignment horizontal="right"/>
    </xf>
    <xf numFmtId="2" fontId="27" fillId="0" borderId="0" xfId="0" applyNumberFormat="1" applyFont="1" applyAlignment="1">
      <alignment horizontal="left"/>
    </xf>
    <xf numFmtId="0" fontId="29" fillId="0" borderId="0" xfId="0" applyFont="1"/>
    <xf numFmtId="0" fontId="1" fillId="0" borderId="0" xfId="0" applyFont="1"/>
    <xf numFmtId="0" fontId="14" fillId="3" borderId="0" xfId="0" applyFont="1" applyFill="1"/>
    <xf numFmtId="3" fontId="14" fillId="3" borderId="0" xfId="0" applyNumberFormat="1" applyFont="1" applyFill="1"/>
    <xf numFmtId="165" fontId="14" fillId="3" borderId="0" xfId="15" applyNumberFormat="1" applyFont="1" applyFill="1"/>
    <xf numFmtId="0" fontId="30" fillId="0" borderId="0" xfId="0" applyFont="1"/>
    <xf numFmtId="0" fontId="31" fillId="0" borderId="0" xfId="0" applyFont="1"/>
    <xf numFmtId="0" fontId="32" fillId="0" borderId="0" xfId="0" applyFont="1"/>
    <xf numFmtId="0" fontId="33" fillId="0" borderId="0" xfId="0" applyFont="1"/>
    <xf numFmtId="0" fontId="35" fillId="0" borderId="0" xfId="0" applyFont="1"/>
    <xf numFmtId="0" fontId="36" fillId="0" borderId="0" xfId="0" applyFont="1"/>
    <xf numFmtId="3" fontId="36" fillId="0" borderId="0" xfId="0" applyNumberFormat="1" applyFont="1"/>
    <xf numFmtId="3" fontId="35" fillId="0" borderId="0" xfId="0" applyNumberFormat="1" applyFont="1"/>
    <xf numFmtId="0" fontId="37" fillId="0" borderId="0" xfId="0" applyFont="1"/>
    <xf numFmtId="0" fontId="38" fillId="0" borderId="0" xfId="0" applyFont="1"/>
    <xf numFmtId="166" fontId="0" fillId="0" borderId="0" xfId="0" applyNumberFormat="1"/>
    <xf numFmtId="1" fontId="0" fillId="0" borderId="0" xfId="0" applyNumberFormat="1"/>
    <xf numFmtId="0" fontId="0" fillId="4" borderId="0" xfId="0" applyFill="1"/>
    <xf numFmtId="9" fontId="17" fillId="0" borderId="0" xfId="15" applyFont="1" applyFill="1" applyBorder="1"/>
    <xf numFmtId="167" fontId="0" fillId="0" borderId="0" xfId="0" applyNumberFormat="1"/>
    <xf numFmtId="0" fontId="17" fillId="0" borderId="0" xfId="0" applyFont="1" applyAlignment="1">
      <alignment horizontal="left" indent="2"/>
    </xf>
    <xf numFmtId="3" fontId="0" fillId="0" borderId="0" xfId="0" applyNumberFormat="1"/>
    <xf numFmtId="166" fontId="3" fillId="0" borderId="0" xfId="0" applyNumberFormat="1" applyFont="1"/>
    <xf numFmtId="0" fontId="3" fillId="5" borderId="0" xfId="0" applyFont="1" applyFill="1"/>
    <xf numFmtId="0" fontId="0" fillId="5" borderId="0" xfId="0" applyFill="1"/>
    <xf numFmtId="2" fontId="0" fillId="0" borderId="0" xfId="0" applyNumberFormat="1"/>
    <xf numFmtId="0" fontId="39" fillId="0" borderId="0" xfId="19" applyFont="1"/>
    <xf numFmtId="0" fontId="13" fillId="0" borderId="0" xfId="19"/>
    <xf numFmtId="0" fontId="40" fillId="0" borderId="0" xfId="19" applyFont="1"/>
    <xf numFmtId="0" fontId="0" fillId="0" borderId="0" xfId="0" applyAlignment="1">
      <alignment horizontal="right"/>
    </xf>
    <xf numFmtId="0" fontId="41" fillId="6" borderId="0" xfId="0" applyFont="1" applyFill="1" applyAlignment="1">
      <alignment horizontal="right"/>
    </xf>
    <xf numFmtId="0" fontId="41" fillId="6" borderId="0" xfId="0" applyFont="1" applyFill="1"/>
    <xf numFmtId="0" fontId="3" fillId="6" borderId="0" xfId="0" applyFont="1" applyFill="1"/>
    <xf numFmtId="0" fontId="41" fillId="0" borderId="0" xfId="0" applyFont="1"/>
    <xf numFmtId="0" fontId="42" fillId="0" borderId="0" xfId="0" applyFont="1"/>
    <xf numFmtId="164" fontId="0" fillId="0" borderId="0" xfId="0" applyNumberFormat="1"/>
    <xf numFmtId="0" fontId="3" fillId="0" borderId="0" xfId="0" applyFont="1" applyAlignment="1">
      <alignment horizontal="right"/>
    </xf>
    <xf numFmtId="0" fontId="43" fillId="0" borderId="0" xfId="0" applyFont="1"/>
    <xf numFmtId="0" fontId="44" fillId="0" borderId="0" xfId="0" applyFont="1"/>
    <xf numFmtId="1" fontId="44" fillId="0" borderId="0" xfId="0" applyNumberFormat="1" applyFont="1"/>
    <xf numFmtId="0" fontId="0" fillId="0" borderId="0" xfId="0" quotePrefix="1"/>
    <xf numFmtId="0" fontId="18" fillId="0" borderId="9" xfId="0" applyFont="1" applyBorder="1"/>
    <xf numFmtId="165" fontId="18" fillId="0" borderId="0" xfId="15" applyNumberFormat="1" applyFont="1" applyBorder="1" applyAlignment="1">
      <alignment horizontal="right"/>
    </xf>
    <xf numFmtId="0" fontId="41" fillId="7" borderId="0" xfId="0" applyFont="1" applyFill="1"/>
    <xf numFmtId="0" fontId="3" fillId="2" borderId="0" xfId="0" applyFont="1" applyFill="1" applyAlignment="1">
      <alignment horizontal="left"/>
    </xf>
    <xf numFmtId="0" fontId="3" fillId="2" borderId="0" xfId="0" applyFont="1" applyFill="1"/>
    <xf numFmtId="165" fontId="0" fillId="0" borderId="0" xfId="0" applyNumberFormat="1"/>
    <xf numFmtId="0" fontId="45" fillId="0" borderId="12" xfId="0" applyFont="1" applyBorder="1"/>
    <xf numFmtId="0" fontId="17" fillId="0" borderId="13" xfId="0" applyFont="1" applyBorder="1"/>
    <xf numFmtId="0" fontId="0" fillId="0" borderId="13" xfId="0" applyBorder="1"/>
    <xf numFmtId="0" fontId="0" fillId="0" borderId="14" xfId="0" applyBorder="1"/>
    <xf numFmtId="0" fontId="18" fillId="0" borderId="15" xfId="0" applyFont="1" applyBorder="1"/>
    <xf numFmtId="0" fontId="0" fillId="0" borderId="16" xfId="0" applyBorder="1"/>
    <xf numFmtId="0" fontId="16" fillId="0" borderId="15" xfId="0" applyFont="1" applyBorder="1"/>
    <xf numFmtId="0" fontId="0" fillId="0" borderId="15" xfId="0" applyBorder="1"/>
    <xf numFmtId="0" fontId="16" fillId="0" borderId="0" xfId="0" applyFont="1" applyAlignment="1">
      <alignment horizontal="right"/>
    </xf>
    <xf numFmtId="0" fontId="18" fillId="0" borderId="17" xfId="0" applyFont="1" applyBorder="1"/>
    <xf numFmtId="164" fontId="18" fillId="0" borderId="0" xfId="0" applyNumberFormat="1" applyFont="1"/>
    <xf numFmtId="164" fontId="18" fillId="0" borderId="16" xfId="0" applyNumberFormat="1" applyFont="1" applyBorder="1"/>
    <xf numFmtId="0" fontId="20" fillId="0" borderId="0" xfId="0" applyFont="1" applyAlignment="1">
      <alignment horizontal="left" indent="1"/>
    </xf>
    <xf numFmtId="164" fontId="0" fillId="0" borderId="16" xfId="0" applyNumberFormat="1" applyBorder="1"/>
    <xf numFmtId="4" fontId="0" fillId="0" borderId="0" xfId="0" applyNumberFormat="1"/>
    <xf numFmtId="4" fontId="0" fillId="0" borderId="16" xfId="0" applyNumberFormat="1" applyBorder="1"/>
    <xf numFmtId="4" fontId="18" fillId="0" borderId="16" xfId="0" applyNumberFormat="1" applyFont="1" applyBorder="1"/>
    <xf numFmtId="0" fontId="18" fillId="0" borderId="0" xfId="0" applyFont="1" applyAlignment="1">
      <alignment wrapText="1"/>
    </xf>
    <xf numFmtId="0" fontId="0" fillId="0" borderId="18" xfId="0" applyBorder="1"/>
    <xf numFmtId="0" fontId="18" fillId="0" borderId="9" xfId="0" applyFont="1" applyBorder="1" applyAlignment="1">
      <alignment horizontal="left"/>
    </xf>
    <xf numFmtId="2" fontId="18" fillId="0" borderId="9" xfId="0" applyNumberFormat="1" applyFont="1" applyBorder="1"/>
    <xf numFmtId="2" fontId="18" fillId="0" borderId="17" xfId="0" applyNumberFormat="1" applyFont="1" applyBorder="1"/>
    <xf numFmtId="0" fontId="17" fillId="0" borderId="15" xfId="0" applyFont="1" applyBorder="1"/>
    <xf numFmtId="2" fontId="18" fillId="0" borderId="16" xfId="0" applyNumberFormat="1" applyFont="1" applyBorder="1"/>
    <xf numFmtId="0" fontId="17" fillId="0" borderId="18" xfId="0" applyFont="1" applyBorder="1"/>
    <xf numFmtId="0" fontId="17" fillId="0" borderId="9" xfId="0" applyFont="1" applyBorder="1"/>
    <xf numFmtId="0" fontId="0" fillId="0" borderId="9" xfId="0" applyBorder="1" applyAlignment="1">
      <alignment horizontal="right"/>
    </xf>
    <xf numFmtId="0" fontId="0" fillId="0" borderId="17" xfId="0" applyBorder="1"/>
    <xf numFmtId="166" fontId="18" fillId="0" borderId="16" xfId="0" applyNumberFormat="1" applyFont="1" applyBorder="1"/>
    <xf numFmtId="166" fontId="0" fillId="0" borderId="16" xfId="0" applyNumberFormat="1" applyBorder="1"/>
    <xf numFmtId="0" fontId="16" fillId="0" borderId="12" xfId="0" applyFont="1" applyBorder="1"/>
    <xf numFmtId="0" fontId="0" fillId="0" borderId="13" xfId="0" applyBorder="1" applyAlignment="1">
      <alignment horizontal="right"/>
    </xf>
    <xf numFmtId="0" fontId="18" fillId="0" borderId="0" xfId="0" applyFont="1" applyAlignment="1">
      <alignment horizontal="left" wrapText="1"/>
    </xf>
    <xf numFmtId="0" fontId="17" fillId="0" borderId="15" xfId="0" applyFont="1" applyBorder="1" applyAlignment="1">
      <alignment horizontal="left"/>
    </xf>
    <xf numFmtId="164" fontId="0" fillId="0" borderId="17" xfId="0" applyNumberFormat="1" applyBorder="1"/>
    <xf numFmtId="0" fontId="20" fillId="0" borderId="0" xfId="0" applyFont="1" applyAlignment="1">
      <alignment horizontal="left" wrapText="1" indent="1"/>
    </xf>
    <xf numFmtId="166" fontId="0" fillId="0" borderId="15" xfId="0" applyNumberFormat="1" applyBorder="1"/>
    <xf numFmtId="166" fontId="17" fillId="0" borderId="0" xfId="0" applyNumberFormat="1" applyFont="1" applyAlignment="1">
      <alignment horizontal="left" indent="2"/>
    </xf>
    <xf numFmtId="0" fontId="20" fillId="0" borderId="0" xfId="0" applyFont="1" applyAlignment="1">
      <alignment horizontal="left"/>
    </xf>
    <xf numFmtId="0" fontId="17" fillId="0" borderId="17" xfId="0" applyFont="1" applyBorder="1"/>
    <xf numFmtId="43" fontId="0" fillId="0" borderId="0" xfId="17" applyFont="1"/>
    <xf numFmtId="0" fontId="3" fillId="8" borderId="0" xfId="0" applyFont="1" applyFill="1"/>
    <xf numFmtId="0" fontId="0" fillId="8" borderId="0" xfId="0" applyFill="1"/>
    <xf numFmtId="43" fontId="0" fillId="0" borderId="0" xfId="0" applyNumberFormat="1"/>
    <xf numFmtId="0" fontId="0" fillId="0" borderId="0" xfId="0" pivotButton="1"/>
    <xf numFmtId="0" fontId="51" fillId="0" borderId="0" xfId="0" applyFont="1"/>
    <xf numFmtId="2" fontId="51" fillId="0" borderId="0" xfId="0" applyNumberFormat="1" applyFont="1"/>
    <xf numFmtId="11" fontId="0" fillId="0" borderId="0" xfId="0" applyNumberFormat="1"/>
    <xf numFmtId="11" fontId="51" fillId="0" borderId="0" xfId="0" applyNumberFormat="1" applyFont="1"/>
    <xf numFmtId="0" fontId="0" fillId="0" borderId="0" xfId="15" applyNumberFormat="1" applyFont="1"/>
    <xf numFmtId="0" fontId="18" fillId="0" borderId="19" xfId="0" applyFont="1" applyBorder="1"/>
    <xf numFmtId="3" fontId="17" fillId="0" borderId="0" xfId="0" applyNumberFormat="1" applyFont="1"/>
    <xf numFmtId="1" fontId="25" fillId="0" borderId="0" xfId="0" applyNumberFormat="1" applyFont="1"/>
    <xf numFmtId="0" fontId="3" fillId="4" borderId="0" xfId="0" applyFont="1" applyFill="1"/>
    <xf numFmtId="0" fontId="40" fillId="0" borderId="0" xfId="0" applyFont="1"/>
    <xf numFmtId="0" fontId="39" fillId="0" borderId="0" xfId="0" applyFont="1"/>
    <xf numFmtId="166" fontId="0" fillId="4" borderId="0" xfId="0" applyNumberFormat="1" applyFill="1"/>
    <xf numFmtId="2" fontId="0" fillId="4" borderId="0" xfId="0" applyNumberFormat="1" applyFill="1"/>
    <xf numFmtId="0" fontId="3" fillId="9" borderId="0" xfId="0" applyFont="1" applyFill="1"/>
    <xf numFmtId="0" fontId="0" fillId="9" borderId="0" xfId="0" applyFill="1"/>
    <xf numFmtId="0" fontId="0" fillId="0" borderId="0" xfId="0" applyFill="1"/>
    <xf numFmtId="1" fontId="0" fillId="0" borderId="0" xfId="0" applyNumberFormat="1" applyFill="1"/>
    <xf numFmtId="0" fontId="34" fillId="0" borderId="0" xfId="0" applyFont="1" applyAlignment="1"/>
    <xf numFmtId="0" fontId="0" fillId="0" borderId="0" xfId="0" applyAlignment="1"/>
  </cellXfs>
  <cellStyles count="20">
    <cellStyle name="Body: normal cell" xfId="4" xr:uid="{00000000-0005-0000-0000-000000000000}"/>
    <cellStyle name="Body: normal cell 2" xfId="11" xr:uid="{00000000-0005-0000-0000-000001000000}"/>
    <cellStyle name="Comma" xfId="17" builtinId="3"/>
    <cellStyle name="Font: Calibri, 9pt regular" xfId="1" xr:uid="{00000000-0005-0000-0000-000003000000}"/>
    <cellStyle name="Font: Calibri, 9pt regular 2" xfId="13" xr:uid="{00000000-0005-0000-0000-000004000000}"/>
    <cellStyle name="Footnotes: top row" xfId="6" xr:uid="{00000000-0005-0000-0000-000005000000}"/>
    <cellStyle name="Footnotes: top row 2" xfId="9" xr:uid="{00000000-0005-0000-0000-000006000000}"/>
    <cellStyle name="Header: bottom row" xfId="2" xr:uid="{00000000-0005-0000-0000-000007000000}"/>
    <cellStyle name="Header: bottom row 2" xfId="12" xr:uid="{00000000-0005-0000-0000-000008000000}"/>
    <cellStyle name="Header: top rows" xfId="16" xr:uid="{00000000-0005-0000-0000-000009000000}"/>
    <cellStyle name="Hyperlink" xfId="7" builtinId="8"/>
    <cellStyle name="Normal" xfId="0" builtinId="0"/>
    <cellStyle name="Normal 2" xfId="8" xr:uid="{00000000-0005-0000-0000-00000C000000}"/>
    <cellStyle name="Normal 3" xfId="18" xr:uid="{69AA3795-965E-FF44-A8F0-3F74D38EA33F}"/>
    <cellStyle name="Normal 4" xfId="19" xr:uid="{596D0EBA-63CD-9F44-A5C1-B12FD3338CBD}"/>
    <cellStyle name="Parent row" xfId="5" xr:uid="{00000000-0005-0000-0000-00000D000000}"/>
    <cellStyle name="Parent row 2" xfId="10" xr:uid="{00000000-0005-0000-0000-00000E000000}"/>
    <cellStyle name="Percent" xfId="15" builtinId="5"/>
    <cellStyle name="Table title" xfId="3" xr:uid="{00000000-0005-0000-0000-000010000000}"/>
    <cellStyle name="Table title 2" xfId="14" xr:uid="{00000000-0005-0000-0000-00001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'CAN Commercial Assignment'!$C$46</c:f>
              <c:strCache>
                <c:ptCount val="1"/>
                <c:pt idx="0">
                  <c:v>Cumulative (PJ)</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'CAN Commercial Assignment'!$A$47:$A$98</c:f>
              <c:numCache>
                <c:formatCode>General</c:formatCode>
                <c:ptCount val="52"/>
                <c:pt idx="0">
                  <c:v>1880</c:v>
                </c:pt>
                <c:pt idx="1">
                  <c:v>1910</c:v>
                </c:pt>
                <c:pt idx="2">
                  <c:v>1912</c:v>
                </c:pt>
                <c:pt idx="3">
                  <c:v>1925</c:v>
                </c:pt>
                <c:pt idx="4">
                  <c:v>1930</c:v>
                </c:pt>
                <c:pt idx="5">
                  <c:v>1938</c:v>
                </c:pt>
                <c:pt idx="6">
                  <c:v>1941</c:v>
                </c:pt>
                <c:pt idx="7">
                  <c:v>1942</c:v>
                </c:pt>
                <c:pt idx="8">
                  <c:v>1943</c:v>
                </c:pt>
                <c:pt idx="9">
                  <c:v>1950</c:v>
                </c:pt>
                <c:pt idx="10">
                  <c:v>1952</c:v>
                </c:pt>
                <c:pt idx="11">
                  <c:v>1953</c:v>
                </c:pt>
                <c:pt idx="12">
                  <c:v>1954</c:v>
                </c:pt>
                <c:pt idx="13">
                  <c:v>1955</c:v>
                </c:pt>
                <c:pt idx="14">
                  <c:v>1957</c:v>
                </c:pt>
                <c:pt idx="15">
                  <c:v>1958</c:v>
                </c:pt>
                <c:pt idx="16">
                  <c:v>1959</c:v>
                </c:pt>
                <c:pt idx="17">
                  <c:v>1960</c:v>
                </c:pt>
                <c:pt idx="18">
                  <c:v>1961</c:v>
                </c:pt>
                <c:pt idx="19">
                  <c:v>1962</c:v>
                </c:pt>
                <c:pt idx="20">
                  <c:v>1963</c:v>
                </c:pt>
                <c:pt idx="21">
                  <c:v>1965</c:v>
                </c:pt>
                <c:pt idx="22">
                  <c:v>1968</c:v>
                </c:pt>
                <c:pt idx="23">
                  <c:v>1969</c:v>
                </c:pt>
                <c:pt idx="24">
                  <c:v>1970</c:v>
                </c:pt>
                <c:pt idx="25">
                  <c:v>1972</c:v>
                </c:pt>
                <c:pt idx="26">
                  <c:v>1985</c:v>
                </c:pt>
                <c:pt idx="27">
                  <c:v>1990</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pt idx="51">
                  <c:v>2015</c:v>
                </c:pt>
              </c:numCache>
            </c:numRef>
          </c:xVal>
          <c:yVal>
            <c:numRef>
              <c:f>'CAN Commercial Assignment'!$D$47:$D$98</c:f>
              <c:numCache>
                <c:formatCode>0.00E+00</c:formatCode>
                <c:ptCount val="52"/>
                <c:pt idx="0">
                  <c:v>5.267189103035399E-13</c:v>
                </c:pt>
                <c:pt idx="1">
                  <c:v>3.8303193928868508E-12</c:v>
                </c:pt>
                <c:pt idx="2">
                  <c:v>4.2445432738747907E-12</c:v>
                </c:pt>
                <c:pt idx="3">
                  <c:v>4.2445432738747907E-12</c:v>
                </c:pt>
                <c:pt idx="4">
                  <c:v>4.5123162351398943E-12</c:v>
                </c:pt>
                <c:pt idx="5">
                  <c:v>4.5123162351398943E-12</c:v>
                </c:pt>
                <c:pt idx="6">
                  <c:v>4.5123162351398943E-12</c:v>
                </c:pt>
                <c:pt idx="7">
                  <c:v>4.5123162351398943E-12</c:v>
                </c:pt>
                <c:pt idx="8">
                  <c:v>4.5123162351398943E-12</c:v>
                </c:pt>
                <c:pt idx="9">
                  <c:v>6.9519280773012851E-12</c:v>
                </c:pt>
                <c:pt idx="10">
                  <c:v>6.9519280773012851E-12</c:v>
                </c:pt>
                <c:pt idx="11">
                  <c:v>6.9519280773012851E-12</c:v>
                </c:pt>
                <c:pt idx="12">
                  <c:v>6.9519280773012851E-12</c:v>
                </c:pt>
                <c:pt idx="13">
                  <c:v>6.9519280773012851E-12</c:v>
                </c:pt>
                <c:pt idx="14">
                  <c:v>6.9519280773012851E-12</c:v>
                </c:pt>
                <c:pt idx="15">
                  <c:v>7.1231698355798272E-12</c:v>
                </c:pt>
                <c:pt idx="16">
                  <c:v>7.1231698355798272E-12</c:v>
                </c:pt>
                <c:pt idx="17">
                  <c:v>7.1231698355798272E-12</c:v>
                </c:pt>
                <c:pt idx="18">
                  <c:v>7.1231698355798272E-12</c:v>
                </c:pt>
                <c:pt idx="19">
                  <c:v>7.1231698355798272E-12</c:v>
                </c:pt>
                <c:pt idx="20">
                  <c:v>7.1231698355798272E-12</c:v>
                </c:pt>
                <c:pt idx="21">
                  <c:v>7.3457442402625944E-12</c:v>
                </c:pt>
                <c:pt idx="22">
                  <c:v>7.3457442402625944E-12</c:v>
                </c:pt>
                <c:pt idx="23">
                  <c:v>7.3457442402625944E-12</c:v>
                </c:pt>
                <c:pt idx="24">
                  <c:v>1.5079206426125742E-11</c:v>
                </c:pt>
                <c:pt idx="25">
                  <c:v>1.5079206426125742E-11</c:v>
                </c:pt>
                <c:pt idx="26">
                  <c:v>1.5097224940855034E-11</c:v>
                </c:pt>
                <c:pt idx="27">
                  <c:v>1.5097224940855034E-11</c:v>
                </c:pt>
                <c:pt idx="28">
                  <c:v>1.5111806223100378E-11</c:v>
                </c:pt>
                <c:pt idx="29">
                  <c:v>1.5390973778461869E-11</c:v>
                </c:pt>
                <c:pt idx="30">
                  <c:v>1.5532764575073145E-11</c:v>
                </c:pt>
                <c:pt idx="31">
                  <c:v>1.5532764575073145E-11</c:v>
                </c:pt>
                <c:pt idx="32">
                  <c:v>1.583320203941456E-11</c:v>
                </c:pt>
                <c:pt idx="33">
                  <c:v>1.583320203941456E-11</c:v>
                </c:pt>
                <c:pt idx="34">
                  <c:v>1.5839355120226608E-11</c:v>
                </c:pt>
                <c:pt idx="35">
                  <c:v>1.5839355120226608E-11</c:v>
                </c:pt>
                <c:pt idx="36">
                  <c:v>1.6565792968464481E-11</c:v>
                </c:pt>
                <c:pt idx="37">
                  <c:v>1.662086683993035E-11</c:v>
                </c:pt>
                <c:pt idx="38">
                  <c:v>1.6649076056714975E-11</c:v>
                </c:pt>
                <c:pt idx="39">
                  <c:v>1.6649076056714975E-11</c:v>
                </c:pt>
                <c:pt idx="40">
                  <c:v>1.6769171280292865E-11</c:v>
                </c:pt>
                <c:pt idx="41">
                  <c:v>1.678246497340532E-11</c:v>
                </c:pt>
                <c:pt idx="42">
                  <c:v>5.0007042735137578E-11</c:v>
                </c:pt>
                <c:pt idx="43">
                  <c:v>5.0044204304683926E-11</c:v>
                </c:pt>
                <c:pt idx="44">
                  <c:v>5.0044204304683926E-11</c:v>
                </c:pt>
                <c:pt idx="45">
                  <c:v>5.0048850184552873E-11</c:v>
                </c:pt>
                <c:pt idx="46">
                  <c:v>5.0258401813149223E-11</c:v>
                </c:pt>
                <c:pt idx="47">
                  <c:v>5.0324001554857578E-11</c:v>
                </c:pt>
                <c:pt idx="48">
                  <c:v>5.0521296419506278E-11</c:v>
                </c:pt>
                <c:pt idx="49">
                  <c:v>5.0521296419506278E-11</c:v>
                </c:pt>
                <c:pt idx="50">
                  <c:v>5.0532991788685391E-11</c:v>
                </c:pt>
                <c:pt idx="51">
                  <c:v>5.054005263882712E-11</c:v>
                </c:pt>
              </c:numCache>
            </c:numRef>
          </c:yVal>
          <c:smooth val="0"/>
          <c:extLst>
            <c:ext xmlns:c16="http://schemas.microsoft.com/office/drawing/2014/chart" uri="{C3380CC4-5D6E-409C-BE32-E72D297353CC}">
              <c16:uniqueId val="{00000001-7A16-904D-8480-9C7D4508E641}"/>
            </c:ext>
          </c:extLst>
        </c:ser>
        <c:ser>
          <c:idx val="1"/>
          <c:order val="1"/>
          <c:tx>
            <c:v>Forecast</c:v>
          </c:tx>
          <c:spPr>
            <a:ln w="25400" cap="rnd">
              <a:noFill/>
              <a:round/>
            </a:ln>
            <a:effectLst/>
          </c:spPr>
          <c:marker>
            <c:symbol val="circle"/>
            <c:size val="5"/>
            <c:spPr>
              <a:solidFill>
                <a:schemeClr val="accent2"/>
              </a:solidFill>
              <a:ln w="9525">
                <a:solidFill>
                  <a:schemeClr val="accent2"/>
                </a:solidFill>
              </a:ln>
              <a:effectLst/>
            </c:spPr>
          </c:marker>
          <c:xVal>
            <c:numRef>
              <c:f>'CAN Commercial Assignment'!$E$47:$E$103</c:f>
              <c:numCache>
                <c:formatCode>General</c:formatCode>
                <c:ptCount val="57"/>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'CAN Commercial Assignment'!$F$47:$F$103</c:f>
              <c:numCache>
                <c:formatCode>0.00E+00</c:formatCode>
                <c:ptCount val="57"/>
                <c:pt idx="0">
                  <c:v>3.8248934765801345E-11</c:v>
                </c:pt>
                <c:pt idx="1">
                  <c:v>3.8680078887731651E-11</c:v>
                </c:pt>
                <c:pt idx="2">
                  <c:v>3.9111223009661957E-11</c:v>
                </c:pt>
                <c:pt idx="3">
                  <c:v>3.9542367131592367E-11</c:v>
                </c:pt>
                <c:pt idx="4">
                  <c:v>3.9973511253522673E-11</c:v>
                </c:pt>
                <c:pt idx="5">
                  <c:v>4.0404655375452979E-11</c:v>
                </c:pt>
                <c:pt idx="6">
                  <c:v>4.0835799497383285E-11</c:v>
                </c:pt>
                <c:pt idx="7">
                  <c:v>4.1266943619313591E-11</c:v>
                </c:pt>
                <c:pt idx="8">
                  <c:v>4.1698087741243897E-11</c:v>
                </c:pt>
                <c:pt idx="9">
                  <c:v>4.2129231863174204E-11</c:v>
                </c:pt>
                <c:pt idx="10">
                  <c:v>4.256037598510451E-11</c:v>
                </c:pt>
                <c:pt idx="11">
                  <c:v>4.2991520107034816E-11</c:v>
                </c:pt>
                <c:pt idx="12">
                  <c:v>4.3422664228965122E-11</c:v>
                </c:pt>
                <c:pt idx="13">
                  <c:v>4.3853808350895428E-11</c:v>
                </c:pt>
                <c:pt idx="14">
                  <c:v>4.4284952472825734E-11</c:v>
                </c:pt>
                <c:pt idx="15">
                  <c:v>4.4716096594756041E-11</c:v>
                </c:pt>
                <c:pt idx="16">
                  <c:v>4.5147240716686347E-11</c:v>
                </c:pt>
                <c:pt idx="17">
                  <c:v>4.5578384838616653E-11</c:v>
                </c:pt>
                <c:pt idx="18">
                  <c:v>4.6009528960546959E-11</c:v>
                </c:pt>
                <c:pt idx="19">
                  <c:v>4.6440673082477265E-11</c:v>
                </c:pt>
                <c:pt idx="20">
                  <c:v>4.6871817204407675E-11</c:v>
                </c:pt>
                <c:pt idx="21">
                  <c:v>4.7302961326337981E-11</c:v>
                </c:pt>
                <c:pt idx="22">
                  <c:v>4.7734105448268287E-11</c:v>
                </c:pt>
                <c:pt idx="23">
                  <c:v>4.8165249570198593E-11</c:v>
                </c:pt>
                <c:pt idx="24">
                  <c:v>4.8596393692128899E-11</c:v>
                </c:pt>
                <c:pt idx="25">
                  <c:v>4.9027537814059206E-11</c:v>
                </c:pt>
                <c:pt idx="26">
                  <c:v>4.9458681935989512E-11</c:v>
                </c:pt>
                <c:pt idx="27">
                  <c:v>4.9889826057919818E-11</c:v>
                </c:pt>
                <c:pt idx="28">
                  <c:v>5.0320970179850124E-11</c:v>
                </c:pt>
                <c:pt idx="29">
                  <c:v>5.075211430178043E-11</c:v>
                </c:pt>
                <c:pt idx="30">
                  <c:v>5.1183258423710736E-11</c:v>
                </c:pt>
              </c:numCache>
            </c:numRef>
          </c:yVal>
          <c:smooth val="0"/>
          <c:extLst>
            <c:ext xmlns:c16="http://schemas.microsoft.com/office/drawing/2014/chart" uri="{C3380CC4-5D6E-409C-BE32-E72D297353CC}">
              <c16:uniqueId val="{00000003-7A16-904D-8480-9C7D4508E641}"/>
            </c:ext>
          </c:extLst>
        </c:ser>
        <c:ser>
          <c:idx val="2"/>
          <c:order val="2"/>
          <c:tx>
            <c:strRef>
              <c:f>'CAN Commercial Assignment'!$G$46</c:f>
              <c:strCache>
                <c:ptCount val="1"/>
                <c:pt idx="0">
                  <c:v>Trend (BTU)</c:v>
                </c:pt>
              </c:strCache>
            </c:strRef>
          </c:tx>
          <c:spPr>
            <a:ln w="25400" cap="rnd">
              <a:noFill/>
              <a:round/>
            </a:ln>
            <a:effectLst/>
          </c:spPr>
          <c:marker>
            <c:symbol val="circle"/>
            <c:size val="5"/>
            <c:spPr>
              <a:solidFill>
                <a:schemeClr val="accent3"/>
              </a:solidFill>
              <a:ln w="9525">
                <a:solidFill>
                  <a:schemeClr val="accent3"/>
                </a:solidFill>
              </a:ln>
              <a:effectLst/>
            </c:spPr>
          </c:marker>
          <c:xVal>
            <c:numRef>
              <c:f>'CAN Commercial Assignment'!$E$47:$E$103</c:f>
              <c:numCache>
                <c:formatCode>General</c:formatCode>
                <c:ptCount val="57"/>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'CAN Commercial Assignment'!$G$47:$G$77</c:f>
              <c:numCache>
                <c:formatCode>General</c:formatCode>
                <c:ptCount val="31"/>
                <c:pt idx="0">
                  <c:v>3.5256255721942048E-11</c:v>
                </c:pt>
                <c:pt idx="1">
                  <c:v>3.5643599073045072E-11</c:v>
                </c:pt>
                <c:pt idx="2">
                  <c:v>3.6030942424148095E-11</c:v>
                </c:pt>
                <c:pt idx="3">
                  <c:v>3.6418285775251016E-11</c:v>
                </c:pt>
                <c:pt idx="4">
                  <c:v>3.6805629126354039E-11</c:v>
                </c:pt>
                <c:pt idx="5">
                  <c:v>3.7192972477457063E-11</c:v>
                </c:pt>
                <c:pt idx="6">
                  <c:v>3.7580315828560087E-11</c:v>
                </c:pt>
                <c:pt idx="7">
                  <c:v>3.796765917966311E-11</c:v>
                </c:pt>
                <c:pt idx="8">
                  <c:v>3.8355002530766134E-11</c:v>
                </c:pt>
                <c:pt idx="9">
                  <c:v>3.8742345881869054E-11</c:v>
                </c:pt>
                <c:pt idx="10">
                  <c:v>3.9129689232972078E-11</c:v>
                </c:pt>
                <c:pt idx="11">
                  <c:v>3.9517032584075102E-11</c:v>
                </c:pt>
                <c:pt idx="12">
                  <c:v>3.9904375935178126E-11</c:v>
                </c:pt>
                <c:pt idx="13">
                  <c:v>4.0291719286281149E-11</c:v>
                </c:pt>
                <c:pt idx="14">
                  <c:v>4.067906263738407E-11</c:v>
                </c:pt>
                <c:pt idx="15">
                  <c:v>4.1066405988487093E-11</c:v>
                </c:pt>
                <c:pt idx="16">
                  <c:v>4.1453749339590117E-11</c:v>
                </c:pt>
                <c:pt idx="17">
                  <c:v>4.1841092690693141E-11</c:v>
                </c:pt>
                <c:pt idx="18">
                  <c:v>4.2228436041796164E-11</c:v>
                </c:pt>
                <c:pt idx="19">
                  <c:v>4.2615779392899188E-11</c:v>
                </c:pt>
                <c:pt idx="20">
                  <c:v>4.3003122744002108E-11</c:v>
                </c:pt>
                <c:pt idx="21">
                  <c:v>4.3390466095105132E-11</c:v>
                </c:pt>
                <c:pt idx="22">
                  <c:v>4.3777809446208156E-11</c:v>
                </c:pt>
                <c:pt idx="23">
                  <c:v>4.4165152797311179E-11</c:v>
                </c:pt>
                <c:pt idx="24">
                  <c:v>4.4552496148414203E-11</c:v>
                </c:pt>
                <c:pt idx="25">
                  <c:v>4.4939839499517227E-11</c:v>
                </c:pt>
                <c:pt idx="26">
                  <c:v>4.5327182850620147E-11</c:v>
                </c:pt>
                <c:pt idx="27">
                  <c:v>4.5714526201723171E-11</c:v>
                </c:pt>
                <c:pt idx="28">
                  <c:v>4.6101869552826195E-11</c:v>
                </c:pt>
                <c:pt idx="29">
                  <c:v>4.6489212903929218E-11</c:v>
                </c:pt>
                <c:pt idx="30">
                  <c:v>4.6876556255032242E-11</c:v>
                </c:pt>
              </c:numCache>
            </c:numRef>
          </c:yVal>
          <c:smooth val="0"/>
          <c:extLst>
            <c:ext xmlns:c16="http://schemas.microsoft.com/office/drawing/2014/chart" uri="{C3380CC4-5D6E-409C-BE32-E72D297353CC}">
              <c16:uniqueId val="{00000002-ED8D-6A4E-BC6A-B2CDCF216044}"/>
            </c:ext>
          </c:extLst>
        </c:ser>
        <c:dLbls>
          <c:showLegendKey val="0"/>
          <c:showVal val="0"/>
          <c:showCatName val="0"/>
          <c:showSerName val="0"/>
          <c:showPercent val="0"/>
          <c:showBubbleSize val="0"/>
        </c:dLbls>
        <c:axId val="2039553488"/>
        <c:axId val="2039555248"/>
      </c:scatterChart>
      <c:valAx>
        <c:axId val="203955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55248"/>
        <c:crosses val="autoZero"/>
        <c:crossBetween val="midCat"/>
      </c:valAx>
      <c:valAx>
        <c:axId val="203955524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53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ocumenttasks/documenttask1.xml><?xml version="1.0" encoding="utf-8"?>
<Tasks xmlns="http://schemas.microsoft.com/office/tasks/2019/documenttasks">
  <Task id="{3DAC3756-29BB-4AF1-8738-47F8DEDFCE39}">
    <Anchor>
      <Comment id="{76404357-6F1B-4207-B09C-2AD333132620}"/>
    </Anchor>
    <History>
      <Event time="2021-11-12T17:31:15.65" id="{65A88671-6B68-467B-ABA9-E1533F6CBE3C}">
        <Attribution userId="S::betsya@pembina.org::bba46dfa-1448-49db-8a85-9735cb4ceae1" userName="Betsy Agar" userProvider="AD"/>
        <Anchor>
          <Comment id="{76404357-6F1B-4207-B09C-2AD333132620}"/>
        </Anchor>
        <Create/>
      </Event>
      <Event time="2021-11-12T17:31:15.65" id="{6DB8B3FD-47F4-407E-952A-1BAF8789AE88}">
        <Attribution userId="S::betsya@pembina.org::bba46dfa-1448-49db-8a85-9735cb4ceae1" userName="Betsy Agar" userProvider="AD"/>
        <Anchor>
          <Comment id="{76404357-6F1B-4207-B09C-2AD333132620}"/>
        </Anchor>
        <Assign userId="S::eyaba@pembina.org::e48cb72f-8969-4f81-87bc-9db77bc6adc6" userName="Eyab Al-Aini" userProvider="AD"/>
      </Event>
      <Event time="2021-11-12T17:31:15.65" id="{0E647FF9-45EF-4FED-BD44-81D2CEF5710B}">
        <Attribution userId="S::betsya@pembina.org::bba46dfa-1448-49db-8a85-9735cb4ceae1" userName="Betsy Agar" userProvider="AD"/>
        <Anchor>
          <Comment id="{76404357-6F1B-4207-B09C-2AD333132620}"/>
        </Anchor>
        <SetTitle title="@Eyab Al-Aini The current table starts at 2000, the previous EPS Included 1990-1999 data. Should I add 1990-1999 data from previous “Residential Secondary Energy Use (Final Demand) by Energy Source and End Use” table?"/>
      </Event>
    </History>
  </Task>
</Tasks>
</file>

<file path=xl/documenttasks/documenttask2.xml><?xml version="1.0" encoding="utf-8"?>
<Tasks xmlns="http://schemas.microsoft.com/office/tasks/2019/documenttasks">
  <Task id="{6C59CB50-A569-4AAA-807E-7F6CD7B7A05B}">
    <Anchor>
      <Comment id="{202B031F-1B60-4754-97A6-F383E7E9C47B}"/>
    </Anchor>
    <History>
      <Event time="2021-11-12T17:29:02.91" id="{E0395583-5C74-4093-B780-5AB37D5A4761}">
        <Attribution userId="S::betsya@pembina.org::bba46dfa-1448-49db-8a85-9735cb4ceae1" userName="Betsy Agar" userProvider="AD"/>
        <Anchor>
          <Comment id="{A67B7BBD-2691-4FC5-A9F9-B1A089DC970D}"/>
        </Anchor>
        <Create/>
      </Event>
      <Event time="2021-11-12T17:29:02.91" id="{3BF6548D-3DB2-4148-850B-8E40E676756B}">
        <Attribution userId="S::betsya@pembina.org::bba46dfa-1448-49db-8a85-9735cb4ceae1" userName="Betsy Agar" userProvider="AD"/>
        <Anchor>
          <Comment id="{A67B7BBD-2691-4FC5-A9F9-B1A089DC970D}"/>
        </Anchor>
        <Assign userId="S::eyaba@pembina.org::e48cb72f-8969-4f81-87bc-9db77bc6adc6" userName="Eyab Al-Aini" userProvider="AD"/>
      </Event>
      <Event time="2021-11-12T17:29:02.91" id="{E4B0487E-A002-4D7D-80AA-676706086623}">
        <Attribution userId="S::betsya@pembina.org::bba46dfa-1448-49db-8a85-9735cb4ceae1" userName="Betsy Agar" userProvider="AD"/>
        <Anchor>
          <Comment id="{A67B7BBD-2691-4FC5-A9F9-B1A089DC970D}"/>
        </Anchor>
        <SetTitle title="@Eyab Al-Aini"/>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584200</xdr:colOff>
      <xdr:row>0</xdr:row>
      <xdr:rowOff>114300</xdr:rowOff>
    </xdr:from>
    <xdr:to>
      <xdr:col>6</xdr:col>
      <xdr:colOff>406400</xdr:colOff>
      <xdr:row>8</xdr:row>
      <xdr:rowOff>76200</xdr:rowOff>
    </xdr:to>
    <xdr:pic>
      <xdr:nvPicPr>
        <xdr:cNvPr id="2" name="Picture 1" descr="2016 Census logo">
          <a:extLst>
            <a:ext uri="{FF2B5EF4-FFF2-40B4-BE49-F238E27FC236}">
              <a16:creationId xmlns:a16="http://schemas.microsoft.com/office/drawing/2014/main" id="{62964F7F-1B67-D245-AE44-1E013C160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72600" y="114300"/>
          <a:ext cx="1981200" cy="200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465343</xdr:colOff>
      <xdr:row>45</xdr:row>
      <xdr:rowOff>19390</xdr:rowOff>
    </xdr:from>
    <xdr:to>
      <xdr:col>17</xdr:col>
      <xdr:colOff>96</xdr:colOff>
      <xdr:row>74</xdr:row>
      <xdr:rowOff>159090</xdr:rowOff>
    </xdr:to>
    <xdr:graphicFrame macro="">
      <xdr:nvGraphicFramePr>
        <xdr:cNvPr id="2" name="Chart 1">
          <a:extLst>
            <a:ext uri="{FF2B5EF4-FFF2-40B4-BE49-F238E27FC236}">
              <a16:creationId xmlns:a16="http://schemas.microsoft.com/office/drawing/2014/main" id="{E60C73F9-BB76-4549-97D5-CE44CF950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Eyab Al-Aini" id="{9E6FD29A-D669-43F3-AD89-95454000A88B}" userId="eyaba@pembina.org" providerId="PeoplePicker"/>
  <person displayName="Betsy Agar" id="{8EB373C7-3FE8-4DEE-B64C-751E6FB55F75}" userId="betsya@pembina.org" providerId="PeoplePicker"/>
  <person displayName="Eyab Al-Aini" id="{588905F6-6C7E-4376-B085-DCCB7902B80A}" userId="S::eyaba@pembina.org::e48cb72f-8969-4f81-87bc-9db77bc6adc6" providerId="AD"/>
  <person displayName="Betsy Agar" id="{E6243CB7-11F1-6A4B-9187-A8606C7CA455}" userId="S::betsya@pembina.org::bba46dfa-1448-49db-8a85-9735cb4ceae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tsy Agar" refreshedDate="44515.59840289352" createdVersion="7" refreshedVersion="7" minRefreshableVersion="3" recordCount="227" xr:uid="{54E1C92A-5FC5-5846-B683-0EB05DD3E477}">
  <cacheSource type="worksheet">
    <worksheetSource ref="A2:DO229" sheet="CEEDAC District Heating"/>
  </cacheSource>
  <cacheFields count="119">
    <cacheField name="ID" numFmtId="0">
      <sharedItems containsSemiMixedTypes="0" containsString="0" containsNumber="1" containsInteger="1" minValue="100016" maxValue="103686"/>
    </cacheField>
    <cacheField name="facility_name" numFmtId="0">
      <sharedItems count="227">
        <s v="Calgary Downtown District Energy Centre"/>
        <s v="Foothills Medical Centre"/>
        <s v="Southern Alberta Institute of Technology"/>
        <s v="University of Calgary"/>
        <s v="CFB Cold Lake"/>
        <s v="Boyle Renaissance District Energy"/>
        <s v="Blatchford"/>
        <s v="University of Alberta"/>
        <s v="University of Lethbridge"/>
        <s v="Drake Landing Company"/>
        <s v="Strathcona County Community Energy Centre"/>
        <s v="British Columbia Institute of Technology - Burnaby"/>
        <s v="UniverCity Neighbourhood Utility Service"/>
        <s v="Burns Lake Community Energy System"/>
        <s v="CFB Comox"/>
        <s v="aq'am (St. Mary's Indian Band)"/>
        <s v="Fink Enderby District Energy"/>
        <s v="CFB Esquimalt"/>
        <s v="Gibsons District Energy Utility"/>
        <s v="Sun Rivers Resort - Belmonte"/>
        <s v="Sun Rivers Resort - Talasa"/>
        <s v="Okanagan College"/>
        <s v="University of British Columbia Okanagan"/>
        <s v="Sapperton"/>
        <s v="Lions Gate Hospital"/>
        <s v="Lonsdale Energy Corp"/>
        <s v="Port Clements District Heating System"/>
        <s v="BC New Hope Recovery Society"/>
        <s v="Prince George"/>
        <s v="University of Northern British Columbia"/>
        <s v="University Hospital of Northern BC"/>
        <s v="Revelstoke Community Energy Corporation"/>
        <s v="Alexandra District Energy Utility"/>
        <s v="Oval Village District Energy Utility"/>
        <s v="Surrey Memorial Hospital"/>
        <s v="Surrey City Energy"/>
        <s v="Telkwa"/>
        <s v="Tla-o-qui-aht First Nation"/>
        <s v="BC Children and Women's Hospital"/>
        <s v="Creative Energy"/>
        <s v="River District Energy"/>
        <s v="SEFC Neighbourhood Energy Utility"/>
        <s v="TELUS Garden Building"/>
        <s v="Vancouver General Hospital"/>
        <s v="University of British Columbia"/>
        <s v="Dockside Green Energy System"/>
        <s v="Royal Jubilee Hospital"/>
        <s v="University of Victoria"/>
        <s v="Victoria General Hospital"/>
        <s v="Westhills"/>
        <s v="Whistler Wastewater Treatment Plant"/>
        <s v="Avonlea Hutterite Colony"/>
        <s v="Brandon University"/>
        <s v="Ritchot District Energy - Ile Des Chenes"/>
        <s v="Providence District Heating"/>
        <s v="CFB Shilo"/>
        <s v="Wawanesa Geothermal Residential Subdivision"/>
        <s v="Stanley Business Centre"/>
        <s v="Assiniboine Park Zoo"/>
        <s v="CFB Winnipeg"/>
        <s v="McPhillips Common District Geothermal System"/>
        <s v="Seasons of Tuxedo - IKEA"/>
        <s v="The Forks Market"/>
        <s v="Jubilee Winnipeg"/>
        <s v="University of Manitoba"/>
        <s v="University of Winnipeg - Ashdown Hall"/>
        <s v="University of New Brunswick - Fredericton"/>
        <s v="CFB Gagetown"/>
        <s v="Université de Moncton"/>
        <s v="CFB Goose Bay"/>
        <s v="Saint Francis Xavier University"/>
        <s v="CFB Halifax  - Bedford"/>
        <s v="CFB Halifax  - Dockyard Annex"/>
        <s v="CFB Halifax  - Shearwater"/>
        <s v="CFB Greenwood"/>
        <s v="Alderney 5"/>
        <s v="CFB Halifax  - Dockyard"/>
        <s v="CFB Halifax  - Stadacona"/>
        <s v="CFB Halifax  - Windsor Park"/>
        <s v="Dalhousie University - Halifax"/>
        <s v="Mount Saint Vincent University"/>
        <s v="Queen Elizabeth II Hospital"/>
        <s v="Saint Mary's University"/>
        <s v="Université Sainte-Anne"/>
        <s v="Cape Breton University"/>
        <s v="Dalhousie University - Agricultural Campus"/>
        <s v="Nova Institution"/>
        <s v="Acadia University"/>
        <s v="Behchoko"/>
        <s v="Fort Liard"/>
        <s v="Aadrii"/>
        <s v="Fort Simpson"/>
        <s v="Fort Smith"/>
        <s v="Hay River Schools"/>
        <s v="Inuvik"/>
        <s v="Yellowknife"/>
        <s v="Yellowknife GNWT Office Buildings"/>
        <s v="CFS Alert"/>
        <s v="Arviat"/>
        <s v="Iqaluit"/>
        <s v="Rankin Inlet"/>
        <s v="Fort McPherson District Energy"/>
        <s v="Ajax"/>
        <s v="Saint Andrew's College"/>
        <s v="CFB Borden"/>
        <s v="Cornwall"/>
        <s v="Kizhaagimitay Nipi Community Utility  (Grassy Narrows)"/>
        <s v="Geraldton District Heating System"/>
        <s v="Galt"/>
        <s v="Hanlon Creek"/>
        <s v="Hamilton Community Energy"/>
        <s v="Harbor Health Services Inc."/>
        <s v="McMaster Innovation Park"/>
        <s v="CFB Kingston"/>
        <s v="Queen's University"/>
        <s v="London District Energy"/>
        <s v="Markham District Energy - Cornell Centre"/>
        <s v="Markham District Energy - Markham Centre"/>
        <s v="Greater Toronto Airports Authority"/>
        <s v="Algonquin College"/>
        <s v="Durham College"/>
        <s v="Carleton University"/>
        <s v="Cliff Street and National Research Council"/>
        <s v="Confederation Heights"/>
        <s v="NRCan Bells Corners Complex"/>
        <s v="PWGSC Heating and Cooling Plants"/>
        <s v="RCMP District Energy System"/>
        <s v="Rideau Hall Central Heating Plant"/>
        <s v="Ottawa Health Science Centre"/>
        <s v="Tunney's Pasture"/>
        <s v="University of Ottawa"/>
        <s v="Beaver Barracks"/>
        <s v="CFB Petawawa"/>
        <s v="Brock University"/>
        <s v="Sudbury District Energy - Hospital Plant"/>
        <s v="Sudbury District Energy - Downtown"/>
        <s v="Baycrest Centre"/>
        <s v="Toronto District Energy System"/>
        <s v="Regent Park Community Energy System"/>
        <s v="University of Toronto - Saint George"/>
        <s v="University of Toronto - Mississauga"/>
        <s v="York University"/>
        <s v="CFB Trenton"/>
        <s v="Windsor District Energy"/>
        <s v="University of Windsor"/>
        <s v="PEI District Energy System"/>
        <s v="CFB Bagotville"/>
        <s v="Centrale de Chauffage Urbain Montréal"/>
        <s v="CFB Montreal - LP"/>
        <s v="Oujé-Bougoumou Public Works"/>
        <s v="La Cité Verte"/>
        <s v="Senneterre Thermal Park"/>
        <s v="CFB Valcartier - Citadelle"/>
        <s v="University of Regina"/>
        <s v="University of Saskatchewan"/>
        <s v="Burwash Landing first nations"/>
        <s v="Dawson City Infrastructure Heating Project "/>
        <s v="Na-Cho Nyak Dun First Nation"/>
        <s v="ATCO Electric Yukon"/>
        <s v="Purdy's Wharf"/>
        <s v="Mount Allison University"/>
        <s v="Sheridan College"/>
        <s v="CFB St-Jean"/>
        <s v="CFB Valcartier"/>
        <s v="Crandall University"/>
        <s v="Holland College"/>
        <s v="Lakehead University"/>
        <s v="Laurentian University"/>
        <s v="Memorial University of Newfoundland"/>
        <s v="Nipissing University"/>
        <s v="Nova Scotia College of Art and Design University"/>
        <s v="Nova Scotia Commuity College"/>
        <s v="Ontario College of Art and Design University"/>
        <s v="Ryerson University"/>
        <s v="Saint Thomas Universtiy"/>
        <s v="Trent University"/>
        <s v="University of Guelph"/>
        <s v="University of King's College"/>
        <s v="University of New Brunswick - Saint John"/>
        <s v="University of Ontario Institute of Technology"/>
        <s v="University of Prince Edward Island"/>
        <s v="University of Toronto - Scarborough"/>
        <s v="University of Waterloo"/>
        <s v="Western University"/>
        <s v="Wilfred Laurier University"/>
        <s v="Cogswell District"/>
        <s v="Pangnirtung"/>
        <s v="Kugluktuk"/>
        <s v="Cambridge Bay"/>
        <s v="Sanikiluak"/>
        <s v="Taloyoak"/>
        <s v="Saanich Peninsula WWTP"/>
        <s v="Atlantic Institution"/>
        <s v="Dorchester Penitentiary"/>
        <s v="Springhill Institution"/>
        <s v="Archambault Institution"/>
        <s v="Federal Training Centre"/>
        <s v="Cowansville Institution"/>
        <s v="Donnacona Institution"/>
        <s v="Drummond Institution"/>
        <s v="Joliette Institution"/>
        <s v="La Macaza Institution"/>
        <s v="Port Cartier Institution"/>
        <s v="Bath - Millhaven Institution"/>
        <s v="Beaver Creek Institution"/>
        <s v="Collins Bay Institution"/>
        <s v="Grand Valley Institution"/>
        <s v="Joyceville Institution"/>
        <s v="Warkworth Institution"/>
        <s v="Stony Mountain Institution"/>
        <s v="Regional Psychiatric Centre "/>
        <s v="Saskatchewan Penitentiary"/>
        <s v="Bowden Institution"/>
        <s v="Drumheller Institution"/>
        <s v="Edmonton Institution"/>
        <s v="Edmonton Institution For Women"/>
        <s v="Grande Cache Institution"/>
        <s v="Ferndale Institution"/>
        <s v="Fraser Valley Institution"/>
        <s v="Kent Institution"/>
        <s v="Matsqui Institution"/>
        <s v="Mission Institution"/>
        <s v="Mountain Institution"/>
        <s v="William Head Institution"/>
        <s v="Terra Commons"/>
        <s v="Tignish"/>
        <s v="Saint-Ubalde"/>
      </sharedItems>
    </cacheField>
    <cacheField name="chp" numFmtId="0">
      <sharedItems/>
    </cacheField>
    <cacheField name="de" numFmtId="0">
      <sharedItems/>
    </cacheField>
    <cacheField name="re" numFmtId="0">
      <sharedItems count="2">
        <b v="0"/>
        <b v="1"/>
      </sharedItems>
    </cacheField>
    <cacheField name="bio" numFmtId="0">
      <sharedItems/>
    </cacheField>
    <cacheField name="owner_1" numFmtId="0">
      <sharedItems containsBlank="1"/>
    </cacheField>
    <cacheField name="owner_2" numFmtId="0">
      <sharedItems containsBlank="1"/>
    </cacheField>
    <cacheField name="city" numFmtId="0">
      <sharedItems/>
    </cacheField>
    <cacheField name="province" numFmtId="0">
      <sharedItems/>
    </cacheField>
    <cacheField name="latitude" numFmtId="0">
      <sharedItems containsSemiMixedTypes="0" containsString="0" containsNumber="1" minValue="42.342999999999996" maxValue="82.501999999999995"/>
    </cacheField>
    <cacheField name="longitude" numFmtId="0">
      <sharedItems containsSemiMixedTypes="0" containsString="0" containsNumber="1" minValue="-139.43199999999999" maxValue="-52.718000000000004"/>
    </cacheField>
    <cacheField name="status" numFmtId="0">
      <sharedItems count="2">
        <s v="operating"/>
        <s v="decom"/>
      </sharedItems>
    </cacheField>
    <cacheField name="year_commission" numFmtId="0">
      <sharedItems containsString="0" containsBlank="1" containsNumber="1" containsInteger="1" minValue="1880" maxValue="2019" count="57">
        <n v="2010"/>
        <n v="1970"/>
        <n v="2000"/>
        <n v="1954"/>
        <n v="2013"/>
        <m/>
        <n v="1950"/>
        <n v="2007"/>
        <n v="1963"/>
        <n v="2011"/>
        <n v="1995"/>
        <n v="2016"/>
        <n v="1960"/>
        <n v="2009"/>
        <n v="2012"/>
        <n v="2019"/>
        <n v="1961"/>
        <n v="2004"/>
        <n v="2015"/>
        <n v="1994"/>
        <n v="2005"/>
        <n v="1959"/>
        <n v="1957"/>
        <n v="1925"/>
        <n v="1968"/>
        <n v="1985"/>
        <n v="1953"/>
        <n v="2014"/>
        <n v="2008"/>
        <n v="2017"/>
        <n v="1910"/>
        <n v="1955"/>
        <n v="1943"/>
        <n v="1941"/>
        <n v="1942"/>
        <n v="2018"/>
        <n v="1997"/>
        <n v="1965"/>
        <n v="1992"/>
        <n v="2001"/>
        <n v="2006"/>
        <n v="2002"/>
        <n v="2003"/>
        <n v="1930"/>
        <n v="1880"/>
        <n v="1958"/>
        <n v="1996"/>
        <n v="1972"/>
        <n v="1990"/>
        <n v="1912"/>
        <n v="1938"/>
        <n v="1993"/>
        <n v="1952"/>
        <n v="1999"/>
        <n v="1998"/>
        <n v="1962"/>
        <n v="1969"/>
      </sharedItems>
    </cacheField>
    <cacheField name="year_decommission" numFmtId="0">
      <sharedItems containsNonDate="0" containsString="0" containsBlank="1"/>
    </cacheField>
    <cacheField name="year_reported" numFmtId="0">
      <sharedItems containsString="0" containsBlank="1" containsNumber="1" containsInteger="1" minValue="2014" maxValue="2018"/>
    </cacheField>
    <cacheField name="naics" numFmtId="0">
      <sharedItems containsString="0" containsBlank="1" containsNumber="1" containsInteger="1" minValue="221" maxValue="9119"/>
    </cacheField>
    <cacheField name="npri" numFmtId="0">
      <sharedItems containsString="0" containsBlank="1" containsNumber="1" containsInteger="1" minValue="4873" maxValue="29129"/>
    </cacheField>
    <cacheField name="ghgrp" numFmtId="0">
      <sharedItems containsString="0" containsBlank="1" containsNumber="1" containsInteger="1" minValue="11461" maxValue="11461"/>
    </cacheField>
    <cacheField name="municipality_type" numFmtId="0">
      <sharedItems containsBlank="1"/>
    </cacheField>
    <cacheField name="user_community" numFmtId="0">
      <sharedItems containsBlank="1"/>
    </cacheField>
    <cacheField name="user_institution" numFmtId="0">
      <sharedItems containsBlank="1"/>
    </cacheField>
    <cacheField name="user_health" numFmtId="0">
      <sharedItems containsBlank="1"/>
    </cacheField>
    <cacheField name="user_commercial" numFmtId="0">
      <sharedItems containsBlank="1"/>
    </cacheField>
    <cacheField name="user_industrial" numFmtId="0">
      <sharedItems containsBlank="1"/>
    </cacheField>
    <cacheField name="user_government" numFmtId="0">
      <sharedItems containsBlank="1"/>
    </cacheField>
    <cacheField name="user_education" numFmtId="0">
      <sharedItems containsBlank="1"/>
    </cacheField>
    <cacheField name="user_multi_residential" numFmtId="0">
      <sharedItems containsBlank="1"/>
    </cacheField>
    <cacheField name="user_single_family" numFmtId="0">
      <sharedItems containsBlank="1"/>
    </cacheField>
    <cacheField name="user_correctional" numFmtId="0">
      <sharedItems containsBlank="1"/>
    </cacheField>
    <cacheField name="user_military" numFmtId="0">
      <sharedItems containsBlank="1"/>
    </cacheField>
    <cacheField name="source_1" numFmtId="0">
      <sharedItems containsBlank="1" longText="1"/>
    </cacheField>
    <cacheField name="source_2" numFmtId="0">
      <sharedItems containsBlank="1"/>
    </cacheField>
    <cacheField name="system_elec_capacity" numFmtId="0">
      <sharedItems containsString="0" containsBlank="1" containsNumber="1" minValue="1" maxValue="60"/>
    </cacheField>
    <cacheField name="system_thermal_capacity" numFmtId="0">
      <sharedItems containsString="0" containsBlank="1" containsNumber="1" minValue="8.5000000000000006E-2" maxValue="828.59500000000003"/>
    </cacheField>
    <cacheField name="system_elec_production" numFmtId="0">
      <sharedItems containsString="0" containsBlank="1" containsNumber="1" containsInteger="1" minValue="3542" maxValue="342643"/>
    </cacheField>
    <cacheField name="system_thermal_production" numFmtId="0">
      <sharedItems containsString="0" containsBlank="1" containsNumber="1" minValue="260" maxValue="8450000"/>
    </cacheField>
    <cacheField name="energy_self" numFmtId="0">
      <sharedItems containsString="0" containsBlank="1" containsNumber="1" minValue="0.04" maxValue="1"/>
    </cacheField>
    <cacheField name="energy_sold" numFmtId="0">
      <sharedItems containsString="0" containsBlank="1" containsNumber="1" minValue="0.43" maxValue="1"/>
    </cacheField>
    <cacheField name="grid_connected" numFmtId="0">
      <sharedItems containsBlank="1"/>
    </cacheField>
    <cacheField name="hours_of_operation" numFmtId="0">
      <sharedItems containsString="0" containsBlank="1" containsNumber="1" containsInteger="1" minValue="205" maxValue="8584"/>
    </cacheField>
    <cacheField name="chp_number_units" numFmtId="0">
      <sharedItems containsString="0" containsBlank="1" containsNumber="1" containsInteger="1" minValue="1" maxValue="6"/>
    </cacheField>
    <cacheField name="chp_equip_type" numFmtId="0">
      <sharedItems containsBlank="1"/>
    </cacheField>
    <cacheField name="chp_equip_year" numFmtId="0">
      <sharedItems containsString="0" containsBlank="1" containsNumber="1" containsInteger="1" minValue="2000" maxValue="2018"/>
    </cacheField>
    <cacheField name="chp_elec_capacity" numFmtId="0">
      <sharedItems containsString="0" containsBlank="1" containsNumber="1" minValue="1" maxValue="60"/>
    </cacheField>
    <cacheField name="chp_thermal_capacity" numFmtId="0">
      <sharedItems containsString="0" containsBlank="1" containsNumber="1" minValue="0.48" maxValue="83.31"/>
    </cacheField>
    <cacheField name="chp_elec_production" numFmtId="0">
      <sharedItems containsString="0" containsBlank="1" containsNumber="1" containsInteger="1" minValue="0" maxValue="342643"/>
    </cacheField>
    <cacheField name="chp_thermal_production" numFmtId="0">
      <sharedItems containsString="0" containsBlank="1" containsNumber="1" minValue="194.89999999999998" maxValue="8450000"/>
    </cacheField>
    <cacheField name="ng_used" numFmtId="0">
      <sharedItems containsBlank="1"/>
    </cacheField>
    <cacheField name="hfo_used" numFmtId="0">
      <sharedItems containsBlank="1"/>
    </cacheField>
    <cacheField name="lfo_used" numFmtId="0">
      <sharedItems containsBlank="1"/>
    </cacheField>
    <cacheField name="biod_used" numFmtId="0">
      <sharedItems containsBlank="1"/>
    </cacheField>
    <cacheField name="biog_used" numFmtId="0">
      <sharedItems containsBlank="1"/>
    </cacheField>
    <cacheField name="biom_used" numFmtId="0">
      <sharedItems containsBlank="1"/>
    </cacheField>
    <cacheField name="spl_used" numFmtId="0">
      <sharedItems containsNonDate="0" containsString="0" containsBlank="1"/>
    </cacheField>
    <cacheField name="geo_used" numFmtId="0">
      <sharedItems containsBlank="1"/>
    </cacheField>
    <cacheField name="hr_used" numFmtId="0">
      <sharedItems containsBlank="1"/>
    </cacheField>
    <cacheField name="cw_used" numFmtId="0">
      <sharedItems containsNonDate="0" containsString="0" containsBlank="1"/>
    </cacheField>
    <cacheField name="waste_used" numFmtId="0">
      <sharedItems containsBlank="1"/>
    </cacheField>
    <cacheField name="solth_used" numFmtId="0">
      <sharedItems containsBlank="1"/>
    </cacheField>
    <cacheField name="pg_used" numFmtId="0">
      <sharedItems containsNonDate="0" containsString="0" containsBlank="1"/>
    </cacheField>
    <cacheField name="steam_used" numFmtId="0">
      <sharedItems containsBlank="1"/>
    </cacheField>
    <cacheField name="solpv_used" numFmtId="0">
      <sharedItems containsBlank="1"/>
    </cacheField>
    <cacheField name="hydro_used" numFmtId="0">
      <sharedItems containsNonDate="0" containsString="0" containsBlank="1"/>
    </cacheField>
    <cacheField name="wind_used" numFmtId="0">
      <sharedItems containsBlank="1"/>
    </cacheField>
    <cacheField name="elec_used" numFmtId="0">
      <sharedItems containsBlank="1"/>
    </cacheField>
    <cacheField name="ng_quantity" numFmtId="0">
      <sharedItems containsString="0" containsBlank="1" containsNumber="1" minValue="5.8" maxValue="4200000"/>
    </cacheField>
    <cacheField name="hfo_quantity" numFmtId="0">
      <sharedItems containsString="0" containsBlank="1" containsNumber="1" minValue="1547.2" maxValue="180125"/>
    </cacheField>
    <cacheField name="lfo_quantity" numFmtId="0">
      <sharedItems containsString="0" containsBlank="1" containsNumber="1" minValue="38.68" maxValue="386800"/>
    </cacheField>
    <cacheField name="biod_quantity" numFmtId="0">
      <sharedItems containsNonDate="0" containsString="0" containsBlank="1"/>
    </cacheField>
    <cacheField name="biog_quantity" numFmtId="0">
      <sharedItems containsString="0" containsBlank="1" containsNumber="1" containsInteger="1" minValue="19461" maxValue="64486"/>
    </cacheField>
    <cacheField name="biom_quantity" numFmtId="0">
      <sharedItems containsString="0" containsBlank="1" containsNumber="1" minValue="1792" maxValue="394930"/>
    </cacheField>
    <cacheField name="spl_quantity" numFmtId="0">
      <sharedItems containsNonDate="0" containsString="0" containsBlank="1"/>
    </cacheField>
    <cacheField name="geo_quantity" numFmtId="0">
      <sharedItems containsString="0" containsBlank="1" containsNumber="1" minValue="113.2704" maxValue="4078.8"/>
    </cacheField>
    <cacheField name="hr_quantity" numFmtId="0">
      <sharedItems containsString="0" containsBlank="1" containsNumber="1" containsInteger="1" minValue="69148" maxValue="69148"/>
    </cacheField>
    <cacheField name="cw_quantity" numFmtId="0">
      <sharedItems containsNonDate="0" containsString="0" containsBlank="1"/>
    </cacheField>
    <cacheField name="waste_quantity" numFmtId="0">
      <sharedItems containsString="0" containsBlank="1" containsNumber="1" containsInteger="1" minValue="274107" maxValue="274107"/>
    </cacheField>
    <cacheField name="solth_quantity" numFmtId="0">
      <sharedItems containsString="0" containsBlank="1" containsNumber="1" containsInteger="1" minValue="320" maxValue="320"/>
    </cacheField>
    <cacheField name="pg_quantity" numFmtId="0">
      <sharedItems containsNonDate="0" containsString="0" containsBlank="1"/>
    </cacheField>
    <cacheField name="steam_quantity" numFmtId="0">
      <sharedItems containsString="0" containsBlank="1" containsNumber="1" containsInteger="1" minValue="32918" maxValue="32918"/>
    </cacheField>
    <cacheField name="solpv_quantity" numFmtId="0">
      <sharedItems containsString="0" containsBlank="1" containsNumber="1" containsInteger="1" minValue="90" maxValue="90"/>
    </cacheField>
    <cacheField name="hydro_quantity" numFmtId="0">
      <sharedItems containsNonDate="0" containsString="0" containsBlank="1"/>
    </cacheField>
    <cacheField name="wind_quantity" numFmtId="0">
      <sharedItems containsNonDate="0" containsString="0" containsBlank="1"/>
    </cacheField>
    <cacheField name="elec_quantity" numFmtId="0">
      <sharedItems containsString="0" containsBlank="1" containsNumber="1" minValue="197.64" maxValue="193276.79999999999"/>
    </cacheField>
    <cacheField name="pump_elec_used" numFmtId="0">
      <sharedItems containsBlank="1"/>
    </cacheField>
    <cacheField name="pump_elec_quantity" numFmtId="0">
      <sharedItems containsString="0" containsBlank="1" containsNumber="1" minValue="165.24" maxValue="13809.6"/>
    </cacheField>
    <cacheField name="bioenergy_type" numFmtId="0">
      <sharedItems containsNonDate="0" containsString="0" containsBlank="1"/>
    </cacheField>
    <cacheField name="bioenergy_quantity" numFmtId="0">
      <sharedItems containsNonDate="0" containsString="0" containsBlank="1"/>
    </cacheField>
    <cacheField name="de_hs" numFmtId="0">
      <sharedItems containsBlank="1"/>
    </cacheField>
    <cacheField name="de_hw" numFmtId="0">
      <sharedItems containsBlank="1"/>
    </cacheField>
    <cacheField name="de_cw" numFmtId="0">
      <sharedItems containsBlank="1"/>
    </cacheField>
    <cacheField name="de_hs_bldg" numFmtId="0">
      <sharedItems containsString="0" containsBlank="1" containsNumber="1" containsInteger="1" minValue="1" maxValue="220"/>
    </cacheField>
    <cacheField name="de_hw_bldg" numFmtId="0">
      <sharedItems containsString="0" containsBlank="1" containsNumber="1" containsInteger="1" minValue="1" maxValue="302"/>
    </cacheField>
    <cacheField name="de_cw_bldg" numFmtId="0">
      <sharedItems containsString="0" containsBlank="1" containsNumber="1" containsInteger="1" minValue="1" maxValue="302"/>
    </cacheField>
    <cacheField name="de_hs_floor" numFmtId="0">
      <sharedItems containsString="0" containsBlank="1" containsNumber="1" minValue="48420" maxValue="60000020"/>
    </cacheField>
    <cacheField name="de_hw_floor" numFmtId="0">
      <sharedItems containsString="0" containsBlank="1" containsNumber="1" minValue="17216" maxValue="16404200"/>
    </cacheField>
    <cacheField name="de_cw_floor" numFmtId="0">
      <sharedItems containsString="0" containsBlank="1" containsNumber="1" containsInteger="1" minValue="35000" maxValue="60000020"/>
    </cacheField>
    <cacheField name="de_hs_length" numFmtId="0">
      <sharedItems containsString="0" containsBlank="1" containsNumber="1" containsInteger="1" minValue="164" maxValue="114800"/>
    </cacheField>
    <cacheField name="de_hw_length" numFmtId="0">
      <sharedItems containsString="0" containsBlank="1" containsNumber="1" minValue="140" maxValue="43824"/>
    </cacheField>
    <cacheField name="de_cw_length" numFmtId="0">
      <sharedItems containsString="0" containsBlank="1" containsNumber="1" containsInteger="1" minValue="200" maxValue="114800"/>
    </cacheField>
    <cacheField name="de_hs_meter" numFmtId="0">
      <sharedItems containsBlank="1"/>
    </cacheField>
    <cacheField name="de_hw_meter" numFmtId="0">
      <sharedItems containsBlank="1"/>
    </cacheField>
    <cacheField name="de_cw_meter" numFmtId="0">
      <sharedItems containsBlank="1"/>
    </cacheField>
    <cacheField name="de_hs_storage" numFmtId="0">
      <sharedItems containsBlank="1"/>
    </cacheField>
    <cacheField name="de_hw_storage" numFmtId="0">
      <sharedItems containsBlank="1"/>
    </cacheField>
    <cacheField name="de_cw_storage" numFmtId="0">
      <sharedItems containsBlank="1"/>
    </cacheField>
    <cacheField name="de_hs_capacity" numFmtId="0">
      <sharedItems containsString="0" containsBlank="1" containsNumber="1" minValue="0.35169" maxValue="600"/>
    </cacheField>
    <cacheField name="de_hw_capacity" numFmtId="0">
      <sharedItems containsString="0" containsBlank="1" containsNumber="1" minValue="0.1" maxValue="153.864"/>
    </cacheField>
    <cacheField name="de_cw_capacity" numFmtId="0">
      <sharedItems containsString="0" containsBlank="1" containsNumber="1" minValue="0.41" maxValue="228.595"/>
    </cacheField>
    <cacheField name="de_hs_production" numFmtId="0">
      <sharedItems containsString="0" containsBlank="1" containsNumber="1" minValue="1346.11" maxValue="910000"/>
    </cacheField>
    <cacheField name="de_hw_production" numFmtId="0">
      <sharedItems containsString="0" containsBlank="1" containsNumber="1" minValue="3.81" maxValue="250000"/>
    </cacheField>
    <cacheField name="de_cw_production" numFmtId="0">
      <sharedItems containsString="0" containsBlank="1" containsNumber="1" minValue="1.23" maxValue="383000"/>
    </cacheField>
    <cacheField name="de_hs_supply" numFmtId="0">
      <sharedItems containsString="0" containsBlank="1" containsNumber="1" containsInteger="1" minValue="168" maxValue="205"/>
    </cacheField>
    <cacheField name="de_hw_supply" numFmtId="0">
      <sharedItems containsString="0" containsBlank="1" containsNumber="1" minValue="8" maxValue="200"/>
    </cacheField>
    <cacheField name="de_cw_supply" numFmtId="0">
      <sharedItems containsString="0" containsBlank="1" containsNumber="1" containsInteger="1" minValue="4" maxValue="26"/>
    </cacheField>
    <cacheField name="de_hs_return" numFmtId="0">
      <sharedItems containsString="0" containsBlank="1" containsNumber="1" containsInteger="1" minValue="25" maxValue="90"/>
    </cacheField>
    <cacheField name="de_hw_return" numFmtId="0">
      <sharedItems containsString="0" containsBlank="1" containsNumber="1" minValue="4" maxValue="168"/>
    </cacheField>
    <cacheField name="de_cw_return" numFmtId="0">
      <sharedItems containsString="0" containsBlank="1" containsNumber="1" containsInteger="1" minValue="9" maxValue="33"/>
    </cacheField>
    <cacheField name="de_hs_condensate" numFmtId="0">
      <sharedItems containsString="0" containsBlank="1" containsNumber="1" minValue="0.45" maxValue="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
  <r>
    <n v="100016"/>
    <x v="0"/>
    <b v="1"/>
    <b v="1"/>
    <x v="0"/>
    <b v="0"/>
    <s v="ENMAX"/>
    <m/>
    <s v="Calgary"/>
    <s v="AB"/>
    <n v="51.05"/>
    <n v="-114.07"/>
    <x v="0"/>
    <x v="0"/>
    <m/>
    <n v="2014"/>
    <n v="221"/>
    <m/>
    <m/>
    <s v="large"/>
    <m/>
    <s v="Yes"/>
    <m/>
    <s v="Yes"/>
    <m/>
    <s v="Yes"/>
    <s v="Yes"/>
    <s v="Yes"/>
    <m/>
    <m/>
    <m/>
    <s v="CEEDC Cogen survey 2019"/>
    <m/>
    <n v="60"/>
    <n v="55"/>
    <m/>
    <n v="12600"/>
    <m/>
    <m/>
    <s v="Yes"/>
    <m/>
    <n v="1"/>
    <s v="CSTE"/>
    <n v="2000"/>
    <n v="60"/>
    <n v="55"/>
    <m/>
    <n v="12600"/>
    <s v="Yes"/>
    <m/>
    <m/>
    <m/>
    <m/>
    <m/>
    <m/>
    <m/>
    <m/>
    <m/>
    <m/>
    <m/>
    <m/>
    <m/>
    <m/>
    <m/>
    <m/>
    <m/>
    <m/>
    <m/>
    <m/>
    <m/>
    <m/>
    <m/>
    <m/>
    <m/>
    <m/>
    <m/>
    <m/>
    <m/>
    <m/>
    <m/>
    <m/>
    <m/>
    <m/>
    <m/>
    <m/>
    <m/>
    <m/>
    <m/>
    <s v="No"/>
    <s v="Yes"/>
    <s v="No"/>
    <m/>
    <n v="12"/>
    <m/>
    <m/>
    <n v="650558"/>
    <m/>
    <m/>
    <n v="3400"/>
    <m/>
    <m/>
    <s v="Yes"/>
    <m/>
    <m/>
    <m/>
    <m/>
    <m/>
    <n v="55"/>
    <m/>
    <m/>
    <n v="12600"/>
    <m/>
    <m/>
    <m/>
    <m/>
    <m/>
    <m/>
    <m/>
    <m/>
  </r>
  <r>
    <n v="100017"/>
    <x v="1"/>
    <b v="1"/>
    <b v="1"/>
    <x v="0"/>
    <b v="0"/>
    <s v="Alberta  Health Services"/>
    <m/>
    <s v="Calgary"/>
    <s v="AB"/>
    <n v="51.051000000000002"/>
    <n v="-114.069"/>
    <x v="0"/>
    <x v="1"/>
    <m/>
    <n v="2017"/>
    <n v="221"/>
    <n v="15739"/>
    <m/>
    <s v="large"/>
    <m/>
    <m/>
    <m/>
    <m/>
    <m/>
    <m/>
    <m/>
    <m/>
    <m/>
    <m/>
    <m/>
    <s v="CEEDC Cogen survey 2019"/>
    <m/>
    <m/>
    <m/>
    <m/>
    <m/>
    <m/>
    <m/>
    <m/>
    <m/>
    <m/>
    <m/>
    <m/>
    <m/>
    <m/>
    <m/>
    <m/>
    <s v="Yes"/>
    <m/>
    <m/>
    <m/>
    <m/>
    <m/>
    <m/>
    <m/>
    <m/>
    <m/>
    <m/>
    <m/>
    <m/>
    <m/>
    <m/>
    <m/>
    <m/>
    <m/>
    <m/>
    <m/>
    <m/>
    <m/>
    <m/>
    <m/>
    <m/>
    <m/>
    <m/>
    <m/>
    <m/>
    <m/>
    <m/>
    <m/>
    <m/>
    <m/>
    <m/>
    <m/>
    <m/>
    <m/>
    <m/>
    <m/>
    <m/>
    <m/>
    <m/>
    <m/>
    <m/>
    <m/>
    <m/>
    <m/>
    <m/>
    <m/>
    <m/>
    <m/>
    <m/>
    <m/>
    <m/>
    <m/>
    <m/>
    <m/>
    <m/>
    <m/>
    <m/>
    <m/>
    <m/>
    <m/>
    <m/>
    <m/>
    <m/>
    <m/>
    <m/>
    <m/>
    <m/>
  </r>
  <r>
    <n v="100022"/>
    <x v="2"/>
    <b v="1"/>
    <b v="1"/>
    <x v="0"/>
    <b v="0"/>
    <s v="Southern Alberta Institute of Technology College"/>
    <m/>
    <s v="Calgary"/>
    <s v="AB"/>
    <n v="51.055999999999997"/>
    <n v="-114.06399999999999"/>
    <x v="0"/>
    <x v="2"/>
    <m/>
    <n v="2015"/>
    <n v="221"/>
    <m/>
    <m/>
    <s v="large"/>
    <m/>
    <m/>
    <m/>
    <m/>
    <m/>
    <m/>
    <m/>
    <m/>
    <m/>
    <m/>
    <m/>
    <s v="CEEDC Cogen survey 2019"/>
    <m/>
    <n v="35"/>
    <m/>
    <n v="27000"/>
    <n v="73835"/>
    <m/>
    <m/>
    <s v="Yes"/>
    <m/>
    <n v="3"/>
    <s v="SCGT"/>
    <m/>
    <n v="35"/>
    <m/>
    <n v="27000"/>
    <n v="73835"/>
    <s v="Yes"/>
    <m/>
    <m/>
    <m/>
    <m/>
    <m/>
    <m/>
    <m/>
    <m/>
    <m/>
    <m/>
    <m/>
    <m/>
    <s v="Yes"/>
    <m/>
    <m/>
    <m/>
    <m/>
    <m/>
    <m/>
    <m/>
    <m/>
    <m/>
    <m/>
    <m/>
    <m/>
    <m/>
    <m/>
    <m/>
    <m/>
    <m/>
    <m/>
    <m/>
    <m/>
    <m/>
    <m/>
    <m/>
    <m/>
    <m/>
    <m/>
    <m/>
    <m/>
    <m/>
    <m/>
    <m/>
    <m/>
    <m/>
    <m/>
    <m/>
    <m/>
    <m/>
    <m/>
    <m/>
    <m/>
    <m/>
    <m/>
    <m/>
    <m/>
    <m/>
    <m/>
    <m/>
    <m/>
    <m/>
    <m/>
    <m/>
    <m/>
    <m/>
    <m/>
    <m/>
    <m/>
    <m/>
  </r>
  <r>
    <n v="100024"/>
    <x v="3"/>
    <b v="1"/>
    <b v="1"/>
    <x v="0"/>
    <b v="0"/>
    <s v="University of Calgary"/>
    <m/>
    <s v="Calgary"/>
    <s v="AB"/>
    <n v="51.058"/>
    <n v="-114.062"/>
    <x v="0"/>
    <x v="1"/>
    <m/>
    <n v="2017"/>
    <n v="221"/>
    <n v="23257"/>
    <m/>
    <s v="large"/>
    <m/>
    <m/>
    <m/>
    <m/>
    <m/>
    <m/>
    <s v="Yes"/>
    <m/>
    <m/>
    <m/>
    <m/>
    <s v="CEEDC Cogen survey 2019"/>
    <m/>
    <m/>
    <m/>
    <m/>
    <m/>
    <m/>
    <m/>
    <m/>
    <m/>
    <m/>
    <m/>
    <m/>
    <m/>
    <m/>
    <m/>
    <m/>
    <s v="Yes"/>
    <m/>
    <m/>
    <m/>
    <m/>
    <m/>
    <m/>
    <m/>
    <m/>
    <m/>
    <m/>
    <m/>
    <m/>
    <m/>
    <m/>
    <m/>
    <m/>
    <s v="Yes"/>
    <m/>
    <m/>
    <m/>
    <m/>
    <m/>
    <m/>
    <m/>
    <m/>
    <m/>
    <m/>
    <m/>
    <m/>
    <m/>
    <m/>
    <m/>
    <m/>
    <m/>
    <m/>
    <m/>
    <m/>
    <m/>
    <m/>
    <s v="No"/>
    <s v="Yes"/>
    <s v="Yes"/>
    <m/>
    <n v="100"/>
    <n v="100"/>
    <m/>
    <n v="7532000"/>
    <n v="7532000"/>
    <m/>
    <n v="26240"/>
    <n v="26240"/>
    <m/>
    <s v="Yes"/>
    <s v="Yes"/>
    <m/>
    <m/>
    <m/>
    <m/>
    <n v="153.864"/>
    <n v="35.168500000000002"/>
    <m/>
    <n v="250000"/>
    <n v="46891.9"/>
    <m/>
    <m/>
    <m/>
    <m/>
    <m/>
    <m/>
    <m/>
  </r>
  <r>
    <n v="100035"/>
    <x v="4"/>
    <b v="0"/>
    <b v="1"/>
    <x v="0"/>
    <b v="0"/>
    <s v="Department of National Defense"/>
    <m/>
    <s v="Cold Lake"/>
    <s v="AB"/>
    <n v="54.463999999999999"/>
    <n v="-110.173"/>
    <x v="0"/>
    <x v="3"/>
    <m/>
    <n v="2017"/>
    <n v="9111"/>
    <m/>
    <m/>
    <s v="Small"/>
    <m/>
    <m/>
    <m/>
    <m/>
    <m/>
    <m/>
    <m/>
    <m/>
    <m/>
    <m/>
    <s v="Yes"/>
    <s v="CEEDC DE Survey 2019"/>
    <m/>
    <m/>
    <m/>
    <m/>
    <m/>
    <m/>
    <m/>
    <m/>
    <m/>
    <m/>
    <m/>
    <m/>
    <m/>
    <m/>
    <m/>
    <m/>
    <s v="Yes"/>
    <m/>
    <s v="Yes"/>
    <m/>
    <m/>
    <m/>
    <m/>
    <m/>
    <m/>
    <m/>
    <m/>
    <m/>
    <m/>
    <m/>
    <m/>
    <m/>
    <m/>
    <m/>
    <m/>
    <m/>
    <m/>
    <m/>
    <m/>
    <m/>
    <m/>
    <m/>
    <m/>
    <m/>
    <m/>
    <m/>
    <m/>
    <m/>
    <m/>
    <m/>
    <m/>
    <m/>
    <m/>
    <m/>
    <m/>
    <m/>
    <s v="Yes"/>
    <s v="No"/>
    <s v="No"/>
    <m/>
    <m/>
    <m/>
    <n v="1531779.37"/>
    <m/>
    <m/>
    <m/>
    <m/>
    <m/>
    <m/>
    <m/>
    <m/>
    <s v="No"/>
    <m/>
    <m/>
    <n v="43.96"/>
    <m/>
    <m/>
    <m/>
    <m/>
    <m/>
    <m/>
    <m/>
    <m/>
    <m/>
    <m/>
    <m/>
    <m/>
  </r>
  <r>
    <n v="100045"/>
    <x v="5"/>
    <b v="0"/>
    <b v="1"/>
    <x v="0"/>
    <b v="0"/>
    <m/>
    <m/>
    <s v="Edmonton"/>
    <s v="AB"/>
    <n v="53.544999999999995"/>
    <n v="-113.49"/>
    <x v="0"/>
    <x v="4"/>
    <m/>
    <n v="2017"/>
    <m/>
    <m/>
    <m/>
    <s v="large"/>
    <m/>
    <m/>
    <m/>
    <m/>
    <m/>
    <m/>
    <m/>
    <m/>
    <m/>
    <m/>
    <m/>
    <s v="http://www.metiscapital.ca/Portals/0/News/255439-February%202014_selected-pages.pdf"/>
    <s v="http://www.metiscapital.ca/News.aspx"/>
    <m/>
    <n v="0.38"/>
    <m/>
    <m/>
    <m/>
    <m/>
    <m/>
    <m/>
    <m/>
    <m/>
    <m/>
    <m/>
    <m/>
    <m/>
    <m/>
    <s v="Yes"/>
    <m/>
    <m/>
    <m/>
    <m/>
    <m/>
    <m/>
    <m/>
    <m/>
    <m/>
    <m/>
    <m/>
    <m/>
    <m/>
    <m/>
    <m/>
    <m/>
    <m/>
    <m/>
    <m/>
    <m/>
    <m/>
    <m/>
    <m/>
    <m/>
    <m/>
    <m/>
    <m/>
    <m/>
    <m/>
    <m/>
    <m/>
    <m/>
    <m/>
    <m/>
    <m/>
    <m/>
    <m/>
    <m/>
    <m/>
    <m/>
    <m/>
    <m/>
    <m/>
    <m/>
    <m/>
    <m/>
    <m/>
    <m/>
    <m/>
    <m/>
    <m/>
    <m/>
    <m/>
    <m/>
    <m/>
    <m/>
    <m/>
    <m/>
    <m/>
    <m/>
    <m/>
    <m/>
    <m/>
    <m/>
    <m/>
    <m/>
    <m/>
    <m/>
    <m/>
    <m/>
  </r>
  <r>
    <n v="100047"/>
    <x v="6"/>
    <b v="0"/>
    <b v="1"/>
    <x v="0"/>
    <b v="0"/>
    <m/>
    <m/>
    <s v="Edmonton"/>
    <s v="AB"/>
    <n v="53.546999999999997"/>
    <n v="-113.488"/>
    <x v="0"/>
    <x v="5"/>
    <m/>
    <m/>
    <m/>
    <m/>
    <m/>
    <s v="large"/>
    <m/>
    <m/>
    <m/>
    <m/>
    <m/>
    <m/>
    <m/>
    <m/>
    <m/>
    <m/>
    <m/>
    <m/>
    <m/>
    <m/>
    <m/>
    <m/>
    <m/>
    <m/>
    <m/>
    <m/>
    <m/>
    <m/>
    <m/>
    <m/>
    <m/>
    <m/>
    <m/>
    <m/>
    <m/>
    <m/>
    <m/>
    <m/>
    <m/>
    <m/>
    <m/>
    <m/>
    <m/>
    <m/>
    <m/>
    <m/>
    <m/>
    <m/>
    <m/>
    <m/>
    <m/>
    <m/>
    <m/>
    <m/>
    <m/>
    <m/>
    <m/>
    <m/>
    <m/>
    <m/>
    <m/>
    <m/>
    <m/>
    <m/>
    <m/>
    <m/>
    <m/>
    <m/>
    <m/>
    <m/>
    <m/>
    <m/>
    <m/>
    <m/>
    <m/>
    <m/>
    <m/>
    <m/>
    <m/>
    <m/>
    <m/>
    <m/>
    <m/>
    <m/>
    <m/>
    <m/>
    <m/>
    <m/>
    <m/>
    <m/>
    <m/>
    <m/>
    <m/>
    <m/>
    <m/>
    <m/>
    <m/>
    <m/>
    <m/>
    <m/>
    <m/>
    <m/>
    <m/>
    <m/>
    <m/>
  </r>
  <r>
    <n v="100050"/>
    <x v="7"/>
    <b v="1"/>
    <b v="1"/>
    <x v="0"/>
    <b v="0"/>
    <s v="University of Alberta Heating Plant"/>
    <m/>
    <s v="Edmonton"/>
    <s v="AB"/>
    <n v="53.55"/>
    <n v="-113.485"/>
    <x v="0"/>
    <x v="6"/>
    <m/>
    <n v="2017"/>
    <n v="221"/>
    <n v="6678"/>
    <n v="11461"/>
    <s v="large"/>
    <m/>
    <s v="Yes"/>
    <s v="Yes"/>
    <m/>
    <m/>
    <s v="Yes"/>
    <s v="Yes"/>
    <s v="Yes"/>
    <m/>
    <m/>
    <m/>
    <s v="CEEDC Cogen survey 2019"/>
    <m/>
    <m/>
    <m/>
    <m/>
    <m/>
    <m/>
    <m/>
    <m/>
    <m/>
    <m/>
    <m/>
    <m/>
    <m/>
    <m/>
    <m/>
    <m/>
    <s v="Yes"/>
    <m/>
    <s v="Yes"/>
    <m/>
    <m/>
    <m/>
    <m/>
    <m/>
    <m/>
    <m/>
    <m/>
    <m/>
    <m/>
    <m/>
    <s v="Yes"/>
    <m/>
    <m/>
    <s v="Yes"/>
    <n v="3926491"/>
    <m/>
    <n v="1003.2"/>
    <m/>
    <m/>
    <m/>
    <m/>
    <m/>
    <m/>
    <m/>
    <m/>
    <m/>
    <m/>
    <m/>
    <n v="90"/>
    <m/>
    <m/>
    <n v="193276.79999999999"/>
    <m/>
    <m/>
    <m/>
    <m/>
    <s v="Yes"/>
    <s v="No"/>
    <s v="Yes"/>
    <n v="80"/>
    <m/>
    <n v="85"/>
    <n v="21500000"/>
    <m/>
    <n v="21500000"/>
    <n v="32800"/>
    <m/>
    <n v="32800"/>
    <s v="Yes"/>
    <m/>
    <s v="Yes"/>
    <s v="No"/>
    <m/>
    <s v="Yes"/>
    <n v="590"/>
    <m/>
    <n v="145"/>
    <n v="622000"/>
    <m/>
    <n v="209266"/>
    <n v="205"/>
    <m/>
    <n v="5"/>
    <n v="25"/>
    <m/>
    <n v="13"/>
    <n v="0.8"/>
  </r>
  <r>
    <n v="100081"/>
    <x v="8"/>
    <b v="0"/>
    <b v="1"/>
    <x v="0"/>
    <b v="0"/>
    <s v="University of Lethbridge"/>
    <m/>
    <s v="Lethbridge"/>
    <s v="AB"/>
    <n v="49.693999999999996"/>
    <n v="-112.84099999999999"/>
    <x v="0"/>
    <x v="1"/>
    <m/>
    <n v="2017"/>
    <n v="611"/>
    <m/>
    <m/>
    <s v="medium"/>
    <m/>
    <m/>
    <m/>
    <m/>
    <m/>
    <m/>
    <s v="Yes"/>
    <m/>
    <m/>
    <m/>
    <m/>
    <s v="CEEDC DE Survey 2019"/>
    <m/>
    <m/>
    <n v="20.02413"/>
    <m/>
    <m/>
    <n v="0.04"/>
    <m/>
    <s v="Yes"/>
    <m/>
    <m/>
    <m/>
    <m/>
    <m/>
    <m/>
    <m/>
    <m/>
    <s v="Yes"/>
    <m/>
    <m/>
    <m/>
    <m/>
    <m/>
    <m/>
    <m/>
    <m/>
    <m/>
    <m/>
    <m/>
    <m/>
    <m/>
    <m/>
    <m/>
    <m/>
    <s v="Yes"/>
    <n v="5790"/>
    <m/>
    <m/>
    <m/>
    <m/>
    <m/>
    <m/>
    <m/>
    <m/>
    <m/>
    <m/>
    <m/>
    <m/>
    <m/>
    <m/>
    <m/>
    <m/>
    <n v="3866.4"/>
    <m/>
    <m/>
    <m/>
    <m/>
    <s v="No"/>
    <s v="Yes"/>
    <s v="Yes"/>
    <m/>
    <n v="30"/>
    <n v="30"/>
    <m/>
    <n v="185000"/>
    <n v="1990600"/>
    <m/>
    <n v="4000"/>
    <n v="13120"/>
    <m/>
    <s v="No"/>
    <s v="No"/>
    <m/>
    <m/>
    <m/>
    <m/>
    <n v="11.231999999999999"/>
    <n v="8.7921300000000002"/>
    <m/>
    <m/>
    <m/>
    <m/>
    <m/>
    <m/>
    <m/>
    <m/>
    <m/>
    <m/>
  </r>
  <r>
    <n v="100092"/>
    <x v="9"/>
    <b v="0"/>
    <b v="1"/>
    <x v="0"/>
    <b v="0"/>
    <s v="Okotoks"/>
    <s v="ATCO Gas"/>
    <s v="Okotoks"/>
    <s v="AB"/>
    <n v="50.725000000000001"/>
    <n v="-113.97499999999999"/>
    <x v="0"/>
    <x v="7"/>
    <m/>
    <n v="2017"/>
    <m/>
    <m/>
    <m/>
    <s v="Small"/>
    <m/>
    <m/>
    <m/>
    <m/>
    <m/>
    <m/>
    <m/>
    <s v="Yes"/>
    <m/>
    <m/>
    <m/>
    <s v="CIEEDAC DE Survey 2014"/>
    <s v="https://www.dlsc.ca/DLSC_Brochure_e.pdf"/>
    <m/>
    <n v="1.5"/>
    <m/>
    <m/>
    <m/>
    <m/>
    <m/>
    <m/>
    <m/>
    <m/>
    <m/>
    <m/>
    <m/>
    <m/>
    <m/>
    <s v="Yes"/>
    <m/>
    <m/>
    <m/>
    <m/>
    <m/>
    <m/>
    <m/>
    <m/>
    <m/>
    <m/>
    <s v="Yes"/>
    <m/>
    <m/>
    <m/>
    <m/>
    <m/>
    <m/>
    <m/>
    <m/>
    <m/>
    <m/>
    <m/>
    <m/>
    <m/>
    <m/>
    <m/>
    <m/>
    <m/>
    <m/>
    <m/>
    <m/>
    <m/>
    <m/>
    <m/>
    <m/>
    <m/>
    <m/>
    <m/>
    <m/>
    <s v="Yes"/>
    <s v="No"/>
    <s v="No"/>
    <n v="52"/>
    <m/>
    <m/>
    <n v="100000"/>
    <m/>
    <m/>
    <n v="4920"/>
    <m/>
    <m/>
    <s v="Yes"/>
    <m/>
    <m/>
    <m/>
    <m/>
    <m/>
    <m/>
    <m/>
    <m/>
    <m/>
    <m/>
    <m/>
    <m/>
    <m/>
    <m/>
    <m/>
    <m/>
    <m/>
    <m/>
  </r>
  <r>
    <n v="100125"/>
    <x v="10"/>
    <b v="0"/>
    <b v="1"/>
    <x v="0"/>
    <b v="0"/>
    <s v="Strathcona County"/>
    <m/>
    <s v="Sherwood Park"/>
    <s v="AB"/>
    <n v="53.540999999999997"/>
    <n v="-113.29600000000001"/>
    <x v="0"/>
    <x v="7"/>
    <m/>
    <n v="2015"/>
    <m/>
    <m/>
    <m/>
    <s v="medium"/>
    <s v="Yes"/>
    <s v="Yes"/>
    <m/>
    <m/>
    <m/>
    <s v="Yes"/>
    <m/>
    <s v="Yes"/>
    <m/>
    <m/>
    <m/>
    <s v="CIEEDAC DE Survey 2015"/>
    <m/>
    <m/>
    <n v="9"/>
    <m/>
    <n v="9784"/>
    <m/>
    <m/>
    <m/>
    <m/>
    <m/>
    <m/>
    <m/>
    <m/>
    <m/>
    <m/>
    <m/>
    <s v="Yes"/>
    <m/>
    <m/>
    <m/>
    <m/>
    <m/>
    <m/>
    <m/>
    <m/>
    <m/>
    <m/>
    <m/>
    <m/>
    <m/>
    <m/>
    <m/>
    <m/>
    <m/>
    <m/>
    <m/>
    <m/>
    <m/>
    <m/>
    <m/>
    <m/>
    <m/>
    <m/>
    <m/>
    <m/>
    <m/>
    <m/>
    <m/>
    <m/>
    <m/>
    <m/>
    <m/>
    <m/>
    <m/>
    <m/>
    <m/>
    <s v="No"/>
    <s v="Yes"/>
    <s v="No"/>
    <m/>
    <n v="9"/>
    <m/>
    <m/>
    <n v="822710"/>
    <m/>
    <m/>
    <n v="5248"/>
    <m/>
    <m/>
    <s v="Yes"/>
    <m/>
    <m/>
    <m/>
    <m/>
    <m/>
    <n v="9"/>
    <m/>
    <m/>
    <n v="9784"/>
    <m/>
    <m/>
    <m/>
    <m/>
    <m/>
    <m/>
    <m/>
    <m/>
  </r>
  <r>
    <n v="100163"/>
    <x v="11"/>
    <b v="0"/>
    <b v="1"/>
    <x v="0"/>
    <b v="0"/>
    <s v="British Columbia Institute of Technology"/>
    <m/>
    <s v="Burnaby"/>
    <s v="BC"/>
    <n v="49.25"/>
    <n v="-122.97999999999999"/>
    <x v="0"/>
    <x v="8"/>
    <m/>
    <n v="2017"/>
    <n v="611"/>
    <m/>
    <m/>
    <s v="large"/>
    <m/>
    <m/>
    <m/>
    <m/>
    <m/>
    <m/>
    <s v="Yes"/>
    <m/>
    <m/>
    <m/>
    <m/>
    <s v="CEEDC DE Survey 2019"/>
    <s v="https://commons.bcit.ca/factorfour/files/2013/01/District-Heating-Prefeasibility-Study-22.pdf"/>
    <m/>
    <n v="12"/>
    <m/>
    <m/>
    <m/>
    <m/>
    <m/>
    <m/>
    <m/>
    <m/>
    <m/>
    <m/>
    <m/>
    <m/>
    <m/>
    <s v="Yes"/>
    <m/>
    <s v="Yes"/>
    <m/>
    <m/>
    <m/>
    <m/>
    <s v="Yes"/>
    <m/>
    <m/>
    <m/>
    <m/>
    <m/>
    <m/>
    <m/>
    <m/>
    <m/>
    <m/>
    <n v="55000"/>
    <m/>
    <n v="386.8"/>
    <m/>
    <m/>
    <m/>
    <m/>
    <m/>
    <m/>
    <m/>
    <m/>
    <m/>
    <m/>
    <m/>
    <m/>
    <m/>
    <m/>
    <m/>
    <s v="Yes"/>
    <n v="7200"/>
    <m/>
    <m/>
    <s v="No"/>
    <s v="Yes"/>
    <s v="No"/>
    <m/>
    <n v="8"/>
    <m/>
    <m/>
    <n v="804331.52000000002"/>
    <m/>
    <m/>
    <m/>
    <m/>
    <m/>
    <s v="Yes"/>
    <m/>
    <m/>
    <s v="No"/>
    <m/>
    <m/>
    <m/>
    <m/>
    <m/>
    <n v="8800"/>
    <m/>
    <m/>
    <n v="82"/>
    <m/>
    <m/>
    <n v="66"/>
    <m/>
    <m/>
  </r>
  <r>
    <n v="100166"/>
    <x v="12"/>
    <b v="0"/>
    <b v="1"/>
    <x v="0"/>
    <b v="0"/>
    <s v="Corix Utilities Inc."/>
    <m/>
    <s v="Burnaby"/>
    <s v="BC"/>
    <n v="49.253"/>
    <n v="-122.97699999999999"/>
    <x v="0"/>
    <x v="9"/>
    <m/>
    <n v="2015"/>
    <m/>
    <m/>
    <m/>
    <s v="large"/>
    <m/>
    <m/>
    <m/>
    <s v="Yes"/>
    <m/>
    <m/>
    <m/>
    <s v="Yes"/>
    <m/>
    <m/>
    <m/>
    <s v="CIEEDAC DE Survey 2015"/>
    <m/>
    <m/>
    <n v="2.2999999999999998"/>
    <m/>
    <n v="4182"/>
    <m/>
    <m/>
    <m/>
    <m/>
    <m/>
    <m/>
    <m/>
    <m/>
    <m/>
    <m/>
    <m/>
    <s v="Yes"/>
    <m/>
    <m/>
    <m/>
    <m/>
    <s v="Yes"/>
    <m/>
    <m/>
    <m/>
    <m/>
    <m/>
    <m/>
    <m/>
    <m/>
    <m/>
    <m/>
    <m/>
    <m/>
    <m/>
    <m/>
    <m/>
    <m/>
    <m/>
    <m/>
    <m/>
    <m/>
    <m/>
    <m/>
    <m/>
    <m/>
    <m/>
    <m/>
    <m/>
    <m/>
    <m/>
    <m/>
    <m/>
    <m/>
    <m/>
    <m/>
    <m/>
    <m/>
    <m/>
    <m/>
    <m/>
    <m/>
    <m/>
    <m/>
    <m/>
    <m/>
    <m/>
    <m/>
    <m/>
    <m/>
    <m/>
    <m/>
    <m/>
    <m/>
    <m/>
    <m/>
    <m/>
    <m/>
    <m/>
    <m/>
    <m/>
    <m/>
    <m/>
    <m/>
    <m/>
    <m/>
    <m/>
  </r>
  <r>
    <n v="100168"/>
    <x v="13"/>
    <b v="0"/>
    <b v="1"/>
    <x v="0"/>
    <b v="0"/>
    <m/>
    <m/>
    <s v="Burns Lake"/>
    <s v="BC"/>
    <n v="54.232999999999997"/>
    <n v="-125.764"/>
    <x v="0"/>
    <x v="5"/>
    <m/>
    <m/>
    <m/>
    <m/>
    <m/>
    <s v="Small"/>
    <m/>
    <m/>
    <m/>
    <m/>
    <m/>
    <m/>
    <m/>
    <m/>
    <m/>
    <m/>
    <m/>
    <m/>
    <m/>
    <m/>
    <m/>
    <m/>
    <m/>
    <m/>
    <m/>
    <m/>
    <m/>
    <m/>
    <m/>
    <m/>
    <m/>
    <m/>
    <m/>
    <m/>
    <m/>
    <m/>
    <m/>
    <m/>
    <m/>
    <m/>
    <m/>
    <m/>
    <m/>
    <m/>
    <m/>
    <m/>
    <m/>
    <m/>
    <m/>
    <m/>
    <m/>
    <m/>
    <m/>
    <m/>
    <m/>
    <m/>
    <m/>
    <m/>
    <m/>
    <m/>
    <m/>
    <m/>
    <m/>
    <m/>
    <m/>
    <m/>
    <m/>
    <m/>
    <m/>
    <m/>
    <m/>
    <m/>
    <m/>
    <m/>
    <m/>
    <m/>
    <m/>
    <m/>
    <m/>
    <m/>
    <m/>
    <m/>
    <m/>
    <m/>
    <m/>
    <m/>
    <m/>
    <m/>
    <m/>
    <m/>
    <m/>
    <m/>
    <m/>
    <m/>
    <m/>
    <m/>
    <m/>
    <m/>
    <m/>
    <m/>
    <m/>
    <m/>
    <m/>
    <m/>
    <m/>
  </r>
  <r>
    <n v="100187"/>
    <x v="14"/>
    <b v="0"/>
    <b v="1"/>
    <x v="0"/>
    <b v="0"/>
    <s v="Department of National Defense"/>
    <m/>
    <s v="Comox"/>
    <s v="BC"/>
    <n v="49.673999999999999"/>
    <n v="-124.928"/>
    <x v="0"/>
    <x v="10"/>
    <m/>
    <n v="2017"/>
    <n v="9111"/>
    <m/>
    <m/>
    <s v="Small"/>
    <m/>
    <m/>
    <m/>
    <m/>
    <m/>
    <m/>
    <m/>
    <m/>
    <m/>
    <m/>
    <s v="Yes"/>
    <s v="CEEDC DE Survey 2019"/>
    <m/>
    <m/>
    <m/>
    <m/>
    <m/>
    <m/>
    <m/>
    <m/>
    <m/>
    <m/>
    <m/>
    <m/>
    <m/>
    <m/>
    <m/>
    <m/>
    <s v="Yes"/>
    <m/>
    <m/>
    <m/>
    <m/>
    <m/>
    <m/>
    <m/>
    <m/>
    <m/>
    <m/>
    <m/>
    <m/>
    <m/>
    <m/>
    <m/>
    <m/>
    <m/>
    <m/>
    <m/>
    <m/>
    <m/>
    <m/>
    <m/>
    <m/>
    <m/>
    <m/>
    <m/>
    <m/>
    <m/>
    <m/>
    <m/>
    <m/>
    <m/>
    <m/>
    <m/>
    <m/>
    <m/>
    <m/>
    <m/>
    <s v="Yes"/>
    <s v="No"/>
    <s v="No"/>
    <n v="30"/>
    <m/>
    <m/>
    <n v="946719.07"/>
    <m/>
    <m/>
    <n v="25000"/>
    <m/>
    <m/>
    <s v="No"/>
    <m/>
    <m/>
    <m/>
    <m/>
    <m/>
    <n v="17.579999999999998"/>
    <m/>
    <m/>
    <m/>
    <m/>
    <m/>
    <m/>
    <m/>
    <m/>
    <m/>
    <m/>
    <m/>
    <m/>
  </r>
  <r>
    <n v="100192"/>
    <x v="15"/>
    <b v="0"/>
    <b v="1"/>
    <x v="0"/>
    <b v="0"/>
    <m/>
    <m/>
    <s v="Cranbrook"/>
    <s v="BC"/>
    <n v="49.512999999999998"/>
    <n v="-115.76900000000001"/>
    <x v="0"/>
    <x v="11"/>
    <m/>
    <n v="2017"/>
    <m/>
    <m/>
    <m/>
    <s v="Small"/>
    <m/>
    <m/>
    <m/>
    <m/>
    <m/>
    <m/>
    <m/>
    <m/>
    <m/>
    <m/>
    <m/>
    <s v="https://news.gov.bc.ca/stories/twelve-first-nations-benefit-from-clean-energy-funding"/>
    <s v="http://www.aqam.net/sites/default/files/2016%20annual%20report_0.pdf"/>
    <m/>
    <m/>
    <m/>
    <m/>
    <m/>
    <m/>
    <m/>
    <m/>
    <m/>
    <m/>
    <m/>
    <m/>
    <m/>
    <m/>
    <m/>
    <m/>
    <m/>
    <m/>
    <m/>
    <m/>
    <s v="Yes"/>
    <m/>
    <m/>
    <m/>
    <m/>
    <m/>
    <m/>
    <m/>
    <m/>
    <m/>
    <m/>
    <m/>
    <m/>
    <m/>
    <m/>
    <m/>
    <m/>
    <m/>
    <m/>
    <m/>
    <m/>
    <m/>
    <m/>
    <m/>
    <m/>
    <m/>
    <m/>
    <m/>
    <m/>
    <m/>
    <m/>
    <m/>
    <m/>
    <m/>
    <m/>
    <m/>
    <m/>
    <m/>
    <m/>
    <m/>
    <m/>
    <m/>
    <m/>
    <m/>
    <m/>
    <m/>
    <m/>
    <m/>
    <m/>
    <m/>
    <m/>
    <m/>
    <m/>
    <m/>
    <m/>
    <m/>
    <m/>
    <m/>
    <m/>
    <m/>
    <m/>
    <m/>
    <m/>
    <m/>
    <m/>
    <m/>
  </r>
  <r>
    <n v="100198"/>
    <x v="16"/>
    <b v="0"/>
    <b v="1"/>
    <x v="0"/>
    <b v="0"/>
    <s v="Fink Machine Inc."/>
    <m/>
    <s v="Enderby"/>
    <s v="BC"/>
    <n v="50.551000000000002"/>
    <n v="-119.14"/>
    <x v="0"/>
    <x v="9"/>
    <m/>
    <n v="2015"/>
    <m/>
    <m/>
    <m/>
    <s v="Small"/>
    <s v="Yes"/>
    <s v="Yes"/>
    <m/>
    <s v="Yes"/>
    <s v="Yes"/>
    <m/>
    <m/>
    <s v="Yes"/>
    <m/>
    <m/>
    <m/>
    <s v="CIEEDAC DE Survey 2015"/>
    <m/>
    <m/>
    <n v="0.54"/>
    <m/>
    <n v="1418"/>
    <m/>
    <m/>
    <m/>
    <m/>
    <m/>
    <m/>
    <m/>
    <m/>
    <m/>
    <m/>
    <m/>
    <m/>
    <m/>
    <m/>
    <m/>
    <m/>
    <s v="Yes"/>
    <m/>
    <m/>
    <m/>
    <m/>
    <m/>
    <m/>
    <m/>
    <m/>
    <m/>
    <m/>
    <m/>
    <m/>
    <m/>
    <m/>
    <m/>
    <m/>
    <m/>
    <m/>
    <m/>
    <m/>
    <m/>
    <m/>
    <m/>
    <m/>
    <m/>
    <m/>
    <m/>
    <m/>
    <m/>
    <m/>
    <m/>
    <m/>
    <m/>
    <m/>
    <s v="No"/>
    <s v="Yes"/>
    <s v="No"/>
    <m/>
    <n v="10"/>
    <m/>
    <m/>
    <n v="73469"/>
    <m/>
    <m/>
    <n v="4920"/>
    <m/>
    <m/>
    <s v="Yes"/>
    <m/>
    <m/>
    <m/>
    <m/>
    <m/>
    <n v="0.54"/>
    <m/>
    <m/>
    <n v="1418"/>
    <m/>
    <m/>
    <m/>
    <m/>
    <m/>
    <m/>
    <m/>
    <m/>
  </r>
  <r>
    <n v="100199"/>
    <x v="17"/>
    <b v="0"/>
    <b v="1"/>
    <x v="0"/>
    <b v="0"/>
    <s v="Department of National Defense"/>
    <m/>
    <s v="Esquimalt"/>
    <s v="BC"/>
    <n v="48.436"/>
    <n v="-123.411"/>
    <x v="0"/>
    <x v="12"/>
    <m/>
    <n v="2017"/>
    <n v="9111"/>
    <m/>
    <m/>
    <s v="Small"/>
    <m/>
    <m/>
    <m/>
    <m/>
    <m/>
    <m/>
    <m/>
    <m/>
    <m/>
    <m/>
    <s v="Yes"/>
    <s v="CEEDC DE Survey 2019"/>
    <m/>
    <m/>
    <m/>
    <m/>
    <m/>
    <m/>
    <m/>
    <m/>
    <m/>
    <m/>
    <m/>
    <m/>
    <m/>
    <m/>
    <m/>
    <m/>
    <s v="Yes"/>
    <m/>
    <s v="Yes"/>
    <m/>
    <m/>
    <m/>
    <m/>
    <m/>
    <m/>
    <m/>
    <m/>
    <m/>
    <m/>
    <m/>
    <m/>
    <m/>
    <m/>
    <m/>
    <m/>
    <m/>
    <m/>
    <m/>
    <m/>
    <m/>
    <m/>
    <m/>
    <m/>
    <m/>
    <m/>
    <m/>
    <m/>
    <m/>
    <m/>
    <m/>
    <m/>
    <m/>
    <m/>
    <m/>
    <m/>
    <m/>
    <s v="Yes"/>
    <s v="No"/>
    <s v="No"/>
    <m/>
    <m/>
    <m/>
    <n v="1090628.3600000001"/>
    <m/>
    <m/>
    <m/>
    <m/>
    <m/>
    <m/>
    <m/>
    <m/>
    <s v="No"/>
    <m/>
    <m/>
    <n v="41.38"/>
    <m/>
    <m/>
    <m/>
    <m/>
    <m/>
    <m/>
    <m/>
    <m/>
    <m/>
    <m/>
    <m/>
    <m/>
  </r>
  <r>
    <n v="100202"/>
    <x v="18"/>
    <b v="0"/>
    <b v="1"/>
    <x v="0"/>
    <b v="0"/>
    <s v="Gibsons"/>
    <m/>
    <s v="Gibsons"/>
    <s v="BC"/>
    <n v="49.396999999999998"/>
    <n v="-123.515"/>
    <x v="0"/>
    <x v="13"/>
    <m/>
    <n v="2014"/>
    <n v="221"/>
    <m/>
    <m/>
    <s v="medium"/>
    <m/>
    <s v="Yes"/>
    <m/>
    <m/>
    <m/>
    <m/>
    <m/>
    <s v="Yes"/>
    <m/>
    <m/>
    <m/>
    <s v="CIEEDAC DE Survey 2014"/>
    <m/>
    <m/>
    <m/>
    <m/>
    <m/>
    <m/>
    <m/>
    <m/>
    <m/>
    <m/>
    <m/>
    <m/>
    <m/>
    <m/>
    <m/>
    <m/>
    <m/>
    <m/>
    <m/>
    <m/>
    <m/>
    <m/>
    <m/>
    <s v="Yes"/>
    <m/>
    <m/>
    <m/>
    <m/>
    <m/>
    <m/>
    <m/>
    <m/>
    <m/>
    <m/>
    <m/>
    <m/>
    <m/>
    <m/>
    <m/>
    <m/>
    <m/>
    <m/>
    <m/>
    <m/>
    <m/>
    <m/>
    <m/>
    <m/>
    <m/>
    <m/>
    <m/>
    <m/>
    <m/>
    <m/>
    <m/>
    <m/>
    <s v="Yes"/>
    <s v="No"/>
    <s v="No"/>
    <n v="30"/>
    <m/>
    <m/>
    <n v="48420"/>
    <m/>
    <m/>
    <n v="2624"/>
    <m/>
    <m/>
    <s v="No"/>
    <m/>
    <s v="No"/>
    <m/>
    <m/>
    <m/>
    <m/>
    <m/>
    <m/>
    <m/>
    <m/>
    <m/>
    <m/>
    <m/>
    <m/>
    <m/>
    <m/>
    <m/>
    <m/>
  </r>
  <r>
    <n v="100217"/>
    <x v="19"/>
    <b v="0"/>
    <b v="1"/>
    <x v="0"/>
    <b v="0"/>
    <s v="Corix Utilities Inc."/>
    <m/>
    <s v="Kamloops"/>
    <s v="BC"/>
    <n v="50.674999999999997"/>
    <n v="-120.327"/>
    <x v="0"/>
    <x v="4"/>
    <m/>
    <n v="2017"/>
    <n v="721"/>
    <m/>
    <m/>
    <s v="medium"/>
    <m/>
    <m/>
    <m/>
    <m/>
    <m/>
    <m/>
    <m/>
    <s v="Yes"/>
    <m/>
    <m/>
    <m/>
    <s v="CIEEDAC DE Survey 2015"/>
    <s v="http://www.toolkit.bc.ca/tool/district-energy-systems"/>
    <m/>
    <n v="1.4849999999999999"/>
    <m/>
    <m/>
    <m/>
    <m/>
    <m/>
    <m/>
    <m/>
    <m/>
    <m/>
    <m/>
    <m/>
    <m/>
    <m/>
    <m/>
    <m/>
    <m/>
    <m/>
    <m/>
    <m/>
    <m/>
    <s v="Yes"/>
    <m/>
    <m/>
    <m/>
    <m/>
    <m/>
    <m/>
    <m/>
    <m/>
    <m/>
    <m/>
    <m/>
    <m/>
    <m/>
    <m/>
    <m/>
    <m/>
    <m/>
    <n v="113.2704"/>
    <m/>
    <m/>
    <m/>
    <m/>
    <m/>
    <m/>
    <m/>
    <m/>
    <m/>
    <m/>
    <m/>
    <m/>
    <m/>
    <m/>
    <s v="Yes"/>
    <s v="Yes"/>
    <s v="Yes"/>
    <n v="89"/>
    <m/>
    <m/>
    <m/>
    <m/>
    <m/>
    <n v="4264"/>
    <m/>
    <m/>
    <m/>
    <m/>
    <m/>
    <m/>
    <m/>
    <m/>
    <m/>
    <n v="0.78100000000000003"/>
    <n v="0.70399999999999996"/>
    <m/>
    <m/>
    <m/>
    <m/>
    <m/>
    <m/>
    <m/>
    <m/>
    <m/>
    <m/>
  </r>
  <r>
    <n v="100222"/>
    <x v="20"/>
    <b v="0"/>
    <b v="1"/>
    <x v="0"/>
    <b v="0"/>
    <s v="Corix Utilities Inc."/>
    <m/>
    <s v="Kamloops"/>
    <s v="BC"/>
    <n v="50.68"/>
    <n v="-120.322"/>
    <x v="0"/>
    <x v="14"/>
    <m/>
    <n v="2017"/>
    <n v="721"/>
    <m/>
    <m/>
    <s v="medium"/>
    <m/>
    <m/>
    <m/>
    <s v="Yes"/>
    <m/>
    <m/>
    <m/>
    <s v="Yes"/>
    <m/>
    <m/>
    <m/>
    <s v="CIEEDAC DE Survey 2015"/>
    <s v="http://www.toolkit.bc.ca/tool/district-energy-systems"/>
    <m/>
    <n v="0.63"/>
    <m/>
    <m/>
    <m/>
    <m/>
    <m/>
    <m/>
    <m/>
    <m/>
    <m/>
    <m/>
    <m/>
    <m/>
    <m/>
    <s v="Yes"/>
    <m/>
    <m/>
    <m/>
    <m/>
    <m/>
    <m/>
    <s v="Yes"/>
    <m/>
    <m/>
    <m/>
    <m/>
    <m/>
    <m/>
    <m/>
    <m/>
    <m/>
    <s v="Yes"/>
    <n v="5.8"/>
    <m/>
    <m/>
    <m/>
    <m/>
    <m/>
    <m/>
    <n v="1130.9759999999999"/>
    <m/>
    <m/>
    <m/>
    <m/>
    <m/>
    <m/>
    <m/>
    <m/>
    <m/>
    <m/>
    <m/>
    <m/>
    <m/>
    <m/>
    <s v="No"/>
    <s v="Yes"/>
    <s v="Yes"/>
    <m/>
    <n v="3"/>
    <n v="3"/>
    <m/>
    <n v="129953"/>
    <n v="129953"/>
    <m/>
    <n v="3280"/>
    <n v="3280"/>
    <m/>
    <m/>
    <m/>
    <m/>
    <m/>
    <m/>
    <m/>
    <n v="0.22"/>
    <n v="0.41"/>
    <m/>
    <m/>
    <m/>
    <m/>
    <m/>
    <m/>
    <m/>
    <m/>
    <m/>
    <m/>
  </r>
  <r>
    <n v="100230"/>
    <x v="21"/>
    <b v="1"/>
    <b v="1"/>
    <x v="0"/>
    <b v="0"/>
    <s v="Okanagan College"/>
    <m/>
    <s v="Kelowna"/>
    <s v="BC"/>
    <n v="49.893999999999998"/>
    <n v="-119.49"/>
    <x v="0"/>
    <x v="1"/>
    <m/>
    <n v="2014"/>
    <n v="221"/>
    <m/>
    <m/>
    <s v="large"/>
    <m/>
    <m/>
    <m/>
    <m/>
    <m/>
    <m/>
    <s v="Yes"/>
    <m/>
    <m/>
    <m/>
    <m/>
    <s v="CEEDC Cogen survey 2019"/>
    <m/>
    <m/>
    <n v="2.9"/>
    <m/>
    <n v="1790.28"/>
    <m/>
    <m/>
    <m/>
    <m/>
    <m/>
    <m/>
    <m/>
    <m/>
    <n v="2.9"/>
    <m/>
    <n v="1790.28"/>
    <m/>
    <m/>
    <m/>
    <m/>
    <m/>
    <m/>
    <m/>
    <m/>
    <m/>
    <m/>
    <s v="Yes"/>
    <m/>
    <m/>
    <m/>
    <s v="Yes"/>
    <m/>
    <m/>
    <m/>
    <m/>
    <m/>
    <m/>
    <m/>
    <m/>
    <m/>
    <m/>
    <m/>
    <m/>
    <m/>
    <m/>
    <m/>
    <m/>
    <m/>
    <m/>
    <m/>
    <m/>
    <m/>
    <m/>
    <m/>
    <m/>
    <m/>
    <s v="No"/>
    <s v="Yes"/>
    <s v="No"/>
    <m/>
    <n v="10"/>
    <m/>
    <m/>
    <n v="645600"/>
    <m/>
    <m/>
    <n v="3280"/>
    <m/>
    <m/>
    <s v="No"/>
    <m/>
    <m/>
    <m/>
    <m/>
    <m/>
    <n v="2.9"/>
    <m/>
    <m/>
    <n v="1790.28"/>
    <m/>
    <m/>
    <m/>
    <m/>
    <m/>
    <m/>
    <m/>
    <m/>
  </r>
  <r>
    <n v="100236"/>
    <x v="22"/>
    <b v="0"/>
    <b v="1"/>
    <x v="0"/>
    <b v="0"/>
    <s v="University of British Columbia"/>
    <m/>
    <s v="Kelowna"/>
    <s v="BC"/>
    <n v="49.9"/>
    <n v="-119.48399999999999"/>
    <x v="0"/>
    <x v="9"/>
    <m/>
    <n v="2018"/>
    <n v="611"/>
    <m/>
    <m/>
    <s v="large"/>
    <m/>
    <m/>
    <m/>
    <m/>
    <m/>
    <m/>
    <s v="Yes"/>
    <m/>
    <m/>
    <m/>
    <m/>
    <s v="CEEDC DE Survey 2019"/>
    <m/>
    <m/>
    <n v="14"/>
    <m/>
    <n v="5749"/>
    <m/>
    <m/>
    <m/>
    <m/>
    <m/>
    <m/>
    <m/>
    <m/>
    <m/>
    <m/>
    <m/>
    <s v="Yes"/>
    <m/>
    <m/>
    <m/>
    <m/>
    <m/>
    <m/>
    <s v="Yes"/>
    <m/>
    <m/>
    <m/>
    <m/>
    <m/>
    <m/>
    <m/>
    <m/>
    <m/>
    <s v="Yes"/>
    <n v="9876"/>
    <m/>
    <m/>
    <m/>
    <m/>
    <m/>
    <m/>
    <m/>
    <m/>
    <m/>
    <m/>
    <m/>
    <m/>
    <m/>
    <m/>
    <m/>
    <m/>
    <n v="27198"/>
    <s v="Yes"/>
    <n v="439.2"/>
    <m/>
    <m/>
    <s v="No"/>
    <s v="Yes"/>
    <s v="Yes"/>
    <m/>
    <n v="11"/>
    <n v="7"/>
    <m/>
    <n v="855695"/>
    <n v="537554"/>
    <m/>
    <n v="16404"/>
    <n v="16404"/>
    <m/>
    <s v="Yes"/>
    <s v="Yes"/>
    <m/>
    <s v="No"/>
    <s v="No"/>
    <m/>
    <n v="3"/>
    <n v="5"/>
    <m/>
    <n v="3650"/>
    <n v="3570"/>
    <m/>
    <n v="8"/>
    <n v="26"/>
    <m/>
    <n v="4"/>
    <n v="33"/>
    <m/>
  </r>
  <r>
    <n v="100283"/>
    <x v="23"/>
    <b v="0"/>
    <b v="1"/>
    <x v="0"/>
    <b v="0"/>
    <m/>
    <m/>
    <s v="New Westminster"/>
    <s v="BC"/>
    <n v="49.207000000000001"/>
    <n v="-122.91"/>
    <x v="0"/>
    <x v="15"/>
    <m/>
    <n v="2017"/>
    <m/>
    <m/>
    <m/>
    <s v="medium"/>
    <m/>
    <m/>
    <m/>
    <m/>
    <m/>
    <m/>
    <m/>
    <m/>
    <m/>
    <m/>
    <m/>
    <s v="https://www.newwestcity.ca/planning-building-and-development/projects-on-the-go/articles/2910.php"/>
    <m/>
    <m/>
    <m/>
    <m/>
    <m/>
    <m/>
    <m/>
    <m/>
    <m/>
    <m/>
    <m/>
    <m/>
    <m/>
    <m/>
    <m/>
    <m/>
    <m/>
    <m/>
    <m/>
    <m/>
    <m/>
    <m/>
    <m/>
    <m/>
    <m/>
    <m/>
    <m/>
    <m/>
    <m/>
    <m/>
    <m/>
    <m/>
    <m/>
    <m/>
    <m/>
    <m/>
    <m/>
    <m/>
    <m/>
    <m/>
    <m/>
    <m/>
    <m/>
    <m/>
    <m/>
    <m/>
    <m/>
    <m/>
    <m/>
    <m/>
    <m/>
    <m/>
    <m/>
    <m/>
    <m/>
    <m/>
    <m/>
    <m/>
    <m/>
    <m/>
    <m/>
    <m/>
    <m/>
    <m/>
    <m/>
    <m/>
    <m/>
    <m/>
    <m/>
    <m/>
    <m/>
    <m/>
    <m/>
    <m/>
    <m/>
    <m/>
    <m/>
    <m/>
    <m/>
    <m/>
    <m/>
    <m/>
    <m/>
    <m/>
    <m/>
    <m/>
    <m/>
  </r>
  <r>
    <n v="100285"/>
    <x v="24"/>
    <b v="0"/>
    <b v="1"/>
    <x v="0"/>
    <b v="0"/>
    <s v="Vancouver Coastal Health"/>
    <m/>
    <s v="North Vancouver"/>
    <s v="BC"/>
    <n v="49.320999999999998"/>
    <n v="-123.071"/>
    <x v="0"/>
    <x v="16"/>
    <m/>
    <n v="2017"/>
    <n v="622"/>
    <m/>
    <m/>
    <s v="medium"/>
    <m/>
    <s v="Yes"/>
    <s v="Yes"/>
    <s v="Yes"/>
    <m/>
    <m/>
    <m/>
    <m/>
    <m/>
    <m/>
    <m/>
    <s v="CEEDC DE Survey 2019"/>
    <m/>
    <m/>
    <m/>
    <m/>
    <m/>
    <m/>
    <m/>
    <m/>
    <m/>
    <m/>
    <m/>
    <m/>
    <m/>
    <m/>
    <m/>
    <m/>
    <m/>
    <m/>
    <m/>
    <m/>
    <m/>
    <m/>
    <m/>
    <m/>
    <m/>
    <m/>
    <m/>
    <m/>
    <m/>
    <m/>
    <m/>
    <m/>
    <m/>
    <m/>
    <m/>
    <m/>
    <m/>
    <m/>
    <m/>
    <m/>
    <m/>
    <m/>
    <m/>
    <m/>
    <m/>
    <m/>
    <m/>
    <m/>
    <m/>
    <m/>
    <m/>
    <m/>
    <m/>
    <m/>
    <m/>
    <m/>
    <m/>
    <m/>
    <m/>
    <m/>
    <m/>
    <m/>
    <m/>
    <m/>
    <m/>
    <m/>
    <m/>
    <m/>
    <m/>
    <m/>
    <m/>
    <m/>
    <m/>
    <m/>
    <m/>
    <m/>
    <m/>
    <m/>
    <m/>
    <m/>
    <m/>
    <m/>
    <m/>
    <m/>
    <m/>
    <m/>
    <m/>
  </r>
  <r>
    <n v="100286"/>
    <x v="25"/>
    <b v="0"/>
    <b v="1"/>
    <x v="0"/>
    <b v="0"/>
    <s v="City of North Vancouver"/>
    <m/>
    <s v="North Vancouver"/>
    <s v="BC"/>
    <n v="49.322000000000003"/>
    <n v="-123.07000000000001"/>
    <x v="0"/>
    <x v="17"/>
    <m/>
    <n v="2018"/>
    <n v="221"/>
    <m/>
    <m/>
    <s v="medium"/>
    <s v="Yes"/>
    <s v="Yes"/>
    <s v="Yes"/>
    <s v="Yes"/>
    <m/>
    <s v="Yes"/>
    <s v="Yes"/>
    <s v="Yes"/>
    <m/>
    <m/>
    <m/>
    <s v="CEEDC DE Survey 2019"/>
    <s v="http://www.cnv.org/city-services/lonsdale-energy"/>
    <m/>
    <n v="17.5"/>
    <m/>
    <n v="31619"/>
    <m/>
    <m/>
    <m/>
    <m/>
    <m/>
    <m/>
    <m/>
    <m/>
    <m/>
    <m/>
    <m/>
    <s v="Yes"/>
    <m/>
    <m/>
    <m/>
    <m/>
    <m/>
    <m/>
    <s v="Yes"/>
    <m/>
    <m/>
    <m/>
    <s v="Yes"/>
    <m/>
    <m/>
    <m/>
    <m/>
    <m/>
    <s v="Yes"/>
    <n v="230000"/>
    <m/>
    <m/>
    <m/>
    <m/>
    <m/>
    <m/>
    <n v="1500"/>
    <m/>
    <m/>
    <m/>
    <n v="320"/>
    <m/>
    <m/>
    <m/>
    <m/>
    <m/>
    <n v="3132"/>
    <s v="Yes"/>
    <n v="1800"/>
    <m/>
    <m/>
    <s v="No"/>
    <s v="Yes"/>
    <s v="Yes"/>
    <m/>
    <n v="77"/>
    <n v="3"/>
    <m/>
    <n v="5269000"/>
    <n v="41695000"/>
    <m/>
    <n v="34400"/>
    <n v="26240"/>
    <m/>
    <s v="Yes"/>
    <s v="Yes"/>
    <m/>
    <s v="No"/>
    <s v="No"/>
    <m/>
    <n v="26.1"/>
    <n v="1.2"/>
    <m/>
    <n v="53626"/>
    <n v="516"/>
    <m/>
    <n v="75"/>
    <n v="8"/>
    <m/>
    <n v="55"/>
    <n v="11"/>
    <m/>
  </r>
  <r>
    <n v="100311"/>
    <x v="26"/>
    <b v="0"/>
    <b v="1"/>
    <x v="0"/>
    <b v="0"/>
    <s v="Port Clements"/>
    <m/>
    <s v="Port Clements"/>
    <s v="BC"/>
    <n v="53.689"/>
    <n v="-132.185"/>
    <x v="0"/>
    <x v="18"/>
    <m/>
    <n v="2015"/>
    <m/>
    <m/>
    <m/>
    <s v="rural"/>
    <s v="Yes"/>
    <s v="Yes"/>
    <m/>
    <m/>
    <m/>
    <s v="Yes"/>
    <s v="Yes"/>
    <m/>
    <m/>
    <m/>
    <m/>
    <s v="CIEEDAC DE Survey 2015"/>
    <m/>
    <m/>
    <n v="0.1"/>
    <m/>
    <m/>
    <m/>
    <m/>
    <m/>
    <m/>
    <m/>
    <m/>
    <m/>
    <m/>
    <m/>
    <m/>
    <m/>
    <m/>
    <s v="Yes"/>
    <m/>
    <m/>
    <m/>
    <s v="Yes"/>
    <m/>
    <m/>
    <m/>
    <m/>
    <m/>
    <m/>
    <m/>
    <m/>
    <m/>
    <m/>
    <m/>
    <m/>
    <m/>
    <n v="1547.2"/>
    <m/>
    <m/>
    <m/>
    <m/>
    <m/>
    <m/>
    <m/>
    <m/>
    <m/>
    <m/>
    <m/>
    <m/>
    <m/>
    <m/>
    <m/>
    <m/>
    <m/>
    <m/>
    <m/>
    <m/>
    <s v="No"/>
    <s v="Yes"/>
    <s v="No"/>
    <m/>
    <n v="3"/>
    <m/>
    <m/>
    <n v="17216"/>
    <m/>
    <m/>
    <n v="16400"/>
    <m/>
    <m/>
    <s v="Yes"/>
    <m/>
    <m/>
    <m/>
    <m/>
    <m/>
    <n v="0.1"/>
    <m/>
    <m/>
    <m/>
    <m/>
    <m/>
    <m/>
    <m/>
    <m/>
    <m/>
    <m/>
    <m/>
  </r>
  <r>
    <n v="100321"/>
    <x v="27"/>
    <b v="0"/>
    <b v="1"/>
    <x v="1"/>
    <b v="0"/>
    <s v="Baldy Hughes"/>
    <m/>
    <s v="Prince George"/>
    <s v="BC"/>
    <n v="53.917000000000002"/>
    <n v="-122.75"/>
    <x v="0"/>
    <x v="13"/>
    <m/>
    <n v="2014"/>
    <m/>
    <m/>
    <m/>
    <s v="medium"/>
    <s v="Yes"/>
    <s v="Yes"/>
    <m/>
    <s v="Yes"/>
    <s v="Yes"/>
    <m/>
    <s v="Yes"/>
    <s v="Yes"/>
    <m/>
    <m/>
    <m/>
    <s v="CIEEDAC DE Survey 2014"/>
    <m/>
    <m/>
    <n v="0.73268699999999998"/>
    <m/>
    <m/>
    <m/>
    <m/>
    <m/>
    <m/>
    <m/>
    <m/>
    <m/>
    <m/>
    <m/>
    <m/>
    <m/>
    <m/>
    <m/>
    <m/>
    <m/>
    <m/>
    <s v="Yes"/>
    <m/>
    <m/>
    <m/>
    <m/>
    <m/>
    <m/>
    <m/>
    <m/>
    <m/>
    <m/>
    <m/>
    <m/>
    <m/>
    <m/>
    <m/>
    <m/>
    <m/>
    <m/>
    <m/>
    <m/>
    <m/>
    <m/>
    <m/>
    <m/>
    <m/>
    <m/>
    <m/>
    <m/>
    <m/>
    <m/>
    <m/>
    <m/>
    <m/>
    <m/>
    <s v="No"/>
    <s v="Yes"/>
    <s v="No"/>
    <m/>
    <n v="9"/>
    <m/>
    <m/>
    <n v="40000"/>
    <m/>
    <m/>
    <n v="1799"/>
    <m/>
    <m/>
    <s v="No"/>
    <m/>
    <m/>
    <m/>
    <m/>
    <m/>
    <n v="0.73268699999999998"/>
    <m/>
    <m/>
    <m/>
    <m/>
    <m/>
    <m/>
    <m/>
    <m/>
    <m/>
    <m/>
    <m/>
  </r>
  <r>
    <n v="100323"/>
    <x v="28"/>
    <b v="0"/>
    <b v="1"/>
    <x v="0"/>
    <b v="0"/>
    <s v="Prince George"/>
    <m/>
    <s v="Prince George"/>
    <s v="BC"/>
    <n v="53.919000000000004"/>
    <n v="-122.748"/>
    <x v="0"/>
    <x v="14"/>
    <m/>
    <n v="2015"/>
    <m/>
    <m/>
    <m/>
    <s v="medium"/>
    <s v="Yes"/>
    <s v="Yes"/>
    <m/>
    <s v="Yes"/>
    <m/>
    <s v="Yes"/>
    <m/>
    <m/>
    <m/>
    <m/>
    <m/>
    <s v="CIEEDAC DE Survey 2015"/>
    <m/>
    <m/>
    <n v="5"/>
    <m/>
    <n v="5833.3333338000002"/>
    <m/>
    <m/>
    <m/>
    <m/>
    <m/>
    <m/>
    <m/>
    <m/>
    <m/>
    <m/>
    <m/>
    <s v="Yes"/>
    <m/>
    <m/>
    <m/>
    <m/>
    <s v="Yes"/>
    <m/>
    <m/>
    <m/>
    <m/>
    <m/>
    <m/>
    <m/>
    <m/>
    <m/>
    <m/>
    <m/>
    <m/>
    <n v="550"/>
    <m/>
    <m/>
    <m/>
    <m/>
    <n v="21500"/>
    <m/>
    <m/>
    <m/>
    <m/>
    <m/>
    <m/>
    <m/>
    <m/>
    <m/>
    <m/>
    <m/>
    <m/>
    <m/>
    <m/>
    <m/>
    <m/>
    <s v="No"/>
    <s v="Yes"/>
    <s v="No"/>
    <m/>
    <n v="8"/>
    <m/>
    <m/>
    <n v="344320"/>
    <m/>
    <m/>
    <n v="19680"/>
    <m/>
    <m/>
    <s v="Yes"/>
    <m/>
    <m/>
    <m/>
    <m/>
    <m/>
    <n v="5"/>
    <m/>
    <m/>
    <n v="5833.3333338000002"/>
    <m/>
    <m/>
    <m/>
    <m/>
    <m/>
    <m/>
    <m/>
    <m/>
  </r>
  <r>
    <n v="100325"/>
    <x v="29"/>
    <b v="0"/>
    <b v="1"/>
    <x v="0"/>
    <b v="0"/>
    <s v="University of Northern British Columbia"/>
    <m/>
    <s v="Prince George"/>
    <s v="BC"/>
    <n v="53.920999999999999"/>
    <n v="-122.746"/>
    <x v="0"/>
    <x v="19"/>
    <m/>
    <n v="2014"/>
    <n v="611"/>
    <m/>
    <m/>
    <s v="medium"/>
    <m/>
    <m/>
    <m/>
    <s v="Yes"/>
    <m/>
    <m/>
    <s v="Yes"/>
    <s v="Yes"/>
    <m/>
    <m/>
    <m/>
    <s v="CEEDC DE Survey 2019"/>
    <m/>
    <n v="4.4000000000000004"/>
    <n v="30.06934"/>
    <m/>
    <n v="18876.07"/>
    <m/>
    <m/>
    <m/>
    <m/>
    <n v="1"/>
    <m/>
    <m/>
    <n v="4.4000000000000004"/>
    <m/>
    <m/>
    <n v="16667"/>
    <s v="Yes"/>
    <m/>
    <m/>
    <m/>
    <m/>
    <s v="Yes"/>
    <m/>
    <m/>
    <m/>
    <m/>
    <m/>
    <m/>
    <m/>
    <m/>
    <m/>
    <m/>
    <m/>
    <m/>
    <n v="25239"/>
    <m/>
    <m/>
    <m/>
    <m/>
    <n v="73278"/>
    <m/>
    <m/>
    <m/>
    <m/>
    <m/>
    <m/>
    <m/>
    <m/>
    <m/>
    <m/>
    <m/>
    <m/>
    <s v="Yes"/>
    <n v="1459.44"/>
    <m/>
    <m/>
    <s v="No"/>
    <s v="Yes"/>
    <s v="Yes"/>
    <m/>
    <n v="14"/>
    <n v="8"/>
    <m/>
    <n v="877403"/>
    <n v="860983"/>
    <m/>
    <n v="10942"/>
    <n v="7905"/>
    <m/>
    <s v="No"/>
    <s v="No"/>
    <m/>
    <s v="No"/>
    <s v="No"/>
    <m/>
    <n v="24.05"/>
    <n v="6.1"/>
    <m/>
    <n v="14356"/>
    <n v="1039"/>
    <m/>
    <n v="108"/>
    <n v="6"/>
    <m/>
    <n v="100"/>
    <n v="9"/>
    <m/>
  </r>
  <r>
    <n v="100326"/>
    <x v="30"/>
    <b v="0"/>
    <b v="1"/>
    <x v="0"/>
    <b v="0"/>
    <m/>
    <m/>
    <s v="Prince George"/>
    <s v="BC"/>
    <n v="53.922000000000004"/>
    <n v="-122.745"/>
    <x v="0"/>
    <x v="5"/>
    <m/>
    <m/>
    <m/>
    <m/>
    <m/>
    <s v="medium"/>
    <m/>
    <m/>
    <m/>
    <m/>
    <m/>
    <m/>
    <m/>
    <m/>
    <m/>
    <m/>
    <m/>
    <m/>
    <m/>
    <m/>
    <m/>
    <m/>
    <m/>
    <m/>
    <m/>
    <m/>
    <m/>
    <m/>
    <m/>
    <m/>
    <m/>
    <m/>
    <m/>
    <m/>
    <m/>
    <m/>
    <m/>
    <m/>
    <m/>
    <m/>
    <m/>
    <m/>
    <m/>
    <m/>
    <m/>
    <m/>
    <m/>
    <m/>
    <m/>
    <m/>
    <m/>
    <m/>
    <m/>
    <m/>
    <m/>
    <m/>
    <m/>
    <m/>
    <m/>
    <m/>
    <m/>
    <m/>
    <m/>
    <m/>
    <m/>
    <m/>
    <m/>
    <m/>
    <m/>
    <m/>
    <m/>
    <m/>
    <m/>
    <m/>
    <m/>
    <m/>
    <m/>
    <m/>
    <m/>
    <m/>
    <m/>
    <m/>
    <m/>
    <m/>
    <m/>
    <m/>
    <m/>
    <m/>
    <m/>
    <m/>
    <m/>
    <m/>
    <m/>
    <m/>
    <m/>
    <m/>
    <m/>
    <m/>
    <m/>
    <m/>
    <m/>
    <m/>
    <m/>
    <m/>
    <m/>
  </r>
  <r>
    <n v="100335"/>
    <x v="31"/>
    <b v="1"/>
    <b v="1"/>
    <x v="1"/>
    <b v="0"/>
    <s v="Revelstoke"/>
    <m/>
    <s v="Revelstoke"/>
    <s v="BC"/>
    <n v="51"/>
    <n v="-118.194"/>
    <x v="0"/>
    <x v="20"/>
    <m/>
    <n v="2014"/>
    <n v="221"/>
    <m/>
    <m/>
    <s v="Small"/>
    <s v="Yes"/>
    <m/>
    <m/>
    <m/>
    <s v="Yes"/>
    <s v="Yes"/>
    <m/>
    <s v="Yes"/>
    <m/>
    <m/>
    <m/>
    <s v="CEEDC Cogen survey 2019"/>
    <m/>
    <m/>
    <n v="3.25"/>
    <m/>
    <n v="9992"/>
    <m/>
    <m/>
    <m/>
    <m/>
    <n v="1"/>
    <m/>
    <m/>
    <m/>
    <n v="3.25"/>
    <m/>
    <n v="9992"/>
    <m/>
    <m/>
    <m/>
    <m/>
    <m/>
    <s v="Yes"/>
    <m/>
    <m/>
    <m/>
    <m/>
    <m/>
    <m/>
    <m/>
    <m/>
    <m/>
    <m/>
    <m/>
    <m/>
    <m/>
    <m/>
    <m/>
    <m/>
    <m/>
    <m/>
    <m/>
    <m/>
    <m/>
    <m/>
    <m/>
    <m/>
    <m/>
    <m/>
    <m/>
    <m/>
    <m/>
    <m/>
    <m/>
    <m/>
    <m/>
    <m/>
    <s v="Yes"/>
    <s v="Yes"/>
    <s v="No"/>
    <m/>
    <n v="10"/>
    <m/>
    <m/>
    <n v="247480"/>
    <m/>
    <m/>
    <n v="9840"/>
    <m/>
    <m/>
    <s v="Yes"/>
    <m/>
    <m/>
    <m/>
    <m/>
    <m/>
    <n v="3.25"/>
    <m/>
    <n v="6459"/>
    <n v="3533"/>
    <m/>
    <m/>
    <m/>
    <m/>
    <m/>
    <m/>
    <m/>
    <m/>
  </r>
  <r>
    <n v="100339"/>
    <x v="32"/>
    <b v="0"/>
    <b v="1"/>
    <x v="0"/>
    <b v="0"/>
    <s v="Lulu Island Energy Company"/>
    <s v="Corix Utilities Inc. (operator on contract)"/>
    <s v="Richmond"/>
    <s v="BC"/>
    <n v="49.167999999999999"/>
    <n v="-123.133"/>
    <x v="0"/>
    <x v="14"/>
    <m/>
    <n v="2017"/>
    <n v="221"/>
    <m/>
    <m/>
    <s v="large"/>
    <s v="Yes"/>
    <s v="Yes"/>
    <m/>
    <s v="Yes"/>
    <m/>
    <s v="Yes"/>
    <m/>
    <s v="Yes"/>
    <m/>
    <m/>
    <m/>
    <s v="CEEDC DE Survey 2019"/>
    <m/>
    <m/>
    <n v="8.6"/>
    <m/>
    <n v="7560"/>
    <m/>
    <m/>
    <m/>
    <m/>
    <m/>
    <m/>
    <m/>
    <m/>
    <m/>
    <m/>
    <m/>
    <m/>
    <m/>
    <m/>
    <m/>
    <m/>
    <m/>
    <m/>
    <m/>
    <m/>
    <m/>
    <m/>
    <m/>
    <m/>
    <m/>
    <m/>
    <m/>
    <m/>
    <m/>
    <m/>
    <m/>
    <m/>
    <m/>
    <m/>
    <m/>
    <m/>
    <m/>
    <m/>
    <m/>
    <m/>
    <m/>
    <m/>
    <m/>
    <m/>
    <m/>
    <m/>
    <m/>
    <m/>
    <m/>
    <m/>
    <m/>
    <s v="No"/>
    <s v="Yes"/>
    <s v="Yes"/>
    <m/>
    <n v="9"/>
    <n v="9"/>
    <m/>
    <n v="1680000"/>
    <n v="1680000"/>
    <m/>
    <n v="7392"/>
    <n v="7392"/>
    <m/>
    <s v="Yes"/>
    <s v="Yes"/>
    <m/>
    <s v="No"/>
    <s v="No"/>
    <m/>
    <n v="8.8000000000000007"/>
    <n v="9.35"/>
    <m/>
    <n v="2111.2800000000002"/>
    <n v="4927.1099999999997"/>
    <m/>
    <n v="10"/>
    <n v="25"/>
    <m/>
    <n v="5"/>
    <n v="30"/>
    <m/>
  </r>
  <r>
    <n v="100346"/>
    <x v="33"/>
    <b v="0"/>
    <b v="1"/>
    <x v="0"/>
    <b v="0"/>
    <s v="Lulu Island Energy Company"/>
    <s v="Corix Utilities Inc. (design, build, finance, operate partner)"/>
    <s v="Richmond"/>
    <s v="BC"/>
    <n v="49.175000000000004"/>
    <n v="-123.126"/>
    <x v="0"/>
    <x v="18"/>
    <m/>
    <n v="2017"/>
    <n v="221"/>
    <m/>
    <m/>
    <s v="large"/>
    <m/>
    <m/>
    <m/>
    <s v="Yes"/>
    <m/>
    <m/>
    <m/>
    <s v="Yes"/>
    <m/>
    <m/>
    <m/>
    <s v="CEEDC DE Survey 2019"/>
    <s v="http://www.luluislandenergy.ca/oval-village-district-energy-utility/"/>
    <m/>
    <n v="11"/>
    <m/>
    <n v="380"/>
    <m/>
    <m/>
    <m/>
    <m/>
    <m/>
    <m/>
    <m/>
    <m/>
    <m/>
    <m/>
    <m/>
    <m/>
    <m/>
    <m/>
    <m/>
    <m/>
    <m/>
    <m/>
    <m/>
    <m/>
    <m/>
    <m/>
    <m/>
    <m/>
    <m/>
    <m/>
    <m/>
    <m/>
    <m/>
    <m/>
    <m/>
    <m/>
    <m/>
    <m/>
    <m/>
    <m/>
    <m/>
    <m/>
    <m/>
    <m/>
    <m/>
    <m/>
    <m/>
    <m/>
    <m/>
    <m/>
    <m/>
    <m/>
    <m/>
    <m/>
    <m/>
    <s v="No"/>
    <s v="Yes"/>
    <s v="No"/>
    <m/>
    <n v="8"/>
    <m/>
    <m/>
    <n v="1900000"/>
    <m/>
    <m/>
    <n v="5714.4"/>
    <m/>
    <m/>
    <s v="Yes"/>
    <m/>
    <m/>
    <s v="No"/>
    <m/>
    <m/>
    <n v="11"/>
    <m/>
    <m/>
    <n v="13156"/>
    <m/>
    <m/>
    <n v="72.98"/>
    <m/>
    <m/>
    <n v="57.74"/>
    <m/>
    <m/>
  </r>
  <r>
    <n v="100388"/>
    <x v="34"/>
    <b v="0"/>
    <b v="1"/>
    <x v="0"/>
    <b v="0"/>
    <s v="Fraser Health"/>
    <m/>
    <s v="Surrey"/>
    <s v="BC"/>
    <n v="49.110999999999997"/>
    <n v="-122.794"/>
    <x v="0"/>
    <x v="21"/>
    <m/>
    <n v="2017"/>
    <n v="622"/>
    <m/>
    <m/>
    <s v="large"/>
    <m/>
    <m/>
    <s v="Yes"/>
    <m/>
    <m/>
    <m/>
    <m/>
    <m/>
    <m/>
    <m/>
    <m/>
    <s v="CEEDC DE Survey 2019"/>
    <m/>
    <m/>
    <m/>
    <m/>
    <m/>
    <m/>
    <m/>
    <m/>
    <m/>
    <m/>
    <m/>
    <m/>
    <m/>
    <m/>
    <m/>
    <m/>
    <m/>
    <m/>
    <m/>
    <m/>
    <m/>
    <m/>
    <m/>
    <m/>
    <m/>
    <m/>
    <m/>
    <m/>
    <m/>
    <m/>
    <m/>
    <m/>
    <m/>
    <m/>
    <m/>
    <m/>
    <m/>
    <m/>
    <m/>
    <m/>
    <m/>
    <m/>
    <m/>
    <m/>
    <m/>
    <m/>
    <m/>
    <m/>
    <m/>
    <m/>
    <m/>
    <m/>
    <m/>
    <m/>
    <m/>
    <m/>
    <m/>
    <m/>
    <m/>
    <m/>
    <m/>
    <m/>
    <m/>
    <m/>
    <m/>
    <m/>
    <m/>
    <m/>
    <m/>
    <m/>
    <m/>
    <m/>
    <m/>
    <m/>
    <m/>
    <m/>
    <m/>
    <m/>
    <m/>
    <m/>
    <m/>
    <m/>
    <m/>
    <m/>
    <m/>
    <m/>
    <m/>
  </r>
  <r>
    <n v="100392"/>
    <x v="35"/>
    <b v="0"/>
    <b v="1"/>
    <x v="0"/>
    <b v="0"/>
    <s v="City of Surrey"/>
    <m/>
    <s v="Surrey "/>
    <s v="BC"/>
    <n v="49.115000000000002"/>
    <n v="-122.79"/>
    <x v="0"/>
    <x v="18"/>
    <m/>
    <n v="2015"/>
    <n v="221"/>
    <m/>
    <m/>
    <s v="large"/>
    <m/>
    <m/>
    <m/>
    <s v="Yes"/>
    <m/>
    <m/>
    <s v="Yes"/>
    <s v="Yes"/>
    <m/>
    <m/>
    <m/>
    <s v="CEEDC DE Survey 2019"/>
    <m/>
    <m/>
    <n v="5.5"/>
    <m/>
    <n v="1479"/>
    <m/>
    <m/>
    <m/>
    <m/>
    <m/>
    <m/>
    <m/>
    <m/>
    <m/>
    <m/>
    <m/>
    <s v="Yes"/>
    <m/>
    <m/>
    <m/>
    <m/>
    <m/>
    <m/>
    <s v="Yes"/>
    <m/>
    <m/>
    <m/>
    <m/>
    <m/>
    <m/>
    <m/>
    <m/>
    <m/>
    <m/>
    <n v="82941"/>
    <m/>
    <m/>
    <m/>
    <m/>
    <m/>
    <m/>
    <n v="4078.8"/>
    <m/>
    <m/>
    <m/>
    <m/>
    <m/>
    <m/>
    <m/>
    <m/>
    <m/>
    <m/>
    <s v="Yes"/>
    <n v="1490.4"/>
    <m/>
    <m/>
    <s v="No"/>
    <s v="Yes"/>
    <s v="No"/>
    <m/>
    <n v="12"/>
    <m/>
    <m/>
    <n v="2745626"/>
    <m/>
    <m/>
    <n v="4706.8"/>
    <m/>
    <m/>
    <s v="No"/>
    <m/>
    <m/>
    <s v="No"/>
    <m/>
    <m/>
    <n v="20"/>
    <m/>
    <m/>
    <n v="24578"/>
    <m/>
    <m/>
    <n v="75"/>
    <m/>
    <m/>
    <n v="50"/>
    <m/>
    <m/>
  </r>
  <r>
    <n v="100397"/>
    <x v="36"/>
    <b v="0"/>
    <b v="1"/>
    <x v="0"/>
    <b v="0"/>
    <m/>
    <m/>
    <s v="Telkwa"/>
    <s v="BC"/>
    <n v="54.695999999999998"/>
    <n v="-127.047"/>
    <x v="0"/>
    <x v="4"/>
    <m/>
    <n v="2017"/>
    <m/>
    <m/>
    <m/>
    <s v="Small"/>
    <m/>
    <m/>
    <m/>
    <m/>
    <m/>
    <m/>
    <m/>
    <m/>
    <m/>
    <m/>
    <m/>
    <s v="http://www.toolkit.bc.ca/Success-Story/Telkwa%E2%80%99s-Deep-Collaboration-Mini-Biomass-District-Heating-System"/>
    <m/>
    <m/>
    <n v="0.3"/>
    <m/>
    <m/>
    <m/>
    <m/>
    <m/>
    <m/>
    <m/>
    <m/>
    <m/>
    <m/>
    <m/>
    <m/>
    <m/>
    <s v="Yes"/>
    <m/>
    <m/>
    <m/>
    <m/>
    <s v="Yes"/>
    <m/>
    <m/>
    <m/>
    <m/>
    <m/>
    <m/>
    <m/>
    <m/>
    <m/>
    <m/>
    <m/>
    <m/>
    <m/>
    <m/>
    <m/>
    <m/>
    <m/>
    <m/>
    <m/>
    <m/>
    <m/>
    <m/>
    <m/>
    <m/>
    <m/>
    <m/>
    <m/>
    <m/>
    <m/>
    <m/>
    <m/>
    <m/>
    <m/>
    <m/>
    <m/>
    <m/>
    <m/>
    <m/>
    <m/>
    <m/>
    <m/>
    <m/>
    <m/>
    <m/>
    <m/>
    <m/>
    <m/>
    <m/>
    <m/>
    <m/>
    <m/>
    <m/>
    <m/>
    <m/>
    <m/>
    <m/>
    <m/>
    <m/>
    <m/>
    <m/>
    <m/>
    <m/>
    <m/>
    <m/>
    <m/>
  </r>
  <r>
    <n v="100402"/>
    <x v="37"/>
    <b v="0"/>
    <b v="1"/>
    <x v="0"/>
    <b v="0"/>
    <s v="Tla-o-qui-aht First Nation"/>
    <m/>
    <s v="Tofino"/>
    <s v="BC"/>
    <n v="49.155000000000001"/>
    <n v="-125.905"/>
    <x v="0"/>
    <x v="9"/>
    <m/>
    <n v="2014"/>
    <n v="814"/>
    <m/>
    <m/>
    <s v="rural"/>
    <m/>
    <m/>
    <m/>
    <m/>
    <m/>
    <m/>
    <m/>
    <s v="Yes"/>
    <m/>
    <m/>
    <m/>
    <s v="CIEEDAC DE Survey 2014"/>
    <m/>
    <m/>
    <m/>
    <m/>
    <n v="641"/>
    <m/>
    <m/>
    <m/>
    <m/>
    <m/>
    <m/>
    <m/>
    <m/>
    <m/>
    <m/>
    <m/>
    <m/>
    <m/>
    <m/>
    <m/>
    <m/>
    <m/>
    <m/>
    <s v="Yes"/>
    <m/>
    <m/>
    <m/>
    <m/>
    <m/>
    <m/>
    <m/>
    <m/>
    <m/>
    <s v="Yes"/>
    <m/>
    <m/>
    <m/>
    <m/>
    <m/>
    <m/>
    <m/>
    <m/>
    <m/>
    <m/>
    <m/>
    <m/>
    <m/>
    <m/>
    <m/>
    <m/>
    <m/>
    <m/>
    <m/>
    <m/>
    <m/>
    <m/>
    <s v="Yes"/>
    <s v="Yes"/>
    <s v="No"/>
    <n v="45"/>
    <m/>
    <m/>
    <n v="56705"/>
    <m/>
    <m/>
    <n v="19680"/>
    <m/>
    <m/>
    <s v="No"/>
    <m/>
    <m/>
    <m/>
    <m/>
    <m/>
    <m/>
    <m/>
    <m/>
    <m/>
    <n v="641"/>
    <m/>
    <m/>
    <m/>
    <m/>
    <m/>
    <m/>
    <m/>
    <m/>
  </r>
  <r>
    <n v="100418"/>
    <x v="38"/>
    <b v="0"/>
    <b v="1"/>
    <x v="0"/>
    <b v="0"/>
    <s v="Rian Dodds"/>
    <s v="Zoltan Nagy-Gyorgy"/>
    <s v="Vancouver"/>
    <s v="BC"/>
    <n v="49.285000000000004"/>
    <n v="-123.119"/>
    <x v="0"/>
    <x v="22"/>
    <m/>
    <n v="2017"/>
    <n v="622"/>
    <m/>
    <m/>
    <s v="large"/>
    <m/>
    <m/>
    <s v="Yes"/>
    <m/>
    <m/>
    <m/>
    <m/>
    <m/>
    <m/>
    <m/>
    <m/>
    <s v="CEEDC DE Survey 2019"/>
    <m/>
    <m/>
    <m/>
    <m/>
    <m/>
    <m/>
    <m/>
    <m/>
    <m/>
    <m/>
    <m/>
    <m/>
    <m/>
    <m/>
    <m/>
    <m/>
    <m/>
    <m/>
    <m/>
    <m/>
    <m/>
    <m/>
    <m/>
    <m/>
    <m/>
    <m/>
    <m/>
    <m/>
    <m/>
    <m/>
    <m/>
    <m/>
    <m/>
    <m/>
    <m/>
    <m/>
    <m/>
    <m/>
    <m/>
    <m/>
    <m/>
    <m/>
    <m/>
    <m/>
    <m/>
    <m/>
    <m/>
    <m/>
    <m/>
    <m/>
    <m/>
    <m/>
    <m/>
    <m/>
    <m/>
    <m/>
    <m/>
    <m/>
    <m/>
    <m/>
    <m/>
    <m/>
    <m/>
    <m/>
    <m/>
    <m/>
    <m/>
    <m/>
    <m/>
    <m/>
    <m/>
    <m/>
    <m/>
    <m/>
    <m/>
    <m/>
    <m/>
    <m/>
    <m/>
    <m/>
    <m/>
    <m/>
    <m/>
    <m/>
    <m/>
    <m/>
    <m/>
  </r>
  <r>
    <n v="100420"/>
    <x v="39"/>
    <b v="0"/>
    <b v="1"/>
    <x v="0"/>
    <b v="0"/>
    <s v="Creative Energy"/>
    <m/>
    <s v="Vancouver"/>
    <s v="BC"/>
    <n v="49.286999999999999"/>
    <n v="-123.11699999999999"/>
    <x v="0"/>
    <x v="1"/>
    <m/>
    <n v="2014"/>
    <m/>
    <m/>
    <m/>
    <s v="large"/>
    <s v="Yes"/>
    <s v="Yes"/>
    <m/>
    <s v="Yes"/>
    <m/>
    <m/>
    <s v="Yes"/>
    <s v="Yes"/>
    <m/>
    <m/>
    <m/>
    <s v="CIEEDAC DE Survey 2014"/>
    <m/>
    <m/>
    <n v="237"/>
    <m/>
    <n v="350000"/>
    <m/>
    <m/>
    <m/>
    <m/>
    <m/>
    <m/>
    <m/>
    <m/>
    <m/>
    <m/>
    <m/>
    <s v="Yes"/>
    <m/>
    <m/>
    <m/>
    <m/>
    <m/>
    <m/>
    <m/>
    <m/>
    <m/>
    <m/>
    <m/>
    <m/>
    <m/>
    <m/>
    <m/>
    <m/>
    <m/>
    <m/>
    <m/>
    <m/>
    <m/>
    <m/>
    <m/>
    <m/>
    <m/>
    <m/>
    <m/>
    <m/>
    <m/>
    <m/>
    <m/>
    <m/>
    <m/>
    <m/>
    <m/>
    <m/>
    <m/>
    <m/>
    <m/>
    <s v="Yes"/>
    <s v="No"/>
    <s v="No"/>
    <n v="220"/>
    <m/>
    <m/>
    <n v="38994240"/>
    <m/>
    <m/>
    <n v="44936"/>
    <m/>
    <m/>
    <s v="Yes"/>
    <m/>
    <m/>
    <m/>
    <m/>
    <m/>
    <n v="237"/>
    <m/>
    <m/>
    <n v="350000"/>
    <m/>
    <m/>
    <m/>
    <m/>
    <m/>
    <m/>
    <m/>
    <m/>
    <m/>
  </r>
  <r>
    <n v="100433"/>
    <x v="40"/>
    <b v="0"/>
    <b v="1"/>
    <x v="0"/>
    <b v="0"/>
    <s v="Wesgroup Properties"/>
    <m/>
    <s v="Vancouver"/>
    <s v="BC"/>
    <n v="49.298000000000002"/>
    <n v="-123.10599999999999"/>
    <x v="0"/>
    <x v="14"/>
    <m/>
    <n v="2018"/>
    <n v="221"/>
    <m/>
    <m/>
    <s v="large"/>
    <m/>
    <m/>
    <m/>
    <m/>
    <m/>
    <m/>
    <m/>
    <s v="Yes"/>
    <m/>
    <m/>
    <m/>
    <s v="CEEDC DE Survey 2019"/>
    <m/>
    <m/>
    <n v="3"/>
    <m/>
    <m/>
    <m/>
    <m/>
    <m/>
    <m/>
    <m/>
    <m/>
    <m/>
    <m/>
    <m/>
    <m/>
    <m/>
    <s v="Yes"/>
    <m/>
    <m/>
    <m/>
    <m/>
    <m/>
    <m/>
    <m/>
    <m/>
    <m/>
    <m/>
    <m/>
    <m/>
    <m/>
    <m/>
    <m/>
    <m/>
    <m/>
    <m/>
    <m/>
    <m/>
    <m/>
    <m/>
    <m/>
    <m/>
    <m/>
    <m/>
    <m/>
    <m/>
    <m/>
    <m/>
    <m/>
    <m/>
    <m/>
    <m/>
    <m/>
    <m/>
    <m/>
    <m/>
    <m/>
    <s v="No"/>
    <s v="Yes"/>
    <s v="No"/>
    <m/>
    <n v="8"/>
    <m/>
    <m/>
    <n v="1449727.08"/>
    <m/>
    <m/>
    <n v="1640"/>
    <m/>
    <m/>
    <s v="No"/>
    <m/>
    <m/>
    <m/>
    <m/>
    <m/>
    <n v="3"/>
    <m/>
    <m/>
    <n v="12293"/>
    <m/>
    <m/>
    <m/>
    <m/>
    <m/>
    <m/>
    <m/>
    <m/>
  </r>
  <r>
    <n v="100434"/>
    <x v="41"/>
    <b v="0"/>
    <b v="1"/>
    <x v="0"/>
    <b v="0"/>
    <s v="City of Vancouver"/>
    <m/>
    <s v="Vancouver"/>
    <s v="BC"/>
    <n v="49.298999999999999"/>
    <n v="-123.10499999999999"/>
    <x v="0"/>
    <x v="0"/>
    <m/>
    <n v="2017"/>
    <n v="221"/>
    <m/>
    <m/>
    <s v="large"/>
    <s v="Yes"/>
    <s v="Yes"/>
    <m/>
    <s v="Yes"/>
    <m/>
    <m/>
    <s v="Yes"/>
    <s v="Yes"/>
    <m/>
    <m/>
    <m/>
    <s v="CEEDC DE Survey 2019"/>
    <m/>
    <m/>
    <n v="20"/>
    <m/>
    <n v="26703"/>
    <m/>
    <m/>
    <m/>
    <m/>
    <m/>
    <m/>
    <m/>
    <m/>
    <m/>
    <m/>
    <m/>
    <s v="Yes"/>
    <m/>
    <m/>
    <m/>
    <s v="Yes"/>
    <m/>
    <m/>
    <m/>
    <s v="Yes"/>
    <m/>
    <m/>
    <m/>
    <m/>
    <m/>
    <m/>
    <m/>
    <m/>
    <m/>
    <n v="77018"/>
    <m/>
    <m/>
    <m/>
    <n v="19461"/>
    <m/>
    <m/>
    <m/>
    <n v="69148"/>
    <m/>
    <m/>
    <m/>
    <m/>
    <m/>
    <m/>
    <m/>
    <m/>
    <m/>
    <s v="Yes"/>
    <n v="7257.6"/>
    <m/>
    <m/>
    <s v="No"/>
    <s v="Yes"/>
    <s v="No"/>
    <m/>
    <n v="32"/>
    <m/>
    <m/>
    <n v="5170000"/>
    <m/>
    <m/>
    <n v="9840"/>
    <m/>
    <m/>
    <s v="No"/>
    <m/>
    <m/>
    <s v="No"/>
    <m/>
    <m/>
    <n v="27"/>
    <m/>
    <m/>
    <n v="45137"/>
    <m/>
    <m/>
    <n v="65"/>
    <m/>
    <m/>
    <n v="50"/>
    <m/>
    <m/>
  </r>
  <r>
    <n v="100437"/>
    <x v="42"/>
    <b v="0"/>
    <b v="1"/>
    <x v="0"/>
    <b v="0"/>
    <m/>
    <m/>
    <s v="Vancouver"/>
    <s v="BC"/>
    <n v="49.302"/>
    <n v="-123.10199999999999"/>
    <x v="0"/>
    <x v="18"/>
    <m/>
    <n v="2017"/>
    <m/>
    <m/>
    <m/>
    <s v="large"/>
    <m/>
    <m/>
    <m/>
    <m/>
    <m/>
    <m/>
    <m/>
    <m/>
    <m/>
    <m/>
    <m/>
    <s v="https://www.energy-manager.ca/news/vancouvers-telus-garden-receives-leed-platinum-certification-2605"/>
    <s v="http://www.vancouversun.com/entertainment/movie-guide/Telus+Garden+opens+doors+employees/11166932/story.html"/>
    <m/>
    <m/>
    <m/>
    <m/>
    <m/>
    <m/>
    <m/>
    <m/>
    <m/>
    <m/>
    <m/>
    <m/>
    <m/>
    <m/>
    <m/>
    <m/>
    <m/>
    <m/>
    <m/>
    <m/>
    <m/>
    <m/>
    <m/>
    <s v="Yes"/>
    <m/>
    <m/>
    <m/>
    <m/>
    <m/>
    <m/>
    <m/>
    <m/>
    <m/>
    <m/>
    <m/>
    <m/>
    <m/>
    <m/>
    <m/>
    <m/>
    <m/>
    <m/>
    <m/>
    <m/>
    <m/>
    <m/>
    <m/>
    <m/>
    <m/>
    <m/>
    <m/>
    <m/>
    <m/>
    <m/>
    <m/>
    <m/>
    <m/>
    <m/>
    <m/>
    <m/>
    <m/>
    <m/>
    <m/>
    <m/>
    <m/>
    <m/>
    <m/>
    <m/>
    <m/>
    <m/>
    <m/>
    <m/>
    <m/>
    <m/>
    <m/>
    <m/>
    <m/>
    <m/>
    <m/>
    <m/>
    <m/>
    <m/>
    <m/>
    <m/>
    <m/>
    <m/>
  </r>
  <r>
    <n v="100443"/>
    <x v="43"/>
    <b v="0"/>
    <b v="1"/>
    <x v="0"/>
    <b v="0"/>
    <s v="Vancouver Coastal Health"/>
    <m/>
    <s v="Vancouver"/>
    <s v="BC"/>
    <n v="49.308"/>
    <n v="-123.09599999999999"/>
    <x v="0"/>
    <x v="7"/>
    <m/>
    <n v="2017"/>
    <n v="622"/>
    <m/>
    <m/>
    <s v="large"/>
    <m/>
    <s v="Yes"/>
    <s v="Yes"/>
    <s v="Yes"/>
    <m/>
    <m/>
    <s v="Yes"/>
    <m/>
    <m/>
    <m/>
    <m/>
    <s v="CEEDC DE Survey 2019"/>
    <m/>
    <m/>
    <m/>
    <m/>
    <m/>
    <m/>
    <m/>
    <m/>
    <m/>
    <m/>
    <m/>
    <m/>
    <m/>
    <m/>
    <m/>
    <m/>
    <m/>
    <m/>
    <m/>
    <m/>
    <m/>
    <m/>
    <m/>
    <m/>
    <m/>
    <m/>
    <m/>
    <m/>
    <m/>
    <m/>
    <m/>
    <m/>
    <m/>
    <m/>
    <m/>
    <m/>
    <m/>
    <m/>
    <m/>
    <m/>
    <m/>
    <m/>
    <m/>
    <m/>
    <m/>
    <m/>
    <m/>
    <m/>
    <m/>
    <m/>
    <m/>
    <m/>
    <m/>
    <m/>
    <m/>
    <m/>
    <m/>
    <m/>
    <m/>
    <m/>
    <m/>
    <m/>
    <m/>
    <m/>
    <m/>
    <m/>
    <m/>
    <m/>
    <m/>
    <m/>
    <m/>
    <m/>
    <m/>
    <m/>
    <m/>
    <m/>
    <m/>
    <m/>
    <m/>
    <m/>
    <m/>
    <m/>
    <m/>
    <m/>
    <m/>
    <m/>
    <m/>
  </r>
  <r>
    <n v="100448"/>
    <x v="44"/>
    <b v="1"/>
    <b v="1"/>
    <x v="1"/>
    <b v="0"/>
    <s v="University of British Columbia"/>
    <m/>
    <s v="Vancouver "/>
    <s v="BC"/>
    <n v="49.313000000000002"/>
    <n v="-123.09099999999999"/>
    <x v="0"/>
    <x v="23"/>
    <m/>
    <n v="2017"/>
    <n v="221"/>
    <n v="29129"/>
    <m/>
    <s v="large"/>
    <s v="Yes"/>
    <s v="Yes"/>
    <m/>
    <s v="Yes"/>
    <m/>
    <m/>
    <s v="Yes"/>
    <s v="Yes"/>
    <m/>
    <m/>
    <m/>
    <s v="CEEDC Cogen survey 2019"/>
    <m/>
    <n v="1.96"/>
    <n v="57.8"/>
    <n v="15379"/>
    <n v="164706"/>
    <n v="1"/>
    <m/>
    <s v="Yes"/>
    <n v="7881"/>
    <n v="1"/>
    <s v="GE"/>
    <n v="2012"/>
    <n v="1.96"/>
    <n v="57.8"/>
    <n v="15379"/>
    <n v="164706"/>
    <s v="Yes"/>
    <m/>
    <m/>
    <m/>
    <s v="Yes"/>
    <s v="Yes"/>
    <m/>
    <m/>
    <m/>
    <m/>
    <m/>
    <m/>
    <m/>
    <m/>
    <m/>
    <m/>
    <m/>
    <m/>
    <n v="538650"/>
    <m/>
    <m/>
    <m/>
    <n v="64486"/>
    <n v="166878"/>
    <m/>
    <m/>
    <m/>
    <m/>
    <m/>
    <m/>
    <m/>
    <m/>
    <m/>
    <m/>
    <m/>
    <m/>
    <s v="Yes"/>
    <n v="13809.6"/>
    <m/>
    <m/>
    <s v="Yes"/>
    <s v="Yes"/>
    <s v="No"/>
    <n v="9"/>
    <n v="137"/>
    <m/>
    <n v="1080000"/>
    <n v="9600000"/>
    <m/>
    <n v="11620"/>
    <n v="43824"/>
    <m/>
    <s v="Yes"/>
    <s v="Yes"/>
    <m/>
    <s v="No"/>
    <s v="No"/>
    <m/>
    <n v="9.4"/>
    <n v="46"/>
    <m/>
    <n v="42674"/>
    <n v="107219"/>
    <m/>
    <n v="170"/>
    <n v="90"/>
    <m/>
    <n v="70"/>
    <n v="70"/>
    <m/>
    <n v="0.84"/>
  </r>
  <r>
    <n v="100455"/>
    <x v="45"/>
    <b v="0"/>
    <b v="1"/>
    <x v="0"/>
    <b v="0"/>
    <s v="Dockside Green Energy LLP"/>
    <m/>
    <s v="Victoria"/>
    <s v="BC"/>
    <n v="48.428999999999995"/>
    <n v="-123.36499999999999"/>
    <x v="0"/>
    <x v="13"/>
    <m/>
    <n v="2017"/>
    <m/>
    <m/>
    <m/>
    <s v="large"/>
    <m/>
    <m/>
    <m/>
    <s v="Yes"/>
    <m/>
    <m/>
    <m/>
    <s v="Yes"/>
    <m/>
    <m/>
    <m/>
    <s v="CIEEDAC DE Survey 2015"/>
    <s v="http://docksidegreenenergy.com/the_energy_system.html"/>
    <m/>
    <n v="62.423909999999992"/>
    <m/>
    <n v="1223.18"/>
    <m/>
    <m/>
    <m/>
    <m/>
    <m/>
    <m/>
    <m/>
    <m/>
    <m/>
    <m/>
    <m/>
    <s v="Yes"/>
    <m/>
    <m/>
    <m/>
    <m/>
    <s v="Yes"/>
    <m/>
    <m/>
    <m/>
    <m/>
    <m/>
    <m/>
    <m/>
    <m/>
    <m/>
    <m/>
    <m/>
    <m/>
    <n v="10135"/>
    <m/>
    <m/>
    <m/>
    <m/>
    <m/>
    <m/>
    <m/>
    <m/>
    <m/>
    <m/>
    <m/>
    <m/>
    <m/>
    <m/>
    <m/>
    <m/>
    <m/>
    <m/>
    <m/>
    <m/>
    <m/>
    <s v="No"/>
    <s v="Yes"/>
    <s v="No"/>
    <m/>
    <n v="5"/>
    <m/>
    <m/>
    <n v="298676"/>
    <m/>
    <m/>
    <n v="3280"/>
    <m/>
    <m/>
    <s v="Yes"/>
    <m/>
    <m/>
    <m/>
    <m/>
    <m/>
    <n v="62.423909999999992"/>
    <m/>
    <m/>
    <n v="1223.18"/>
    <m/>
    <m/>
    <m/>
    <m/>
    <m/>
    <m/>
    <m/>
    <m/>
  </r>
  <r>
    <n v="100459"/>
    <x v="46"/>
    <b v="0"/>
    <b v="1"/>
    <x v="0"/>
    <b v="0"/>
    <m/>
    <m/>
    <s v="Victoria"/>
    <s v="BC"/>
    <n v="48.433"/>
    <n v="-123.361"/>
    <x v="0"/>
    <x v="5"/>
    <m/>
    <m/>
    <m/>
    <m/>
    <m/>
    <s v="large"/>
    <m/>
    <m/>
    <m/>
    <m/>
    <m/>
    <m/>
    <m/>
    <m/>
    <m/>
    <m/>
    <m/>
    <m/>
    <m/>
    <m/>
    <m/>
    <m/>
    <m/>
    <m/>
    <m/>
    <m/>
    <m/>
    <m/>
    <m/>
    <m/>
    <m/>
    <m/>
    <m/>
    <m/>
    <m/>
    <m/>
    <m/>
    <m/>
    <m/>
    <m/>
    <m/>
    <m/>
    <m/>
    <m/>
    <m/>
    <m/>
    <m/>
    <m/>
    <m/>
    <m/>
    <m/>
    <m/>
    <m/>
    <m/>
    <m/>
    <m/>
    <m/>
    <m/>
    <m/>
    <m/>
    <m/>
    <m/>
    <m/>
    <m/>
    <m/>
    <m/>
    <m/>
    <m/>
    <m/>
    <m/>
    <m/>
    <m/>
    <m/>
    <m/>
    <m/>
    <m/>
    <m/>
    <m/>
    <m/>
    <m/>
    <m/>
    <m/>
    <m/>
    <m/>
    <m/>
    <m/>
    <m/>
    <m/>
    <m/>
    <m/>
    <m/>
    <m/>
    <m/>
    <m/>
    <m/>
    <m/>
    <m/>
    <m/>
    <m/>
    <m/>
    <m/>
    <m/>
    <m/>
    <m/>
    <m/>
  </r>
  <r>
    <n v="100462"/>
    <x v="47"/>
    <b v="0"/>
    <b v="1"/>
    <x v="0"/>
    <b v="0"/>
    <m/>
    <m/>
    <s v="Victoria"/>
    <s v="BC"/>
    <n v="48.436"/>
    <n v="-123.358"/>
    <x v="0"/>
    <x v="24"/>
    <m/>
    <n v="2017"/>
    <m/>
    <m/>
    <m/>
    <s v="large"/>
    <m/>
    <m/>
    <m/>
    <m/>
    <m/>
    <m/>
    <m/>
    <m/>
    <m/>
    <m/>
    <m/>
    <s v="http://www.uvic.ca/home/about/campus-news/2016+district-energy-plant+ring"/>
    <m/>
    <m/>
    <m/>
    <m/>
    <m/>
    <m/>
    <m/>
    <m/>
    <m/>
    <m/>
    <m/>
    <m/>
    <m/>
    <m/>
    <m/>
    <m/>
    <s v="Yes"/>
    <m/>
    <m/>
    <m/>
    <m/>
    <m/>
    <m/>
    <m/>
    <m/>
    <m/>
    <m/>
    <m/>
    <m/>
    <m/>
    <m/>
    <m/>
    <m/>
    <m/>
    <m/>
    <m/>
    <m/>
    <m/>
    <m/>
    <m/>
    <m/>
    <m/>
    <m/>
    <m/>
    <m/>
    <m/>
    <m/>
    <m/>
    <m/>
    <m/>
    <m/>
    <m/>
    <m/>
    <m/>
    <m/>
    <m/>
    <m/>
    <m/>
    <m/>
    <m/>
    <m/>
    <m/>
    <m/>
    <m/>
    <m/>
    <m/>
    <m/>
    <m/>
    <m/>
    <m/>
    <m/>
    <m/>
    <m/>
    <m/>
    <m/>
    <m/>
    <m/>
    <m/>
    <m/>
    <m/>
    <m/>
    <m/>
    <m/>
    <m/>
    <m/>
    <m/>
    <m/>
  </r>
  <r>
    <n v="100463"/>
    <x v="48"/>
    <b v="0"/>
    <b v="1"/>
    <x v="0"/>
    <b v="0"/>
    <m/>
    <m/>
    <s v="Victoria"/>
    <s v="BC"/>
    <n v="48.436999999999998"/>
    <n v="-123.357"/>
    <x v="0"/>
    <x v="5"/>
    <m/>
    <m/>
    <m/>
    <m/>
    <m/>
    <s v="large"/>
    <m/>
    <m/>
    <m/>
    <m/>
    <m/>
    <m/>
    <m/>
    <m/>
    <m/>
    <m/>
    <m/>
    <m/>
    <m/>
    <m/>
    <m/>
    <m/>
    <m/>
    <m/>
    <m/>
    <m/>
    <m/>
    <m/>
    <m/>
    <m/>
    <m/>
    <m/>
    <m/>
    <m/>
    <m/>
    <m/>
    <m/>
    <m/>
    <m/>
    <m/>
    <m/>
    <m/>
    <m/>
    <m/>
    <m/>
    <m/>
    <m/>
    <m/>
    <m/>
    <m/>
    <m/>
    <m/>
    <m/>
    <m/>
    <m/>
    <m/>
    <m/>
    <m/>
    <m/>
    <m/>
    <m/>
    <m/>
    <m/>
    <m/>
    <m/>
    <m/>
    <m/>
    <m/>
    <m/>
    <m/>
    <m/>
    <m/>
    <m/>
    <m/>
    <m/>
    <m/>
    <m/>
    <m/>
    <m/>
    <m/>
    <m/>
    <m/>
    <m/>
    <m/>
    <m/>
    <m/>
    <m/>
    <m/>
    <m/>
    <m/>
    <m/>
    <m/>
    <m/>
    <m/>
    <m/>
    <m/>
    <m/>
    <m/>
    <m/>
    <m/>
    <m/>
    <m/>
    <m/>
    <m/>
    <m/>
  </r>
  <r>
    <n v="100464"/>
    <x v="49"/>
    <b v="0"/>
    <b v="1"/>
    <x v="0"/>
    <b v="0"/>
    <s v="Sustainable Services Ltd."/>
    <m/>
    <s v="Victoria"/>
    <s v="BC"/>
    <n v="48.437999999999995"/>
    <n v="-123.35599999999999"/>
    <x v="0"/>
    <x v="9"/>
    <m/>
    <n v="2014"/>
    <n v="814"/>
    <m/>
    <m/>
    <s v="large"/>
    <s v="Yes"/>
    <m/>
    <m/>
    <m/>
    <m/>
    <m/>
    <m/>
    <s v="Yes"/>
    <m/>
    <m/>
    <m/>
    <s v="CIEEDAC DE Survey 2014"/>
    <m/>
    <m/>
    <n v="3.9499999999999997"/>
    <m/>
    <n v="1734"/>
    <m/>
    <m/>
    <m/>
    <m/>
    <m/>
    <m/>
    <m/>
    <m/>
    <m/>
    <m/>
    <m/>
    <m/>
    <m/>
    <m/>
    <m/>
    <m/>
    <m/>
    <m/>
    <s v="Yes"/>
    <m/>
    <m/>
    <m/>
    <m/>
    <m/>
    <m/>
    <m/>
    <m/>
    <m/>
    <m/>
    <m/>
    <m/>
    <m/>
    <m/>
    <m/>
    <m/>
    <m/>
    <m/>
    <m/>
    <m/>
    <m/>
    <m/>
    <m/>
    <m/>
    <m/>
    <m/>
    <m/>
    <m/>
    <m/>
    <m/>
    <m/>
    <m/>
    <s v="No"/>
    <s v="Yes"/>
    <s v="Yes"/>
    <m/>
    <n v="302"/>
    <n v="302"/>
    <m/>
    <n v="725267"/>
    <n v="725267"/>
    <m/>
    <n v="15055"/>
    <n v="15055"/>
    <m/>
    <s v="Yes"/>
    <s v="Yes"/>
    <m/>
    <m/>
    <m/>
    <m/>
    <n v="2.2599999999999998"/>
    <n v="1.69"/>
    <m/>
    <n v="1317"/>
    <n v="417"/>
    <m/>
    <m/>
    <m/>
    <m/>
    <m/>
    <m/>
    <m/>
  </r>
  <r>
    <n v="100473"/>
    <x v="50"/>
    <b v="0"/>
    <b v="1"/>
    <x v="0"/>
    <b v="0"/>
    <s v="Whistler"/>
    <m/>
    <s v="Whistler"/>
    <s v="BC"/>
    <n v="50.12"/>
    <n v="-122.95299999999999"/>
    <x v="0"/>
    <x v="13"/>
    <m/>
    <n v="2014"/>
    <m/>
    <m/>
    <m/>
    <s v="Small"/>
    <s v="Yes"/>
    <m/>
    <m/>
    <m/>
    <m/>
    <s v="Yes"/>
    <m/>
    <s v="Yes"/>
    <m/>
    <m/>
    <m/>
    <s v="CIEEDAC DE Survey 2014"/>
    <m/>
    <m/>
    <m/>
    <m/>
    <m/>
    <m/>
    <m/>
    <m/>
    <m/>
    <m/>
    <m/>
    <m/>
    <m/>
    <m/>
    <m/>
    <m/>
    <s v="Yes"/>
    <m/>
    <m/>
    <m/>
    <m/>
    <m/>
    <m/>
    <s v="Yes"/>
    <m/>
    <m/>
    <m/>
    <m/>
    <m/>
    <m/>
    <m/>
    <m/>
    <m/>
    <m/>
    <m/>
    <m/>
    <m/>
    <m/>
    <m/>
    <m/>
    <m/>
    <m/>
    <m/>
    <m/>
    <m/>
    <m/>
    <m/>
    <m/>
    <m/>
    <m/>
    <m/>
    <m/>
    <m/>
    <m/>
    <m/>
    <m/>
    <s v="Yes"/>
    <s v="No"/>
    <s v="No"/>
    <n v="68"/>
    <m/>
    <m/>
    <n v="458376"/>
    <m/>
    <m/>
    <n v="9840"/>
    <m/>
    <m/>
    <m/>
    <m/>
    <m/>
    <m/>
    <m/>
    <m/>
    <m/>
    <m/>
    <m/>
    <m/>
    <m/>
    <m/>
    <m/>
    <m/>
    <m/>
    <m/>
    <m/>
    <m/>
    <m/>
  </r>
  <r>
    <n v="100482"/>
    <x v="51"/>
    <b v="0"/>
    <b v="1"/>
    <x v="0"/>
    <b v="0"/>
    <m/>
    <m/>
    <s v="Avonlea"/>
    <s v="MB"/>
    <n v="49.606000000000002"/>
    <n v="-97.287000000000006"/>
    <x v="0"/>
    <x v="4"/>
    <m/>
    <n v="2017"/>
    <m/>
    <m/>
    <m/>
    <s v="rural"/>
    <m/>
    <m/>
    <m/>
    <m/>
    <m/>
    <m/>
    <m/>
    <m/>
    <m/>
    <m/>
    <m/>
    <s v="https://www.hydro.mb.ca/your_business/profiles/profiles_avonlea_hutterite_colony.pdf"/>
    <m/>
    <m/>
    <m/>
    <m/>
    <m/>
    <m/>
    <m/>
    <m/>
    <m/>
    <m/>
    <m/>
    <m/>
    <m/>
    <m/>
    <m/>
    <m/>
    <m/>
    <m/>
    <m/>
    <m/>
    <m/>
    <m/>
    <m/>
    <s v="Yes"/>
    <m/>
    <m/>
    <m/>
    <m/>
    <m/>
    <m/>
    <m/>
    <m/>
    <m/>
    <m/>
    <m/>
    <m/>
    <m/>
    <m/>
    <m/>
    <m/>
    <m/>
    <m/>
    <m/>
    <m/>
    <m/>
    <m/>
    <m/>
    <m/>
    <m/>
    <m/>
    <m/>
    <m/>
    <m/>
    <m/>
    <m/>
    <m/>
    <m/>
    <m/>
    <m/>
    <m/>
    <m/>
    <m/>
    <m/>
    <m/>
    <m/>
    <m/>
    <m/>
    <m/>
    <m/>
    <m/>
    <m/>
    <m/>
    <m/>
    <m/>
    <m/>
    <m/>
    <m/>
    <m/>
    <m/>
    <m/>
    <m/>
    <m/>
    <m/>
    <m/>
    <m/>
    <m/>
    <m/>
  </r>
  <r>
    <n v="100485"/>
    <x v="52"/>
    <b v="0"/>
    <b v="1"/>
    <x v="0"/>
    <b v="0"/>
    <s v="Brandon University"/>
    <m/>
    <s v="Brandon"/>
    <s v="MB"/>
    <n v="49.848999999999997"/>
    <n v="-99.948999999999998"/>
    <x v="0"/>
    <x v="25"/>
    <m/>
    <n v="2015"/>
    <m/>
    <m/>
    <m/>
    <s v="medium"/>
    <s v="Yes"/>
    <m/>
    <m/>
    <s v="Yes"/>
    <m/>
    <m/>
    <s v="Yes"/>
    <s v="Yes"/>
    <m/>
    <m/>
    <m/>
    <s v="CIEEDAC DE Survey 2015"/>
    <m/>
    <m/>
    <n v="10.31348"/>
    <m/>
    <n v="4743.9639999999999"/>
    <m/>
    <m/>
    <m/>
    <m/>
    <m/>
    <m/>
    <m/>
    <m/>
    <m/>
    <m/>
    <m/>
    <s v="Yes"/>
    <m/>
    <s v="Yes"/>
    <m/>
    <m/>
    <m/>
    <m/>
    <m/>
    <m/>
    <m/>
    <m/>
    <m/>
    <m/>
    <m/>
    <m/>
    <m/>
    <m/>
    <s v="Yes"/>
    <n v="45938.1086"/>
    <m/>
    <n v="38.68"/>
    <m/>
    <m/>
    <m/>
    <m/>
    <m/>
    <m/>
    <m/>
    <m/>
    <m/>
    <m/>
    <m/>
    <m/>
    <m/>
    <m/>
    <n v="34011.233999999997"/>
    <m/>
    <m/>
    <m/>
    <m/>
    <s v="Yes"/>
    <s v="No"/>
    <s v="Yes"/>
    <n v="14"/>
    <m/>
    <n v="14"/>
    <n v="635869"/>
    <m/>
    <n v="635869"/>
    <n v="16400"/>
    <m/>
    <n v="16400"/>
    <s v="No"/>
    <m/>
    <s v="No"/>
    <m/>
    <m/>
    <m/>
    <n v="7.5"/>
    <m/>
    <n v="2.8134800000000002"/>
    <n v="4238.6099999999997"/>
    <m/>
    <n v="505.35399999999998"/>
    <m/>
    <m/>
    <m/>
    <m/>
    <m/>
    <m/>
    <m/>
  </r>
  <r>
    <n v="100496"/>
    <x v="53"/>
    <b v="0"/>
    <b v="1"/>
    <x v="0"/>
    <b v="0"/>
    <s v="Ile Des Chenes"/>
    <m/>
    <s v="Ile Des Chenes"/>
    <s v="MB"/>
    <n v="49.709000000000003"/>
    <n v="-96.988"/>
    <x v="0"/>
    <x v="0"/>
    <m/>
    <n v="2015"/>
    <m/>
    <m/>
    <m/>
    <s v="Small"/>
    <s v="Yes"/>
    <s v="Yes"/>
    <m/>
    <m/>
    <m/>
    <m/>
    <m/>
    <m/>
    <m/>
    <m/>
    <m/>
    <s v="CIEEDAC DE Survey 2015"/>
    <m/>
    <m/>
    <m/>
    <m/>
    <m/>
    <m/>
    <m/>
    <m/>
    <m/>
    <m/>
    <m/>
    <m/>
    <m/>
    <m/>
    <m/>
    <m/>
    <m/>
    <m/>
    <m/>
    <m/>
    <m/>
    <m/>
    <m/>
    <s v="Yes"/>
    <m/>
    <m/>
    <m/>
    <m/>
    <m/>
    <m/>
    <m/>
    <m/>
    <m/>
    <s v="Yes"/>
    <m/>
    <m/>
    <m/>
    <m/>
    <m/>
    <m/>
    <m/>
    <m/>
    <m/>
    <m/>
    <m/>
    <m/>
    <m/>
    <m/>
    <m/>
    <m/>
    <m/>
    <m/>
    <m/>
    <m/>
    <m/>
    <m/>
    <s v="Yes"/>
    <s v="No"/>
    <s v="No"/>
    <n v="3"/>
    <m/>
    <m/>
    <n v="538000"/>
    <m/>
    <m/>
    <n v="3280"/>
    <m/>
    <m/>
    <s v="Yes"/>
    <m/>
    <s v="Yes"/>
    <m/>
    <m/>
    <m/>
    <m/>
    <m/>
    <m/>
    <m/>
    <m/>
    <m/>
    <m/>
    <m/>
    <m/>
    <m/>
    <m/>
    <m/>
    <m/>
  </r>
  <r>
    <n v="100507"/>
    <x v="54"/>
    <b v="0"/>
    <b v="1"/>
    <x v="1"/>
    <b v="0"/>
    <s v="Providence University College"/>
    <m/>
    <s v="Otterburne"/>
    <s v="MB"/>
    <n v="49.494"/>
    <n v="-97.033000000000001"/>
    <x v="0"/>
    <x v="9"/>
    <m/>
    <n v="2014"/>
    <m/>
    <m/>
    <m/>
    <s v="rural"/>
    <m/>
    <m/>
    <m/>
    <s v="Yes"/>
    <m/>
    <m/>
    <s v="Yes"/>
    <s v="Yes"/>
    <m/>
    <m/>
    <m/>
    <s v="CIEEDAC DE Survey 2014"/>
    <m/>
    <m/>
    <n v="1.4653700000000001"/>
    <m/>
    <m/>
    <m/>
    <m/>
    <m/>
    <m/>
    <m/>
    <m/>
    <m/>
    <m/>
    <m/>
    <m/>
    <m/>
    <m/>
    <m/>
    <m/>
    <m/>
    <m/>
    <s v="Yes"/>
    <m/>
    <m/>
    <m/>
    <m/>
    <m/>
    <m/>
    <m/>
    <m/>
    <m/>
    <m/>
    <m/>
    <m/>
    <m/>
    <m/>
    <m/>
    <m/>
    <m/>
    <m/>
    <m/>
    <m/>
    <m/>
    <m/>
    <m/>
    <m/>
    <m/>
    <m/>
    <m/>
    <m/>
    <m/>
    <m/>
    <m/>
    <m/>
    <m/>
    <m/>
    <s v="No"/>
    <s v="Yes"/>
    <s v="No"/>
    <m/>
    <n v="3"/>
    <m/>
    <m/>
    <n v="148083"/>
    <m/>
    <m/>
    <n v="1968"/>
    <m/>
    <m/>
    <s v="No"/>
    <m/>
    <m/>
    <m/>
    <m/>
    <m/>
    <n v="1.4653700000000001"/>
    <m/>
    <m/>
    <m/>
    <m/>
    <m/>
    <m/>
    <m/>
    <m/>
    <m/>
    <m/>
    <m/>
  </r>
  <r>
    <n v="100514"/>
    <x v="55"/>
    <b v="0"/>
    <b v="1"/>
    <x v="0"/>
    <b v="0"/>
    <s v="Department of National Defense"/>
    <m/>
    <s v="Shilo"/>
    <s v="MB"/>
    <n v="49.805999999999997"/>
    <n v="-99.64"/>
    <x v="0"/>
    <x v="26"/>
    <m/>
    <n v="2017"/>
    <n v="9111"/>
    <m/>
    <m/>
    <s v="Small"/>
    <m/>
    <m/>
    <m/>
    <m/>
    <m/>
    <m/>
    <m/>
    <m/>
    <m/>
    <m/>
    <s v="Yes"/>
    <s v="CEEDC DE Survey 2019"/>
    <m/>
    <m/>
    <m/>
    <m/>
    <m/>
    <m/>
    <m/>
    <m/>
    <m/>
    <m/>
    <m/>
    <m/>
    <m/>
    <m/>
    <m/>
    <m/>
    <s v="Yes"/>
    <m/>
    <m/>
    <m/>
    <m/>
    <m/>
    <m/>
    <m/>
    <m/>
    <m/>
    <m/>
    <m/>
    <m/>
    <m/>
    <m/>
    <m/>
    <m/>
    <m/>
    <m/>
    <m/>
    <m/>
    <m/>
    <m/>
    <m/>
    <m/>
    <m/>
    <m/>
    <m/>
    <m/>
    <m/>
    <m/>
    <m/>
    <m/>
    <m/>
    <m/>
    <m/>
    <m/>
    <m/>
    <m/>
    <m/>
    <s v="Yes"/>
    <s v="No"/>
    <s v="No"/>
    <m/>
    <m/>
    <m/>
    <n v="90911.99"/>
    <m/>
    <m/>
    <m/>
    <m/>
    <m/>
    <m/>
    <m/>
    <m/>
    <s v="No"/>
    <m/>
    <m/>
    <n v="13.19"/>
    <m/>
    <m/>
    <m/>
    <m/>
    <m/>
    <m/>
    <m/>
    <m/>
    <m/>
    <m/>
    <m/>
    <m/>
  </r>
  <r>
    <n v="100525"/>
    <x v="56"/>
    <b v="0"/>
    <b v="1"/>
    <x v="1"/>
    <b v="0"/>
    <m/>
    <m/>
    <s v="Wawanesa"/>
    <s v="MB"/>
    <n v="49.595999999999997"/>
    <n v="-99.686999999999998"/>
    <x v="0"/>
    <x v="5"/>
    <m/>
    <m/>
    <m/>
    <m/>
    <m/>
    <s v="rural"/>
    <m/>
    <m/>
    <m/>
    <m/>
    <m/>
    <m/>
    <m/>
    <m/>
    <m/>
    <m/>
    <m/>
    <s v="http://www.questcanada.org/maps/wawanesa-geothermal-residential-subdivision"/>
    <m/>
    <m/>
    <m/>
    <m/>
    <m/>
    <m/>
    <m/>
    <m/>
    <m/>
    <m/>
    <m/>
    <m/>
    <m/>
    <m/>
    <m/>
    <m/>
    <m/>
    <m/>
    <m/>
    <m/>
    <m/>
    <m/>
    <m/>
    <s v="Yes"/>
    <m/>
    <m/>
    <m/>
    <m/>
    <m/>
    <m/>
    <m/>
    <m/>
    <m/>
    <m/>
    <m/>
    <m/>
    <m/>
    <m/>
    <m/>
    <m/>
    <m/>
    <m/>
    <m/>
    <m/>
    <m/>
    <m/>
    <m/>
    <m/>
    <m/>
    <m/>
    <m/>
    <m/>
    <m/>
    <m/>
    <m/>
    <m/>
    <m/>
    <m/>
    <m/>
    <m/>
    <m/>
    <m/>
    <m/>
    <m/>
    <m/>
    <m/>
    <m/>
    <m/>
    <m/>
    <m/>
    <m/>
    <m/>
    <m/>
    <m/>
    <m/>
    <m/>
    <m/>
    <m/>
    <m/>
    <m/>
    <m/>
    <m/>
    <m/>
    <m/>
    <m/>
    <m/>
    <m/>
  </r>
  <r>
    <n v="100526"/>
    <x v="57"/>
    <b v="0"/>
    <b v="1"/>
    <x v="0"/>
    <b v="0"/>
    <m/>
    <m/>
    <s v="Winkler"/>
    <s v="MB"/>
    <n v="49.18"/>
    <n v="-97.938999999999993"/>
    <x v="0"/>
    <x v="4"/>
    <m/>
    <n v="2017"/>
    <m/>
    <m/>
    <m/>
    <s v="Small"/>
    <m/>
    <m/>
    <m/>
    <m/>
    <m/>
    <m/>
    <m/>
    <m/>
    <m/>
    <m/>
    <m/>
    <s v="http://www.gov.mb.ca/ia/energy/geothermal/release.html"/>
    <m/>
    <m/>
    <m/>
    <m/>
    <m/>
    <m/>
    <m/>
    <m/>
    <m/>
    <m/>
    <m/>
    <m/>
    <m/>
    <m/>
    <m/>
    <m/>
    <m/>
    <m/>
    <m/>
    <m/>
    <m/>
    <m/>
    <m/>
    <m/>
    <m/>
    <m/>
    <m/>
    <m/>
    <m/>
    <m/>
    <m/>
    <m/>
    <m/>
    <m/>
    <m/>
    <m/>
    <m/>
    <m/>
    <m/>
    <m/>
    <m/>
    <m/>
    <m/>
    <m/>
    <m/>
    <m/>
    <m/>
    <m/>
    <m/>
    <m/>
    <m/>
    <m/>
    <m/>
    <m/>
    <m/>
    <m/>
    <m/>
    <m/>
    <m/>
    <m/>
    <m/>
    <m/>
    <m/>
    <m/>
    <m/>
    <m/>
    <m/>
    <m/>
    <m/>
    <m/>
    <m/>
    <m/>
    <m/>
    <m/>
    <m/>
    <m/>
    <m/>
    <m/>
    <m/>
    <m/>
    <m/>
    <m/>
    <m/>
    <m/>
    <m/>
    <m/>
    <m/>
  </r>
  <r>
    <n v="100528"/>
    <x v="58"/>
    <b v="0"/>
    <b v="1"/>
    <x v="0"/>
    <b v="0"/>
    <m/>
    <m/>
    <s v="Winnipeg"/>
    <s v="MB"/>
    <n v="49.895000000000003"/>
    <n v="-97.138000000000005"/>
    <x v="0"/>
    <x v="27"/>
    <m/>
    <n v="2017"/>
    <m/>
    <m/>
    <m/>
    <s v="large"/>
    <m/>
    <m/>
    <m/>
    <m/>
    <m/>
    <m/>
    <m/>
    <m/>
    <m/>
    <m/>
    <m/>
    <s v="http://www.winnipegsun.com/2015/02/24/zoos-geothermal-system-keeps-polar-bears-cool-guests-warm"/>
    <m/>
    <m/>
    <m/>
    <m/>
    <m/>
    <m/>
    <m/>
    <m/>
    <m/>
    <m/>
    <m/>
    <m/>
    <m/>
    <m/>
    <m/>
    <m/>
    <m/>
    <m/>
    <m/>
    <m/>
    <m/>
    <m/>
    <m/>
    <m/>
    <m/>
    <m/>
    <m/>
    <m/>
    <m/>
    <m/>
    <m/>
    <m/>
    <m/>
    <m/>
    <m/>
    <m/>
    <m/>
    <m/>
    <m/>
    <m/>
    <m/>
    <m/>
    <m/>
    <m/>
    <m/>
    <m/>
    <m/>
    <m/>
    <m/>
    <m/>
    <m/>
    <m/>
    <m/>
    <m/>
    <m/>
    <m/>
    <m/>
    <m/>
    <m/>
    <m/>
    <m/>
    <m/>
    <m/>
    <m/>
    <m/>
    <m/>
    <m/>
    <m/>
    <m/>
    <m/>
    <m/>
    <m/>
    <m/>
    <m/>
    <m/>
    <m/>
    <m/>
    <m/>
    <m/>
    <m/>
    <m/>
    <m/>
    <m/>
    <m/>
    <m/>
    <m/>
    <m/>
  </r>
  <r>
    <n v="100534"/>
    <x v="59"/>
    <b v="0"/>
    <b v="1"/>
    <x v="0"/>
    <b v="0"/>
    <s v="Department of National Defense"/>
    <m/>
    <s v="Winnipeg"/>
    <s v="MB"/>
    <n v="49.901000000000003"/>
    <n v="-97.132000000000005"/>
    <x v="0"/>
    <x v="6"/>
    <m/>
    <n v="2014"/>
    <n v="9111"/>
    <m/>
    <m/>
    <s v="large"/>
    <s v="Yes"/>
    <s v="Yes"/>
    <m/>
    <m/>
    <m/>
    <s v="Yes"/>
    <m/>
    <s v="Yes"/>
    <m/>
    <m/>
    <s v="Yes"/>
    <s v="CEEDC DE Survey 2019"/>
    <m/>
    <m/>
    <n v="32"/>
    <m/>
    <n v="52000"/>
    <m/>
    <m/>
    <m/>
    <m/>
    <m/>
    <m/>
    <m/>
    <m/>
    <m/>
    <m/>
    <m/>
    <s v="Yes"/>
    <m/>
    <m/>
    <m/>
    <m/>
    <m/>
    <m/>
    <m/>
    <m/>
    <m/>
    <m/>
    <m/>
    <m/>
    <m/>
    <m/>
    <m/>
    <m/>
    <m/>
    <m/>
    <m/>
    <m/>
    <m/>
    <m/>
    <m/>
    <m/>
    <m/>
    <m/>
    <m/>
    <m/>
    <m/>
    <m/>
    <m/>
    <m/>
    <m/>
    <m/>
    <m/>
    <m/>
    <m/>
    <m/>
    <m/>
    <s v="Yes"/>
    <s v="No"/>
    <s v="No"/>
    <n v="25"/>
    <m/>
    <m/>
    <n v="1150725.1000000001"/>
    <m/>
    <m/>
    <n v="3000"/>
    <m/>
    <m/>
    <s v="No"/>
    <m/>
    <m/>
    <m/>
    <m/>
    <m/>
    <n v="41.29"/>
    <m/>
    <m/>
    <n v="52000"/>
    <m/>
    <m/>
    <m/>
    <m/>
    <m/>
    <m/>
    <m/>
    <m/>
    <m/>
  </r>
  <r>
    <n v="100538"/>
    <x v="60"/>
    <b v="0"/>
    <b v="1"/>
    <x v="0"/>
    <b v="0"/>
    <m/>
    <m/>
    <s v="Winnipeg"/>
    <s v="MB"/>
    <n v="49.904000000000003"/>
    <n v="-97.129000000000005"/>
    <x v="0"/>
    <x v="28"/>
    <m/>
    <n v="2017"/>
    <m/>
    <m/>
    <m/>
    <s v="large"/>
    <m/>
    <m/>
    <m/>
    <m/>
    <m/>
    <m/>
    <m/>
    <m/>
    <m/>
    <m/>
    <m/>
    <s v="https://www.gov.mb.ca/jec/energy/geothermal/fp_article3.html"/>
    <m/>
    <m/>
    <m/>
    <m/>
    <m/>
    <m/>
    <m/>
    <m/>
    <m/>
    <m/>
    <m/>
    <m/>
    <m/>
    <m/>
    <m/>
    <m/>
    <m/>
    <m/>
    <m/>
    <m/>
    <m/>
    <m/>
    <m/>
    <m/>
    <m/>
    <m/>
    <m/>
    <m/>
    <m/>
    <m/>
    <m/>
    <m/>
    <m/>
    <m/>
    <m/>
    <m/>
    <m/>
    <m/>
    <m/>
    <m/>
    <m/>
    <m/>
    <m/>
    <m/>
    <m/>
    <m/>
    <m/>
    <m/>
    <m/>
    <m/>
    <m/>
    <m/>
    <m/>
    <m/>
    <m/>
    <m/>
    <m/>
    <m/>
    <m/>
    <m/>
    <m/>
    <m/>
    <m/>
    <m/>
    <m/>
    <m/>
    <m/>
    <m/>
    <m/>
    <m/>
    <m/>
    <m/>
    <m/>
    <m/>
    <m/>
    <m/>
    <m/>
    <m/>
    <m/>
    <m/>
    <m/>
    <m/>
    <m/>
    <m/>
    <m/>
    <m/>
    <m/>
  </r>
  <r>
    <n v="100541"/>
    <x v="61"/>
    <b v="0"/>
    <b v="1"/>
    <x v="0"/>
    <b v="0"/>
    <m/>
    <m/>
    <s v="Winnipeg"/>
    <s v="MB"/>
    <n v="49.907000000000004"/>
    <n v="-97.126000000000005"/>
    <x v="0"/>
    <x v="4"/>
    <m/>
    <n v="2017"/>
    <m/>
    <m/>
    <m/>
    <s v="large"/>
    <m/>
    <m/>
    <m/>
    <m/>
    <m/>
    <m/>
    <m/>
    <m/>
    <m/>
    <m/>
    <m/>
    <s v="http://news.gov.mb.ca/news/index.html?archive=2012-11-01&amp;item=15753"/>
    <m/>
    <m/>
    <m/>
    <m/>
    <m/>
    <m/>
    <m/>
    <m/>
    <m/>
    <m/>
    <m/>
    <m/>
    <m/>
    <m/>
    <m/>
    <m/>
    <m/>
    <m/>
    <m/>
    <m/>
    <m/>
    <m/>
    <m/>
    <m/>
    <m/>
    <m/>
    <m/>
    <m/>
    <m/>
    <m/>
    <m/>
    <m/>
    <m/>
    <m/>
    <m/>
    <m/>
    <m/>
    <m/>
    <m/>
    <m/>
    <m/>
    <m/>
    <m/>
    <m/>
    <m/>
    <m/>
    <m/>
    <m/>
    <m/>
    <m/>
    <m/>
    <m/>
    <m/>
    <m/>
    <m/>
    <m/>
    <m/>
    <m/>
    <m/>
    <m/>
    <m/>
    <m/>
    <m/>
    <m/>
    <m/>
    <m/>
    <m/>
    <m/>
    <m/>
    <m/>
    <m/>
    <m/>
    <m/>
    <m/>
    <m/>
    <m/>
    <m/>
    <m/>
    <m/>
    <m/>
    <m/>
    <m/>
    <m/>
    <m/>
    <m/>
    <m/>
    <m/>
  </r>
  <r>
    <n v="100544"/>
    <x v="62"/>
    <b v="0"/>
    <b v="1"/>
    <x v="0"/>
    <b v="0"/>
    <m/>
    <m/>
    <s v="Winnipeg"/>
    <s v="MB"/>
    <n v="49.909000000000006"/>
    <n v="-97.124000000000009"/>
    <x v="0"/>
    <x v="0"/>
    <m/>
    <n v="2017"/>
    <m/>
    <m/>
    <m/>
    <s v="large"/>
    <m/>
    <m/>
    <m/>
    <m/>
    <m/>
    <m/>
    <m/>
    <m/>
    <m/>
    <m/>
    <m/>
    <s v="https://www.gov.mb.ca/jec/energy/geothermal/fp_article2.html"/>
    <m/>
    <m/>
    <m/>
    <m/>
    <m/>
    <m/>
    <m/>
    <m/>
    <m/>
    <m/>
    <m/>
    <m/>
    <m/>
    <m/>
    <m/>
    <m/>
    <m/>
    <m/>
    <m/>
    <m/>
    <m/>
    <m/>
    <m/>
    <m/>
    <m/>
    <m/>
    <m/>
    <m/>
    <m/>
    <m/>
    <m/>
    <m/>
    <m/>
    <m/>
    <m/>
    <m/>
    <m/>
    <m/>
    <m/>
    <m/>
    <m/>
    <m/>
    <m/>
    <m/>
    <m/>
    <m/>
    <m/>
    <m/>
    <m/>
    <m/>
    <m/>
    <m/>
    <m/>
    <m/>
    <m/>
    <m/>
    <m/>
    <m/>
    <m/>
    <m/>
    <m/>
    <m/>
    <m/>
    <m/>
    <m/>
    <m/>
    <m/>
    <m/>
    <m/>
    <m/>
    <m/>
    <m/>
    <m/>
    <m/>
    <m/>
    <m/>
    <m/>
    <m/>
    <m/>
    <m/>
    <m/>
    <m/>
    <m/>
    <m/>
    <m/>
    <m/>
    <m/>
  </r>
  <r>
    <n v="100545"/>
    <x v="63"/>
    <b v="0"/>
    <b v="1"/>
    <x v="0"/>
    <b v="0"/>
    <m/>
    <m/>
    <s v="Winnipeg"/>
    <s v="MB"/>
    <n v="49.910000000000004"/>
    <n v="-97.123000000000005"/>
    <x v="0"/>
    <x v="29"/>
    <m/>
    <n v="2017"/>
    <m/>
    <m/>
    <m/>
    <s v="large"/>
    <m/>
    <m/>
    <m/>
    <m/>
    <m/>
    <m/>
    <m/>
    <m/>
    <m/>
    <m/>
    <m/>
    <s v="http://fortrougeyards.com/about-the-development/"/>
    <m/>
    <m/>
    <m/>
    <m/>
    <m/>
    <m/>
    <m/>
    <m/>
    <m/>
    <m/>
    <m/>
    <m/>
    <m/>
    <m/>
    <m/>
    <m/>
    <m/>
    <m/>
    <m/>
    <m/>
    <m/>
    <m/>
    <m/>
    <m/>
    <m/>
    <m/>
    <m/>
    <m/>
    <m/>
    <m/>
    <m/>
    <m/>
    <m/>
    <m/>
    <m/>
    <m/>
    <m/>
    <m/>
    <m/>
    <m/>
    <m/>
    <m/>
    <m/>
    <m/>
    <m/>
    <m/>
    <m/>
    <m/>
    <m/>
    <m/>
    <m/>
    <m/>
    <m/>
    <m/>
    <m/>
    <m/>
    <m/>
    <m/>
    <m/>
    <m/>
    <m/>
    <m/>
    <m/>
    <m/>
    <m/>
    <m/>
    <m/>
    <m/>
    <m/>
    <m/>
    <m/>
    <m/>
    <m/>
    <m/>
    <m/>
    <m/>
    <m/>
    <m/>
    <m/>
    <m/>
    <m/>
    <m/>
    <m/>
    <m/>
    <m/>
    <m/>
    <m/>
  </r>
  <r>
    <n v="100546"/>
    <x v="64"/>
    <b v="0"/>
    <b v="1"/>
    <x v="0"/>
    <b v="0"/>
    <s v="University of Manitoba"/>
    <m/>
    <s v="Winnipeg"/>
    <s v="MB"/>
    <n v="49.911000000000001"/>
    <n v="-97.122"/>
    <x v="0"/>
    <x v="30"/>
    <m/>
    <n v="2014"/>
    <m/>
    <m/>
    <m/>
    <s v="large"/>
    <s v="Yes"/>
    <s v="Yes"/>
    <m/>
    <s v="Yes"/>
    <m/>
    <s v="Yes"/>
    <s v="Yes"/>
    <s v="Yes"/>
    <m/>
    <m/>
    <m/>
    <s v="CIEEDAC DE Survey 2014"/>
    <m/>
    <m/>
    <n v="158.67829"/>
    <m/>
    <n v="136860"/>
    <m/>
    <m/>
    <m/>
    <m/>
    <m/>
    <m/>
    <m/>
    <m/>
    <m/>
    <m/>
    <m/>
    <s v="Yes"/>
    <m/>
    <m/>
    <m/>
    <m/>
    <m/>
    <m/>
    <m/>
    <m/>
    <m/>
    <m/>
    <m/>
    <m/>
    <m/>
    <m/>
    <m/>
    <m/>
    <m/>
    <m/>
    <m/>
    <m/>
    <m/>
    <m/>
    <m/>
    <m/>
    <m/>
    <m/>
    <m/>
    <m/>
    <m/>
    <m/>
    <m/>
    <m/>
    <m/>
    <m/>
    <m/>
    <m/>
    <m/>
    <m/>
    <m/>
    <s v="Yes"/>
    <s v="Yes"/>
    <s v="Yes"/>
    <n v="70"/>
    <m/>
    <n v="70"/>
    <n v="6199998"/>
    <m/>
    <n v="6199998"/>
    <n v="16400"/>
    <m/>
    <n v="16400"/>
    <s v="Yes"/>
    <m/>
    <s v="Yes"/>
    <m/>
    <m/>
    <m/>
    <n v="118"/>
    <n v="5.8614899999999999"/>
    <n v="34.816800000000001"/>
    <n v="128773"/>
    <n v="8087"/>
    <m/>
    <m/>
    <m/>
    <m/>
    <m/>
    <m/>
    <m/>
    <m/>
  </r>
  <r>
    <n v="100547"/>
    <x v="65"/>
    <b v="0"/>
    <b v="1"/>
    <x v="0"/>
    <b v="0"/>
    <s v="University of Winnipeg"/>
    <m/>
    <s v="Winnipeg"/>
    <s v="MB"/>
    <n v="49.912000000000006"/>
    <n v="-97.121000000000009"/>
    <x v="0"/>
    <x v="31"/>
    <m/>
    <n v="2015"/>
    <m/>
    <m/>
    <m/>
    <s v="large"/>
    <s v="Yes"/>
    <m/>
    <m/>
    <m/>
    <m/>
    <m/>
    <s v="Yes"/>
    <m/>
    <m/>
    <m/>
    <m/>
    <s v="CIEEDAC DE Survey 2015"/>
    <m/>
    <m/>
    <m/>
    <m/>
    <m/>
    <m/>
    <m/>
    <m/>
    <m/>
    <m/>
    <m/>
    <m/>
    <m/>
    <m/>
    <m/>
    <m/>
    <m/>
    <m/>
    <s v="Yes"/>
    <m/>
    <m/>
    <m/>
    <m/>
    <m/>
    <m/>
    <m/>
    <m/>
    <m/>
    <m/>
    <m/>
    <m/>
    <m/>
    <m/>
    <s v="Yes"/>
    <m/>
    <m/>
    <m/>
    <m/>
    <m/>
    <m/>
    <m/>
    <m/>
    <m/>
    <m/>
    <m/>
    <m/>
    <m/>
    <m/>
    <m/>
    <m/>
    <m/>
    <m/>
    <m/>
    <m/>
    <m/>
    <m/>
    <s v="Yes"/>
    <s v="No"/>
    <s v="No"/>
    <n v="9"/>
    <m/>
    <m/>
    <n v="11489388"/>
    <m/>
    <m/>
    <m/>
    <m/>
    <m/>
    <m/>
    <m/>
    <m/>
    <m/>
    <m/>
    <m/>
    <m/>
    <m/>
    <m/>
    <m/>
    <m/>
    <m/>
    <m/>
    <m/>
    <m/>
    <m/>
    <m/>
    <m/>
    <m/>
  </r>
  <r>
    <n v="100570"/>
    <x v="66"/>
    <b v="0"/>
    <b v="1"/>
    <x v="0"/>
    <b v="0"/>
    <s v="University of New Brunswick"/>
    <m/>
    <s v="Fredericton"/>
    <s v="NB"/>
    <n v="45.964999999999996"/>
    <n v="-66.641999999999996"/>
    <x v="0"/>
    <x v="1"/>
    <m/>
    <n v="2017"/>
    <m/>
    <m/>
    <m/>
    <s v="medium"/>
    <s v="Yes"/>
    <s v="Yes"/>
    <m/>
    <m/>
    <m/>
    <s v="Yes"/>
    <s v="Yes"/>
    <s v="Yes"/>
    <m/>
    <m/>
    <m/>
    <s v="CIEEDAC DE Survey 2015"/>
    <s v="http://blogs.unb.ca/newsroom/2010/08/24/unbs-central-heating-plant-reduces-atmospheric-emissions-by-nearly-one-third/"/>
    <m/>
    <n v="74"/>
    <m/>
    <n v="78500"/>
    <m/>
    <m/>
    <m/>
    <m/>
    <m/>
    <m/>
    <m/>
    <m/>
    <m/>
    <m/>
    <m/>
    <s v="Yes"/>
    <s v="Yes"/>
    <m/>
    <m/>
    <m/>
    <s v="Yes"/>
    <m/>
    <m/>
    <m/>
    <m/>
    <m/>
    <m/>
    <m/>
    <m/>
    <m/>
    <m/>
    <m/>
    <m/>
    <n v="280000"/>
    <m/>
    <m/>
    <m/>
    <m/>
    <n v="236320"/>
    <m/>
    <m/>
    <m/>
    <m/>
    <m/>
    <m/>
    <m/>
    <m/>
    <m/>
    <m/>
    <m/>
    <m/>
    <m/>
    <m/>
    <m/>
    <m/>
    <s v="Yes"/>
    <s v="No"/>
    <s v="No"/>
    <n v="80"/>
    <m/>
    <m/>
    <n v="32280000"/>
    <m/>
    <m/>
    <n v="16400"/>
    <m/>
    <m/>
    <s v="Yes"/>
    <m/>
    <m/>
    <m/>
    <m/>
    <m/>
    <n v="74"/>
    <m/>
    <m/>
    <n v="78500"/>
    <m/>
    <m/>
    <m/>
    <m/>
    <m/>
    <m/>
    <m/>
    <m/>
    <m/>
  </r>
  <r>
    <n v="100571"/>
    <x v="67"/>
    <b v="0"/>
    <b v="1"/>
    <x v="0"/>
    <b v="0"/>
    <s v="Department of National Defense"/>
    <m/>
    <s v="Gagetown"/>
    <s v="NB"/>
    <n v="45.780999999999999"/>
    <n v="-66.153000000000006"/>
    <x v="0"/>
    <x v="1"/>
    <m/>
    <n v="2017"/>
    <n v="9111"/>
    <m/>
    <m/>
    <s v="Small"/>
    <m/>
    <m/>
    <m/>
    <m/>
    <m/>
    <m/>
    <m/>
    <m/>
    <m/>
    <m/>
    <s v="Yes"/>
    <s v="CEEDC DE Survey 2019"/>
    <m/>
    <m/>
    <m/>
    <m/>
    <m/>
    <m/>
    <m/>
    <m/>
    <m/>
    <m/>
    <m/>
    <m/>
    <m/>
    <m/>
    <m/>
    <m/>
    <s v="Yes"/>
    <m/>
    <s v="Yes"/>
    <m/>
    <m/>
    <m/>
    <m/>
    <m/>
    <m/>
    <m/>
    <m/>
    <m/>
    <m/>
    <m/>
    <m/>
    <m/>
    <m/>
    <m/>
    <m/>
    <m/>
    <m/>
    <m/>
    <m/>
    <m/>
    <m/>
    <m/>
    <m/>
    <m/>
    <m/>
    <m/>
    <m/>
    <m/>
    <m/>
    <m/>
    <m/>
    <m/>
    <m/>
    <m/>
    <m/>
    <m/>
    <s v="No"/>
    <s v="Yes"/>
    <s v="No"/>
    <m/>
    <m/>
    <m/>
    <m/>
    <n v="4302254.1500000004"/>
    <m/>
    <m/>
    <m/>
    <m/>
    <m/>
    <m/>
    <m/>
    <m/>
    <s v="No"/>
    <m/>
    <m/>
    <n v="59.96"/>
    <m/>
    <m/>
    <m/>
    <m/>
    <m/>
    <m/>
    <m/>
    <m/>
    <m/>
    <m/>
    <m/>
  </r>
  <r>
    <n v="100577"/>
    <x v="68"/>
    <b v="0"/>
    <b v="1"/>
    <x v="0"/>
    <b v="0"/>
    <m/>
    <m/>
    <s v="Moncton"/>
    <s v="NB"/>
    <n v="46.09"/>
    <n v="-64.77600000000001"/>
    <x v="0"/>
    <x v="0"/>
    <m/>
    <m/>
    <m/>
    <m/>
    <m/>
    <s v="medium"/>
    <m/>
    <m/>
    <m/>
    <m/>
    <m/>
    <m/>
    <m/>
    <m/>
    <m/>
    <m/>
    <m/>
    <m/>
    <m/>
    <m/>
    <m/>
    <m/>
    <m/>
    <m/>
    <m/>
    <m/>
    <m/>
    <m/>
    <m/>
    <m/>
    <m/>
    <m/>
    <m/>
    <m/>
    <m/>
    <m/>
    <m/>
    <m/>
    <m/>
    <m/>
    <m/>
    <m/>
    <m/>
    <m/>
    <m/>
    <m/>
    <m/>
    <m/>
    <m/>
    <m/>
    <m/>
    <m/>
    <m/>
    <m/>
    <m/>
    <m/>
    <m/>
    <m/>
    <m/>
    <m/>
    <m/>
    <m/>
    <m/>
    <m/>
    <m/>
    <m/>
    <m/>
    <m/>
    <m/>
    <m/>
    <m/>
    <m/>
    <m/>
    <m/>
    <m/>
    <m/>
    <m/>
    <m/>
    <m/>
    <m/>
    <m/>
    <m/>
    <m/>
    <m/>
    <m/>
    <m/>
    <m/>
    <m/>
    <m/>
    <m/>
    <m/>
    <m/>
    <m/>
    <m/>
    <m/>
    <m/>
    <m/>
    <m/>
    <m/>
    <m/>
    <m/>
    <m/>
    <m/>
    <m/>
    <m/>
  </r>
  <r>
    <n v="100605"/>
    <x v="69"/>
    <b v="0"/>
    <b v="1"/>
    <x v="0"/>
    <b v="0"/>
    <s v="Department of National Defense"/>
    <m/>
    <s v="Goose Bay"/>
    <s v="NL"/>
    <n v="53.302"/>
    <n v="-60.326000000000001"/>
    <x v="0"/>
    <x v="13"/>
    <m/>
    <n v="2017"/>
    <n v="9111"/>
    <m/>
    <m/>
    <s v="Small"/>
    <m/>
    <m/>
    <m/>
    <m/>
    <m/>
    <m/>
    <m/>
    <m/>
    <m/>
    <m/>
    <s v="Yes"/>
    <s v="CEEDC DE Survey 2019"/>
    <m/>
    <m/>
    <m/>
    <m/>
    <m/>
    <m/>
    <m/>
    <m/>
    <m/>
    <m/>
    <m/>
    <m/>
    <m/>
    <m/>
    <m/>
    <m/>
    <m/>
    <m/>
    <s v="Yes"/>
    <m/>
    <m/>
    <m/>
    <m/>
    <m/>
    <m/>
    <m/>
    <m/>
    <m/>
    <m/>
    <m/>
    <m/>
    <m/>
    <m/>
    <m/>
    <m/>
    <m/>
    <m/>
    <m/>
    <m/>
    <m/>
    <m/>
    <m/>
    <m/>
    <m/>
    <m/>
    <m/>
    <m/>
    <m/>
    <m/>
    <m/>
    <m/>
    <m/>
    <m/>
    <m/>
    <m/>
    <m/>
    <s v="Yes"/>
    <s v="No"/>
    <s v="No"/>
    <m/>
    <m/>
    <m/>
    <n v="2673995.7000000002"/>
    <m/>
    <m/>
    <m/>
    <m/>
    <m/>
    <m/>
    <m/>
    <m/>
    <s v="No"/>
    <m/>
    <m/>
    <n v="87.92"/>
    <m/>
    <m/>
    <m/>
    <m/>
    <m/>
    <m/>
    <m/>
    <m/>
    <m/>
    <m/>
    <m/>
    <m/>
  </r>
  <r>
    <n v="100651"/>
    <x v="70"/>
    <b v="0"/>
    <b v="1"/>
    <x v="0"/>
    <b v="0"/>
    <m/>
    <m/>
    <s v="Antigonish"/>
    <s v="NS"/>
    <n v="45.623999999999995"/>
    <n v="-61.992000000000004"/>
    <x v="0"/>
    <x v="14"/>
    <m/>
    <m/>
    <m/>
    <m/>
    <m/>
    <s v="Small"/>
    <m/>
    <m/>
    <m/>
    <m/>
    <m/>
    <m/>
    <m/>
    <m/>
    <m/>
    <m/>
    <m/>
    <m/>
    <m/>
    <m/>
    <m/>
    <m/>
    <m/>
    <m/>
    <m/>
    <m/>
    <m/>
    <m/>
    <m/>
    <m/>
    <m/>
    <m/>
    <m/>
    <m/>
    <m/>
    <m/>
    <m/>
    <m/>
    <m/>
    <m/>
    <m/>
    <m/>
    <m/>
    <m/>
    <m/>
    <m/>
    <m/>
    <m/>
    <m/>
    <m/>
    <m/>
    <m/>
    <m/>
    <m/>
    <m/>
    <m/>
    <m/>
    <m/>
    <m/>
    <m/>
    <m/>
    <m/>
    <m/>
    <m/>
    <m/>
    <m/>
    <m/>
    <m/>
    <m/>
    <m/>
    <m/>
    <m/>
    <m/>
    <m/>
    <m/>
    <m/>
    <m/>
    <m/>
    <m/>
    <m/>
    <m/>
    <m/>
    <m/>
    <m/>
    <m/>
    <m/>
    <m/>
    <m/>
    <m/>
    <m/>
    <m/>
    <m/>
    <m/>
    <m/>
    <m/>
    <m/>
    <m/>
    <m/>
    <m/>
    <m/>
    <m/>
    <m/>
    <m/>
    <m/>
    <m/>
  </r>
  <r>
    <n v="100658"/>
    <x v="71"/>
    <b v="0"/>
    <b v="1"/>
    <x v="0"/>
    <b v="0"/>
    <s v="Department of National Defense"/>
    <m/>
    <s v="Bedford"/>
    <s v="NS"/>
    <n v="44.725000000000001"/>
    <n v="-63.691000000000003"/>
    <x v="1"/>
    <x v="22"/>
    <m/>
    <m/>
    <n v="9111"/>
    <m/>
    <m/>
    <s v="Small"/>
    <m/>
    <m/>
    <m/>
    <m/>
    <m/>
    <m/>
    <m/>
    <m/>
    <m/>
    <m/>
    <m/>
    <s v="CEEDC DE Survey 2019"/>
    <m/>
    <m/>
    <m/>
    <m/>
    <m/>
    <m/>
    <m/>
    <m/>
    <m/>
    <m/>
    <m/>
    <m/>
    <m/>
    <m/>
    <m/>
    <m/>
    <m/>
    <m/>
    <m/>
    <m/>
    <m/>
    <m/>
    <m/>
    <m/>
    <m/>
    <m/>
    <m/>
    <m/>
    <m/>
    <m/>
    <m/>
    <m/>
    <m/>
    <m/>
    <m/>
    <m/>
    <m/>
    <m/>
    <m/>
    <m/>
    <m/>
    <m/>
    <m/>
    <m/>
    <m/>
    <m/>
    <m/>
    <m/>
    <m/>
    <m/>
    <m/>
    <m/>
    <m/>
    <m/>
    <m/>
    <m/>
    <m/>
    <m/>
    <m/>
    <m/>
    <m/>
    <m/>
    <m/>
    <m/>
    <m/>
    <m/>
    <m/>
    <m/>
    <m/>
    <m/>
    <m/>
    <m/>
    <m/>
    <m/>
    <m/>
    <m/>
    <m/>
    <m/>
    <m/>
    <m/>
    <m/>
    <m/>
    <m/>
    <m/>
    <m/>
    <m/>
    <m/>
  </r>
  <r>
    <n v="100669"/>
    <x v="72"/>
    <b v="0"/>
    <b v="1"/>
    <x v="0"/>
    <b v="0"/>
    <s v="Department of National Defense"/>
    <m/>
    <s v="Dartmouth"/>
    <s v="NS"/>
    <n v="44.664999999999999"/>
    <n v="-63.567999999999998"/>
    <x v="0"/>
    <x v="32"/>
    <m/>
    <n v="2017"/>
    <n v="9111"/>
    <m/>
    <m/>
    <s v="medium"/>
    <m/>
    <m/>
    <m/>
    <m/>
    <m/>
    <m/>
    <m/>
    <m/>
    <m/>
    <m/>
    <s v="Yes"/>
    <s v="CEEDC DE Survey 2019"/>
    <m/>
    <m/>
    <m/>
    <m/>
    <m/>
    <m/>
    <m/>
    <m/>
    <m/>
    <m/>
    <m/>
    <m/>
    <m/>
    <m/>
    <m/>
    <m/>
    <m/>
    <s v="Yes"/>
    <s v="Yes"/>
    <m/>
    <m/>
    <m/>
    <m/>
    <m/>
    <m/>
    <m/>
    <m/>
    <m/>
    <m/>
    <m/>
    <m/>
    <m/>
    <m/>
    <m/>
    <m/>
    <m/>
    <m/>
    <m/>
    <m/>
    <m/>
    <m/>
    <m/>
    <m/>
    <m/>
    <m/>
    <m/>
    <m/>
    <m/>
    <m/>
    <m/>
    <m/>
    <m/>
    <m/>
    <m/>
    <m/>
    <m/>
    <s v="Yes"/>
    <s v="No"/>
    <s v="No"/>
    <m/>
    <m/>
    <m/>
    <n v="123515.87"/>
    <m/>
    <m/>
    <m/>
    <m/>
    <m/>
    <m/>
    <m/>
    <m/>
    <s v="No"/>
    <m/>
    <m/>
    <n v="4.92"/>
    <m/>
    <m/>
    <m/>
    <m/>
    <m/>
    <m/>
    <m/>
    <m/>
    <m/>
    <m/>
    <m/>
    <m/>
  </r>
  <r>
    <n v="100670"/>
    <x v="73"/>
    <b v="0"/>
    <b v="1"/>
    <x v="0"/>
    <b v="0"/>
    <s v="Department of National Defense"/>
    <m/>
    <s v="Dartmouth"/>
    <s v="NS"/>
    <n v="44.665999999999997"/>
    <n v="-63.567"/>
    <x v="0"/>
    <x v="14"/>
    <m/>
    <n v="2017"/>
    <n v="9111"/>
    <m/>
    <m/>
    <s v="medium"/>
    <m/>
    <m/>
    <m/>
    <m/>
    <m/>
    <m/>
    <m/>
    <m/>
    <m/>
    <m/>
    <s v="Yes"/>
    <s v="CEEDC DE Survey 2019"/>
    <m/>
    <m/>
    <m/>
    <m/>
    <m/>
    <m/>
    <m/>
    <m/>
    <m/>
    <m/>
    <m/>
    <m/>
    <m/>
    <m/>
    <m/>
    <m/>
    <s v="Yes"/>
    <m/>
    <s v="Yes"/>
    <m/>
    <m/>
    <m/>
    <m/>
    <m/>
    <m/>
    <m/>
    <m/>
    <m/>
    <m/>
    <m/>
    <m/>
    <m/>
    <m/>
    <m/>
    <m/>
    <m/>
    <m/>
    <m/>
    <m/>
    <m/>
    <m/>
    <m/>
    <m/>
    <m/>
    <m/>
    <m/>
    <m/>
    <m/>
    <m/>
    <m/>
    <m/>
    <m/>
    <m/>
    <m/>
    <m/>
    <m/>
    <s v="Yes"/>
    <s v="No"/>
    <s v="No"/>
    <m/>
    <m/>
    <m/>
    <n v="1718955.59"/>
    <m/>
    <m/>
    <m/>
    <m/>
    <m/>
    <m/>
    <m/>
    <m/>
    <s v="No"/>
    <m/>
    <m/>
    <n v="11.96"/>
    <m/>
    <m/>
    <m/>
    <m/>
    <m/>
    <m/>
    <m/>
    <m/>
    <m/>
    <m/>
    <m/>
    <m/>
  </r>
  <r>
    <n v="100686"/>
    <x v="74"/>
    <b v="0"/>
    <b v="1"/>
    <x v="0"/>
    <b v="0"/>
    <s v="Department of National Defense"/>
    <m/>
    <s v="Greenwood"/>
    <s v="NS"/>
    <n v="44.972000000000001"/>
    <n v="-64.933999999999997"/>
    <x v="0"/>
    <x v="20"/>
    <m/>
    <n v="2017"/>
    <n v="9111"/>
    <m/>
    <m/>
    <s v="Small"/>
    <m/>
    <m/>
    <m/>
    <m/>
    <m/>
    <m/>
    <m/>
    <m/>
    <m/>
    <m/>
    <s v="Yes"/>
    <s v="CEEDC DE Survey 2019"/>
    <m/>
    <m/>
    <m/>
    <m/>
    <m/>
    <m/>
    <m/>
    <m/>
    <m/>
    <m/>
    <m/>
    <m/>
    <m/>
    <m/>
    <m/>
    <m/>
    <m/>
    <s v="Yes"/>
    <s v="Yes"/>
    <m/>
    <m/>
    <m/>
    <m/>
    <m/>
    <m/>
    <m/>
    <m/>
    <m/>
    <m/>
    <m/>
    <m/>
    <m/>
    <m/>
    <m/>
    <m/>
    <m/>
    <m/>
    <m/>
    <m/>
    <m/>
    <m/>
    <m/>
    <m/>
    <m/>
    <m/>
    <m/>
    <m/>
    <m/>
    <m/>
    <m/>
    <m/>
    <m/>
    <m/>
    <m/>
    <m/>
    <m/>
    <s v="Yes"/>
    <s v="No"/>
    <s v="No"/>
    <m/>
    <m/>
    <m/>
    <n v="1726914.75"/>
    <m/>
    <m/>
    <m/>
    <m/>
    <m/>
    <m/>
    <m/>
    <m/>
    <s v="No"/>
    <m/>
    <m/>
    <n v="43.96"/>
    <m/>
    <m/>
    <m/>
    <m/>
    <m/>
    <m/>
    <m/>
    <m/>
    <m/>
    <m/>
    <m/>
    <m/>
  </r>
  <r>
    <n v="100688"/>
    <x v="75"/>
    <b v="0"/>
    <b v="1"/>
    <x v="0"/>
    <b v="0"/>
    <s v="Halifax"/>
    <m/>
    <s v="Halifax"/>
    <s v="NS"/>
    <n v="44.649000000000001"/>
    <n v="-63.575000000000003"/>
    <x v="0"/>
    <x v="0"/>
    <m/>
    <n v="2014"/>
    <m/>
    <m/>
    <m/>
    <s v="large"/>
    <m/>
    <s v="Yes"/>
    <m/>
    <s v="Yes"/>
    <m/>
    <s v="Yes"/>
    <m/>
    <m/>
    <m/>
    <m/>
    <m/>
    <s v="CIEEDAC DE Survey 2014"/>
    <m/>
    <m/>
    <n v="7.2096"/>
    <m/>
    <n v="3472.22"/>
    <m/>
    <m/>
    <m/>
    <m/>
    <m/>
    <m/>
    <m/>
    <m/>
    <m/>
    <m/>
    <m/>
    <s v="Yes"/>
    <m/>
    <m/>
    <m/>
    <m/>
    <m/>
    <m/>
    <s v="Yes"/>
    <m/>
    <m/>
    <m/>
    <m/>
    <m/>
    <m/>
    <m/>
    <m/>
    <m/>
    <m/>
    <m/>
    <m/>
    <m/>
    <m/>
    <m/>
    <m/>
    <m/>
    <m/>
    <m/>
    <m/>
    <m/>
    <m/>
    <m/>
    <m/>
    <m/>
    <m/>
    <m/>
    <m/>
    <m/>
    <m/>
    <m/>
    <m/>
    <s v="No"/>
    <s v="Yes"/>
    <s v="Yes"/>
    <m/>
    <n v="5"/>
    <n v="5"/>
    <m/>
    <n v="330000"/>
    <n v="330000"/>
    <m/>
    <n v="492"/>
    <n v="492"/>
    <m/>
    <s v="No"/>
    <s v="No"/>
    <m/>
    <m/>
    <m/>
    <m/>
    <n v="4.3961199999999998"/>
    <n v="2.8134800000000002"/>
    <m/>
    <n v="3472.22"/>
    <m/>
    <m/>
    <m/>
    <m/>
    <m/>
    <m/>
    <m/>
    <m/>
  </r>
  <r>
    <n v="100689"/>
    <x v="76"/>
    <b v="0"/>
    <b v="1"/>
    <x v="0"/>
    <b v="0"/>
    <s v="Department of National Defense"/>
    <m/>
    <s v="Halifax"/>
    <s v="NS"/>
    <n v="44.65"/>
    <n v="-63.574000000000005"/>
    <x v="0"/>
    <x v="33"/>
    <m/>
    <n v="2017"/>
    <n v="9111"/>
    <m/>
    <m/>
    <s v="large"/>
    <m/>
    <m/>
    <m/>
    <m/>
    <m/>
    <m/>
    <m/>
    <m/>
    <m/>
    <m/>
    <s v="Yes"/>
    <s v="CEEDC DE Survey 2019"/>
    <m/>
    <m/>
    <m/>
    <m/>
    <m/>
    <m/>
    <m/>
    <m/>
    <m/>
    <m/>
    <m/>
    <m/>
    <m/>
    <m/>
    <m/>
    <m/>
    <m/>
    <s v="Yes"/>
    <s v="Yes"/>
    <m/>
    <m/>
    <m/>
    <m/>
    <m/>
    <m/>
    <m/>
    <m/>
    <m/>
    <m/>
    <m/>
    <m/>
    <m/>
    <m/>
    <m/>
    <m/>
    <m/>
    <m/>
    <m/>
    <m/>
    <m/>
    <m/>
    <m/>
    <m/>
    <m/>
    <m/>
    <m/>
    <m/>
    <m/>
    <m/>
    <m/>
    <m/>
    <m/>
    <m/>
    <m/>
    <m/>
    <m/>
    <s v="Yes"/>
    <s v="No"/>
    <s v="No"/>
    <m/>
    <m/>
    <m/>
    <n v="1658210"/>
    <m/>
    <m/>
    <m/>
    <m/>
    <m/>
    <m/>
    <m/>
    <m/>
    <s v="No"/>
    <m/>
    <m/>
    <n v="61.54"/>
    <m/>
    <m/>
    <m/>
    <m/>
    <m/>
    <m/>
    <m/>
    <m/>
    <m/>
    <m/>
    <m/>
    <m/>
  </r>
  <r>
    <n v="100690"/>
    <x v="77"/>
    <b v="0"/>
    <b v="1"/>
    <x v="0"/>
    <b v="0"/>
    <s v="Department of National Defense"/>
    <m/>
    <s v="Halifax"/>
    <s v="NS"/>
    <n v="44.651000000000003"/>
    <n v="-63.573"/>
    <x v="0"/>
    <x v="34"/>
    <m/>
    <n v="2017"/>
    <n v="9111"/>
    <m/>
    <m/>
    <s v="large"/>
    <m/>
    <m/>
    <m/>
    <m/>
    <m/>
    <m/>
    <m/>
    <m/>
    <m/>
    <m/>
    <s v="Yes"/>
    <s v="CEEDC DE Survey 2019"/>
    <m/>
    <m/>
    <m/>
    <m/>
    <m/>
    <m/>
    <m/>
    <m/>
    <m/>
    <m/>
    <m/>
    <m/>
    <m/>
    <m/>
    <m/>
    <m/>
    <m/>
    <s v="Yes"/>
    <s v="Yes"/>
    <m/>
    <m/>
    <m/>
    <m/>
    <m/>
    <m/>
    <m/>
    <m/>
    <m/>
    <m/>
    <m/>
    <m/>
    <m/>
    <m/>
    <m/>
    <m/>
    <m/>
    <m/>
    <m/>
    <m/>
    <m/>
    <m/>
    <m/>
    <m/>
    <m/>
    <m/>
    <m/>
    <m/>
    <m/>
    <m/>
    <m/>
    <m/>
    <m/>
    <m/>
    <m/>
    <m/>
    <m/>
    <s v="Yes"/>
    <s v="No"/>
    <s v="No"/>
    <m/>
    <m/>
    <m/>
    <n v="1531651.6"/>
    <m/>
    <m/>
    <m/>
    <m/>
    <m/>
    <m/>
    <m/>
    <m/>
    <s v="No"/>
    <m/>
    <m/>
    <n v="21.98"/>
    <m/>
    <m/>
    <m/>
    <m/>
    <m/>
    <m/>
    <m/>
    <m/>
    <m/>
    <m/>
    <m/>
    <m/>
  </r>
  <r>
    <n v="100691"/>
    <x v="78"/>
    <b v="0"/>
    <b v="1"/>
    <x v="0"/>
    <b v="0"/>
    <s v="Department of National Defense"/>
    <m/>
    <s v="Halifax"/>
    <s v="NS"/>
    <n v="44.652000000000001"/>
    <n v="-63.572000000000003"/>
    <x v="0"/>
    <x v="22"/>
    <m/>
    <n v="2017"/>
    <n v="9111"/>
    <m/>
    <m/>
    <s v="large"/>
    <m/>
    <m/>
    <m/>
    <m/>
    <m/>
    <m/>
    <m/>
    <m/>
    <m/>
    <m/>
    <s v="Yes"/>
    <s v="CEEDC DE Survey 2019"/>
    <m/>
    <m/>
    <m/>
    <m/>
    <m/>
    <m/>
    <m/>
    <m/>
    <m/>
    <m/>
    <m/>
    <m/>
    <m/>
    <m/>
    <m/>
    <m/>
    <m/>
    <s v="Yes"/>
    <s v="Yes"/>
    <m/>
    <m/>
    <m/>
    <m/>
    <m/>
    <m/>
    <m/>
    <m/>
    <m/>
    <m/>
    <m/>
    <m/>
    <m/>
    <m/>
    <m/>
    <m/>
    <m/>
    <m/>
    <m/>
    <m/>
    <m/>
    <m/>
    <m/>
    <m/>
    <m/>
    <m/>
    <m/>
    <m/>
    <m/>
    <m/>
    <m/>
    <m/>
    <m/>
    <m/>
    <m/>
    <m/>
    <m/>
    <s v="Yes"/>
    <s v="No"/>
    <s v="No"/>
    <m/>
    <m/>
    <m/>
    <n v="382510.95"/>
    <m/>
    <m/>
    <m/>
    <m/>
    <m/>
    <m/>
    <m/>
    <m/>
    <s v="No"/>
    <m/>
    <m/>
    <n v="21.84"/>
    <m/>
    <m/>
    <m/>
    <m/>
    <m/>
    <m/>
    <m/>
    <m/>
    <m/>
    <m/>
    <m/>
    <m/>
  </r>
  <r>
    <n v="100692"/>
    <x v="79"/>
    <b v="0"/>
    <b v="1"/>
    <x v="0"/>
    <b v="0"/>
    <s v="Dalhousie University"/>
    <m/>
    <s v="Halifax"/>
    <s v="NS"/>
    <n v="44.652999999999999"/>
    <n v="-63.571000000000005"/>
    <x v="0"/>
    <x v="1"/>
    <m/>
    <n v="2018"/>
    <n v="611"/>
    <n v="6008"/>
    <m/>
    <s v="large"/>
    <s v="Yes"/>
    <s v="Yes"/>
    <m/>
    <m/>
    <m/>
    <s v="Yes"/>
    <s v="Yes"/>
    <s v="Yes"/>
    <m/>
    <m/>
    <m/>
    <s v="CEEDC DE Survey 2019"/>
    <m/>
    <m/>
    <n v="48.3"/>
    <m/>
    <n v="152000"/>
    <m/>
    <m/>
    <m/>
    <m/>
    <m/>
    <m/>
    <m/>
    <m/>
    <m/>
    <m/>
    <m/>
    <s v="Yes"/>
    <s v="Yes"/>
    <m/>
    <m/>
    <m/>
    <m/>
    <m/>
    <m/>
    <m/>
    <m/>
    <m/>
    <m/>
    <m/>
    <m/>
    <m/>
    <m/>
    <m/>
    <m/>
    <n v="510486"/>
    <n v="3453.24"/>
    <m/>
    <m/>
    <m/>
    <m/>
    <m/>
    <m/>
    <m/>
    <m/>
    <m/>
    <m/>
    <m/>
    <m/>
    <m/>
    <m/>
    <m/>
    <m/>
    <m/>
    <m/>
    <m/>
    <m/>
    <s v="Yes"/>
    <s v="Yes"/>
    <s v="Yes"/>
    <n v="65"/>
    <n v="14"/>
    <n v="7"/>
    <n v="4515108"/>
    <n v="724563"/>
    <n v="1738673"/>
    <n v="8624"/>
    <n v="6077"/>
    <n v="9840"/>
    <s v="Yes"/>
    <s v="Yes"/>
    <s v="Yes"/>
    <s v="No"/>
    <s v="No"/>
    <s v="No"/>
    <n v="48.3"/>
    <m/>
    <n v="0.6"/>
    <n v="152000"/>
    <m/>
    <m/>
    <n v="168"/>
    <n v="95"/>
    <n v="6"/>
    <n v="85"/>
    <n v="85"/>
    <n v="14"/>
    <n v="0.9"/>
  </r>
  <r>
    <n v="100693"/>
    <x v="80"/>
    <b v="0"/>
    <b v="1"/>
    <x v="0"/>
    <b v="0"/>
    <m/>
    <m/>
    <s v="Halifax"/>
    <s v="NS"/>
    <n v="44.654000000000003"/>
    <n v="-63.57"/>
    <x v="0"/>
    <x v="1"/>
    <m/>
    <n v="2017"/>
    <m/>
    <m/>
    <m/>
    <s v="large"/>
    <m/>
    <m/>
    <m/>
    <m/>
    <m/>
    <m/>
    <m/>
    <m/>
    <m/>
    <m/>
    <m/>
    <s v="National District Energy Survey (2008)"/>
    <m/>
    <m/>
    <m/>
    <m/>
    <m/>
    <m/>
    <m/>
    <m/>
    <m/>
    <m/>
    <m/>
    <m/>
    <m/>
    <m/>
    <m/>
    <m/>
    <m/>
    <s v="Yes"/>
    <m/>
    <m/>
    <m/>
    <m/>
    <m/>
    <m/>
    <m/>
    <m/>
    <m/>
    <m/>
    <m/>
    <m/>
    <m/>
    <m/>
    <m/>
    <m/>
    <m/>
    <m/>
    <m/>
    <m/>
    <m/>
    <m/>
    <m/>
    <m/>
    <m/>
    <m/>
    <m/>
    <m/>
    <m/>
    <m/>
    <m/>
    <m/>
    <m/>
    <m/>
    <m/>
    <m/>
    <m/>
    <m/>
    <m/>
    <m/>
    <m/>
    <m/>
    <m/>
    <m/>
    <m/>
    <m/>
    <m/>
    <m/>
    <m/>
    <m/>
    <m/>
    <m/>
    <m/>
    <m/>
    <m/>
    <m/>
    <m/>
    <m/>
    <m/>
    <m/>
    <m/>
    <m/>
    <m/>
    <m/>
    <m/>
    <m/>
    <m/>
    <m/>
    <m/>
  </r>
  <r>
    <n v="100694"/>
    <x v="81"/>
    <b v="0"/>
    <b v="1"/>
    <x v="0"/>
    <b v="0"/>
    <m/>
    <m/>
    <s v="Halifax"/>
    <s v="NS"/>
    <n v="44.655000000000001"/>
    <n v="-63.569000000000003"/>
    <x v="0"/>
    <x v="5"/>
    <m/>
    <m/>
    <m/>
    <m/>
    <m/>
    <s v="large"/>
    <m/>
    <m/>
    <m/>
    <m/>
    <m/>
    <m/>
    <m/>
    <m/>
    <m/>
    <m/>
    <m/>
    <m/>
    <m/>
    <m/>
    <m/>
    <m/>
    <m/>
    <m/>
    <m/>
    <m/>
    <m/>
    <m/>
    <m/>
    <m/>
    <m/>
    <m/>
    <m/>
    <m/>
    <m/>
    <m/>
    <m/>
    <m/>
    <m/>
    <m/>
    <m/>
    <m/>
    <m/>
    <m/>
    <m/>
    <m/>
    <m/>
    <m/>
    <m/>
    <m/>
    <m/>
    <m/>
    <m/>
    <m/>
    <m/>
    <m/>
    <m/>
    <m/>
    <m/>
    <m/>
    <m/>
    <m/>
    <m/>
    <m/>
    <m/>
    <m/>
    <m/>
    <m/>
    <m/>
    <m/>
    <m/>
    <m/>
    <m/>
    <m/>
    <m/>
    <m/>
    <m/>
    <m/>
    <m/>
    <m/>
    <m/>
    <m/>
    <m/>
    <m/>
    <m/>
    <m/>
    <m/>
    <m/>
    <m/>
    <m/>
    <m/>
    <m/>
    <m/>
    <m/>
    <m/>
    <m/>
    <m/>
    <m/>
    <m/>
    <m/>
    <m/>
    <m/>
    <m/>
    <m/>
    <m/>
  </r>
  <r>
    <n v="100695"/>
    <x v="82"/>
    <b v="0"/>
    <b v="1"/>
    <x v="0"/>
    <b v="0"/>
    <s v="Saint Mary's University"/>
    <m/>
    <s v="Halifax"/>
    <s v="NS"/>
    <n v="44.655999999999999"/>
    <n v="-63.568000000000005"/>
    <x v="0"/>
    <x v="1"/>
    <m/>
    <n v="2014"/>
    <n v="611"/>
    <m/>
    <m/>
    <s v="large"/>
    <m/>
    <m/>
    <m/>
    <m/>
    <m/>
    <m/>
    <s v="Yes"/>
    <m/>
    <m/>
    <m/>
    <m/>
    <s v="CEEDC DE Survey 2019"/>
    <m/>
    <m/>
    <n v="16.204270000000001"/>
    <m/>
    <n v="16846.246999999999"/>
    <m/>
    <m/>
    <m/>
    <m/>
    <m/>
    <m/>
    <m/>
    <m/>
    <m/>
    <m/>
    <m/>
    <s v="Yes"/>
    <m/>
    <m/>
    <m/>
    <m/>
    <m/>
    <m/>
    <m/>
    <m/>
    <m/>
    <m/>
    <m/>
    <m/>
    <m/>
    <m/>
    <m/>
    <m/>
    <m/>
    <m/>
    <m/>
    <m/>
    <m/>
    <m/>
    <m/>
    <m/>
    <m/>
    <m/>
    <m/>
    <m/>
    <m/>
    <m/>
    <m/>
    <m/>
    <m/>
    <m/>
    <m/>
    <m/>
    <m/>
    <m/>
    <m/>
    <s v="Yes"/>
    <s v="Yes"/>
    <s v="Yes"/>
    <n v="7"/>
    <n v="10"/>
    <n v="4"/>
    <n v="1077474"/>
    <n v="1750000"/>
    <n v="1077474"/>
    <n v="1250"/>
    <n v="610"/>
    <n v="200"/>
    <s v="No"/>
    <s v="No"/>
    <s v="No"/>
    <s v="No"/>
    <s v="No"/>
    <s v="No"/>
    <n v="9.3699999999999992"/>
    <n v="4.9000000000000004"/>
    <n v="1.93"/>
    <n v="11970"/>
    <n v="3990"/>
    <n v="886.25"/>
    <m/>
    <m/>
    <m/>
    <m/>
    <m/>
    <m/>
    <m/>
  </r>
  <r>
    <n v="100738"/>
    <x v="83"/>
    <b v="0"/>
    <b v="1"/>
    <x v="0"/>
    <b v="0"/>
    <s v="Université Sainte-Anne"/>
    <m/>
    <s v="Pointe-de-l'Eglise"/>
    <s v="NS"/>
    <n v="44.338999999999999"/>
    <n v="-66.114000000000004"/>
    <x v="0"/>
    <x v="0"/>
    <m/>
    <n v="2014"/>
    <n v="611"/>
    <m/>
    <m/>
    <s v="Small"/>
    <s v="Yes"/>
    <m/>
    <m/>
    <s v="Yes"/>
    <m/>
    <m/>
    <s v="Yes"/>
    <m/>
    <m/>
    <m/>
    <m/>
    <s v="CEEDC DE Survey 2019"/>
    <m/>
    <m/>
    <n v="1.758"/>
    <m/>
    <n v="5625.83"/>
    <m/>
    <m/>
    <m/>
    <m/>
    <m/>
    <m/>
    <m/>
    <m/>
    <m/>
    <m/>
    <m/>
    <m/>
    <m/>
    <m/>
    <m/>
    <m/>
    <s v="Yes"/>
    <m/>
    <m/>
    <m/>
    <m/>
    <m/>
    <s v="Yes"/>
    <m/>
    <m/>
    <m/>
    <m/>
    <s v="Yes"/>
    <m/>
    <m/>
    <m/>
    <m/>
    <m/>
    <m/>
    <m/>
    <m/>
    <m/>
    <m/>
    <m/>
    <m/>
    <m/>
    <m/>
    <m/>
    <m/>
    <m/>
    <m/>
    <m/>
    <m/>
    <m/>
    <m/>
    <m/>
    <s v="No"/>
    <s v="Yes"/>
    <s v="No"/>
    <m/>
    <n v="17"/>
    <m/>
    <m/>
    <n v="384852.92"/>
    <m/>
    <m/>
    <n v="350"/>
    <m/>
    <m/>
    <s v="No"/>
    <m/>
    <m/>
    <m/>
    <m/>
    <m/>
    <n v="1.76"/>
    <m/>
    <m/>
    <n v="5625.83"/>
    <m/>
    <m/>
    <m/>
    <m/>
    <m/>
    <m/>
    <m/>
    <m/>
  </r>
  <r>
    <n v="100752"/>
    <x v="84"/>
    <b v="0"/>
    <b v="1"/>
    <x v="0"/>
    <b v="0"/>
    <s v="Cape Breton University"/>
    <m/>
    <s v="Sydney"/>
    <s v="NS"/>
    <n v="46.137"/>
    <n v="-60.194000000000003"/>
    <x v="0"/>
    <x v="1"/>
    <m/>
    <n v="2017"/>
    <n v="611"/>
    <n v="8030"/>
    <m/>
    <s v="medium"/>
    <m/>
    <m/>
    <m/>
    <m/>
    <m/>
    <m/>
    <s v="Yes"/>
    <m/>
    <m/>
    <m/>
    <m/>
    <s v="CEEDC DE Survey 2019"/>
    <m/>
    <m/>
    <n v="8.2060899999999997"/>
    <m/>
    <n v="8792.24"/>
    <m/>
    <m/>
    <m/>
    <m/>
    <m/>
    <m/>
    <m/>
    <m/>
    <m/>
    <m/>
    <m/>
    <m/>
    <m/>
    <m/>
    <m/>
    <m/>
    <s v="Yes"/>
    <m/>
    <m/>
    <m/>
    <m/>
    <m/>
    <m/>
    <m/>
    <m/>
    <m/>
    <m/>
    <m/>
    <m/>
    <m/>
    <m/>
    <m/>
    <m/>
    <m/>
    <m/>
    <m/>
    <m/>
    <m/>
    <m/>
    <m/>
    <m/>
    <m/>
    <m/>
    <m/>
    <m/>
    <m/>
    <m/>
    <m/>
    <m/>
    <m/>
    <m/>
    <s v="No"/>
    <s v="Yes"/>
    <s v="No"/>
    <m/>
    <n v="8"/>
    <m/>
    <m/>
    <n v="560000"/>
    <m/>
    <m/>
    <m/>
    <m/>
    <m/>
    <s v="No"/>
    <m/>
    <m/>
    <s v="No"/>
    <m/>
    <m/>
    <n v="7"/>
    <m/>
    <m/>
    <n v="15000"/>
    <m/>
    <m/>
    <n v="200"/>
    <m/>
    <m/>
    <n v="150"/>
    <m/>
    <m/>
  </r>
  <r>
    <n v="100755"/>
    <x v="85"/>
    <b v="0"/>
    <b v="1"/>
    <x v="0"/>
    <b v="0"/>
    <s v="Dalhousie University"/>
    <m/>
    <s v="Bible Hill"/>
    <s v="NS"/>
    <n v="45.366"/>
    <n v="-63.286999999999999"/>
    <x v="0"/>
    <x v="35"/>
    <m/>
    <n v="2018"/>
    <n v="611"/>
    <n v="6008"/>
    <m/>
    <s v="Small"/>
    <m/>
    <m/>
    <m/>
    <m/>
    <m/>
    <m/>
    <s v="Yes"/>
    <m/>
    <m/>
    <m/>
    <m/>
    <s v="CEEDC DE Survey 2019"/>
    <m/>
    <m/>
    <m/>
    <m/>
    <m/>
    <m/>
    <n v="1"/>
    <s v="Yes"/>
    <m/>
    <m/>
    <s v="ORC"/>
    <n v="2018"/>
    <m/>
    <m/>
    <m/>
    <m/>
    <m/>
    <m/>
    <m/>
    <m/>
    <m/>
    <s v="Yes"/>
    <m/>
    <m/>
    <m/>
    <m/>
    <m/>
    <m/>
    <m/>
    <m/>
    <m/>
    <m/>
    <m/>
    <m/>
    <m/>
    <m/>
    <m/>
    <m/>
    <m/>
    <m/>
    <m/>
    <m/>
    <m/>
    <m/>
    <m/>
    <m/>
    <m/>
    <m/>
    <m/>
    <m/>
    <m/>
    <m/>
    <m/>
    <m/>
    <m/>
    <m/>
    <s v="No"/>
    <s v="Yes"/>
    <s v="No"/>
    <m/>
    <n v="21"/>
    <m/>
    <m/>
    <n v="708894"/>
    <m/>
    <m/>
    <n v="8530"/>
    <m/>
    <m/>
    <s v="Yes"/>
    <m/>
    <m/>
    <s v="No"/>
    <m/>
    <m/>
    <m/>
    <m/>
    <m/>
    <m/>
    <m/>
    <m/>
    <m/>
    <m/>
    <m/>
    <m/>
    <m/>
    <m/>
  </r>
  <r>
    <n v="100757"/>
    <x v="86"/>
    <b v="0"/>
    <b v="1"/>
    <x v="0"/>
    <b v="0"/>
    <s v="Corrections Services Canada"/>
    <m/>
    <s v="Truro"/>
    <s v="NS"/>
    <n v="45.368000000000002"/>
    <n v="-63.284999999999997"/>
    <x v="0"/>
    <x v="27"/>
    <m/>
    <n v="2018"/>
    <n v="9112"/>
    <m/>
    <m/>
    <s v="Small"/>
    <m/>
    <m/>
    <m/>
    <m/>
    <m/>
    <m/>
    <m/>
    <m/>
    <m/>
    <s v="Yes"/>
    <m/>
    <s v="CEEDC DE Survey 2019"/>
    <m/>
    <m/>
    <n v="0.21099999999999999"/>
    <m/>
    <m/>
    <m/>
    <m/>
    <m/>
    <m/>
    <m/>
    <m/>
    <m/>
    <m/>
    <m/>
    <m/>
    <m/>
    <m/>
    <m/>
    <m/>
    <m/>
    <m/>
    <m/>
    <m/>
    <m/>
    <m/>
    <m/>
    <m/>
    <m/>
    <m/>
    <m/>
    <m/>
    <m/>
    <m/>
    <m/>
    <m/>
    <m/>
    <m/>
    <m/>
    <m/>
    <m/>
    <m/>
    <m/>
    <m/>
    <m/>
    <m/>
    <m/>
    <m/>
    <m/>
    <m/>
    <m/>
    <m/>
    <m/>
    <m/>
    <m/>
    <m/>
    <m/>
    <s v="Yes"/>
    <s v="No"/>
    <s v="No"/>
    <m/>
    <m/>
    <m/>
    <n v="83164.039999999994"/>
    <m/>
    <m/>
    <m/>
    <m/>
    <m/>
    <m/>
    <m/>
    <m/>
    <m/>
    <m/>
    <m/>
    <m/>
    <m/>
    <m/>
    <m/>
    <m/>
    <m/>
    <m/>
    <m/>
    <m/>
    <m/>
    <m/>
    <m/>
    <m/>
  </r>
  <r>
    <n v="100765"/>
    <x v="87"/>
    <b v="0"/>
    <b v="1"/>
    <x v="0"/>
    <b v="0"/>
    <m/>
    <m/>
    <s v="Wolfville"/>
    <s v="NS"/>
    <n v="45.091999999999999"/>
    <n v="-64.36"/>
    <x v="0"/>
    <x v="27"/>
    <m/>
    <n v="2017"/>
    <m/>
    <m/>
    <m/>
    <s v="Small"/>
    <m/>
    <m/>
    <m/>
    <m/>
    <m/>
    <m/>
    <m/>
    <m/>
    <m/>
    <m/>
    <m/>
    <s v="http://sustainability.acadiau.ca/energy-and-climate.html"/>
    <m/>
    <m/>
    <m/>
    <m/>
    <m/>
    <m/>
    <m/>
    <m/>
    <m/>
    <m/>
    <m/>
    <m/>
    <m/>
    <m/>
    <m/>
    <m/>
    <s v="Yes"/>
    <m/>
    <m/>
    <m/>
    <m/>
    <m/>
    <m/>
    <m/>
    <m/>
    <m/>
    <m/>
    <m/>
    <m/>
    <m/>
    <m/>
    <m/>
    <m/>
    <m/>
    <m/>
    <m/>
    <m/>
    <m/>
    <m/>
    <m/>
    <m/>
    <m/>
    <m/>
    <m/>
    <m/>
    <m/>
    <m/>
    <m/>
    <m/>
    <m/>
    <m/>
    <m/>
    <m/>
    <m/>
    <m/>
    <m/>
    <m/>
    <m/>
    <m/>
    <m/>
    <m/>
    <m/>
    <m/>
    <m/>
    <m/>
    <m/>
    <m/>
    <m/>
    <m/>
    <m/>
    <m/>
    <m/>
    <m/>
    <m/>
    <m/>
    <m/>
    <m/>
    <m/>
    <m/>
    <m/>
    <m/>
    <m/>
    <m/>
    <m/>
    <m/>
    <m/>
    <m/>
  </r>
  <r>
    <n v="100771"/>
    <x v="88"/>
    <b v="0"/>
    <b v="1"/>
    <x v="0"/>
    <b v="0"/>
    <s v="Northwest Territories"/>
    <m/>
    <s v="Behchoko"/>
    <s v="NT"/>
    <n v="62.823"/>
    <n v="-115.988"/>
    <x v="0"/>
    <x v="27"/>
    <m/>
    <n v="2015"/>
    <m/>
    <m/>
    <m/>
    <s v="Small"/>
    <s v="Yes"/>
    <m/>
    <m/>
    <m/>
    <m/>
    <m/>
    <s v="Yes"/>
    <s v="Yes"/>
    <m/>
    <m/>
    <m/>
    <s v="CIEEDAC DE Survey 2015"/>
    <m/>
    <m/>
    <n v="0.54"/>
    <m/>
    <n v="497.8"/>
    <m/>
    <m/>
    <m/>
    <m/>
    <m/>
    <m/>
    <m/>
    <m/>
    <m/>
    <m/>
    <m/>
    <m/>
    <m/>
    <s v="Yes"/>
    <m/>
    <m/>
    <s v="Yes"/>
    <m/>
    <m/>
    <m/>
    <m/>
    <m/>
    <m/>
    <m/>
    <m/>
    <m/>
    <m/>
    <m/>
    <m/>
    <m/>
    <m/>
    <n v="706.84"/>
    <m/>
    <m/>
    <n v="1792"/>
    <m/>
    <m/>
    <m/>
    <m/>
    <m/>
    <m/>
    <m/>
    <m/>
    <m/>
    <m/>
    <m/>
    <m/>
    <m/>
    <m/>
    <m/>
    <m/>
    <s v="No"/>
    <s v="Yes"/>
    <s v="No"/>
    <m/>
    <n v="3"/>
    <m/>
    <m/>
    <n v="38736"/>
    <m/>
    <m/>
    <n v="2624"/>
    <m/>
    <m/>
    <s v="Yes"/>
    <m/>
    <m/>
    <m/>
    <m/>
    <m/>
    <n v="0.54"/>
    <m/>
    <m/>
    <n v="497.8"/>
    <m/>
    <m/>
    <m/>
    <m/>
    <m/>
    <m/>
    <m/>
    <m/>
  </r>
  <r>
    <n v="100773"/>
    <x v="89"/>
    <b v="1"/>
    <b v="1"/>
    <x v="0"/>
    <b v="0"/>
    <s v="Northwest Territories Power Corporation"/>
    <m/>
    <s v="Fort Liard, NT"/>
    <s v="NT"/>
    <n v="60.24"/>
    <n v="-123.473"/>
    <x v="0"/>
    <x v="14"/>
    <m/>
    <n v="2017"/>
    <n v="221"/>
    <n v="6805"/>
    <m/>
    <s v="rural"/>
    <m/>
    <m/>
    <m/>
    <m/>
    <m/>
    <m/>
    <m/>
    <m/>
    <m/>
    <m/>
    <m/>
    <s v="CEEDC Cogen survey 2019"/>
    <s v="http://www.enr.gov.nt.ca/sites/enr/files/building_a_regulatory_framework_for_geothermal_in_the_nwt.pdf"/>
    <n v="1"/>
    <n v="1"/>
    <m/>
    <m/>
    <m/>
    <m/>
    <m/>
    <m/>
    <n v="1"/>
    <s v="DE"/>
    <m/>
    <n v="1"/>
    <n v="1"/>
    <m/>
    <m/>
    <m/>
    <m/>
    <m/>
    <m/>
    <m/>
    <m/>
    <m/>
    <s v="Yes"/>
    <m/>
    <m/>
    <m/>
    <m/>
    <m/>
    <m/>
    <m/>
    <m/>
    <m/>
    <m/>
    <m/>
    <m/>
    <m/>
    <m/>
    <m/>
    <m/>
    <m/>
    <m/>
    <m/>
    <m/>
    <m/>
    <m/>
    <m/>
    <m/>
    <m/>
    <m/>
    <m/>
    <m/>
    <m/>
    <m/>
    <m/>
    <m/>
    <m/>
    <m/>
    <m/>
    <m/>
    <m/>
    <m/>
    <m/>
    <m/>
    <m/>
    <m/>
    <m/>
    <m/>
    <m/>
    <m/>
    <m/>
    <m/>
    <m/>
    <m/>
    <m/>
    <m/>
    <m/>
    <m/>
    <m/>
    <m/>
    <m/>
    <m/>
    <m/>
    <m/>
    <m/>
    <m/>
    <m/>
  </r>
  <r>
    <n v="100774"/>
    <x v="90"/>
    <b v="0"/>
    <b v="1"/>
    <x v="0"/>
    <b v="0"/>
    <m/>
    <m/>
    <s v="Fort McPherson"/>
    <s v="NT"/>
    <n v="67.436000000000007"/>
    <n v="-134.881"/>
    <x v="0"/>
    <x v="36"/>
    <m/>
    <n v="2017"/>
    <m/>
    <m/>
    <m/>
    <s v="rural"/>
    <m/>
    <m/>
    <m/>
    <m/>
    <m/>
    <m/>
    <m/>
    <m/>
    <m/>
    <m/>
    <m/>
    <s v="http://www.fvbenergy.com/projects/aadrii-district-energy-system/"/>
    <s v="https://www.bullfrogpower.com/wp-content/uploads/2015/09/Fort_McPherson-Biomass.pdf"/>
    <m/>
    <n v="8.5000000000000006E-2"/>
    <m/>
    <m/>
    <m/>
    <m/>
    <m/>
    <m/>
    <m/>
    <m/>
    <m/>
    <m/>
    <m/>
    <m/>
    <m/>
    <m/>
    <m/>
    <s v="Yes"/>
    <m/>
    <m/>
    <s v="Yes"/>
    <m/>
    <m/>
    <m/>
    <m/>
    <m/>
    <m/>
    <m/>
    <m/>
    <m/>
    <m/>
    <m/>
    <m/>
    <m/>
    <m/>
    <m/>
    <m/>
    <m/>
    <m/>
    <m/>
    <m/>
    <m/>
    <m/>
    <m/>
    <m/>
    <m/>
    <m/>
    <m/>
    <m/>
    <m/>
    <m/>
    <m/>
    <m/>
    <m/>
    <m/>
    <m/>
    <m/>
    <m/>
    <m/>
    <m/>
    <m/>
    <m/>
    <m/>
    <m/>
    <m/>
    <m/>
    <m/>
    <m/>
    <m/>
    <m/>
    <m/>
    <m/>
    <m/>
    <m/>
    <m/>
    <m/>
    <m/>
    <m/>
    <m/>
    <m/>
    <m/>
    <m/>
    <m/>
    <m/>
    <m/>
    <m/>
  </r>
  <r>
    <n v="100775"/>
    <x v="91"/>
    <b v="0"/>
    <b v="1"/>
    <x v="0"/>
    <b v="0"/>
    <m/>
    <m/>
    <s v="Fort Simpson"/>
    <s v="NT"/>
    <n v="61.863"/>
    <n v="-121.35299999999999"/>
    <x v="0"/>
    <x v="5"/>
    <m/>
    <m/>
    <m/>
    <m/>
    <m/>
    <s v="Small"/>
    <m/>
    <m/>
    <m/>
    <m/>
    <m/>
    <m/>
    <m/>
    <m/>
    <m/>
    <m/>
    <m/>
    <m/>
    <m/>
    <m/>
    <m/>
    <m/>
    <m/>
    <m/>
    <m/>
    <m/>
    <m/>
    <m/>
    <m/>
    <m/>
    <m/>
    <m/>
    <m/>
    <m/>
    <m/>
    <m/>
    <m/>
    <m/>
    <m/>
    <m/>
    <m/>
    <m/>
    <m/>
    <m/>
    <m/>
    <m/>
    <m/>
    <m/>
    <m/>
    <m/>
    <m/>
    <m/>
    <m/>
    <m/>
    <m/>
    <m/>
    <m/>
    <m/>
    <m/>
    <m/>
    <m/>
    <m/>
    <m/>
    <m/>
    <m/>
    <m/>
    <m/>
    <m/>
    <m/>
    <m/>
    <m/>
    <m/>
    <m/>
    <m/>
    <m/>
    <m/>
    <m/>
    <m/>
    <m/>
    <m/>
    <m/>
    <m/>
    <m/>
    <m/>
    <m/>
    <m/>
    <m/>
    <m/>
    <m/>
    <m/>
    <m/>
    <m/>
    <m/>
    <m/>
    <m/>
    <m/>
    <m/>
    <m/>
    <m/>
    <m/>
    <m/>
    <m/>
    <m/>
    <m/>
    <m/>
  </r>
  <r>
    <n v="100777"/>
    <x v="92"/>
    <b v="0"/>
    <b v="1"/>
    <x v="0"/>
    <b v="0"/>
    <s v="Northwest Territories"/>
    <m/>
    <s v="Fort Smith"/>
    <s v="NT"/>
    <n v="60.006"/>
    <n v="-111.88500000000001"/>
    <x v="0"/>
    <x v="0"/>
    <m/>
    <n v="2015"/>
    <m/>
    <m/>
    <m/>
    <s v="Small"/>
    <s v="Yes"/>
    <m/>
    <m/>
    <m/>
    <m/>
    <m/>
    <s v="Yes"/>
    <m/>
    <m/>
    <m/>
    <m/>
    <s v="CIEEDAC DE Survey 2015"/>
    <m/>
    <m/>
    <n v="0.75"/>
    <m/>
    <n v="4000"/>
    <m/>
    <m/>
    <m/>
    <m/>
    <m/>
    <m/>
    <m/>
    <m/>
    <m/>
    <m/>
    <m/>
    <m/>
    <m/>
    <s v="Yes"/>
    <m/>
    <m/>
    <s v="Yes"/>
    <m/>
    <m/>
    <m/>
    <m/>
    <m/>
    <m/>
    <m/>
    <m/>
    <m/>
    <m/>
    <m/>
    <m/>
    <m/>
    <m/>
    <n v="9529.2000000000007"/>
    <m/>
    <m/>
    <n v="4874.5200000000004"/>
    <m/>
    <m/>
    <m/>
    <m/>
    <m/>
    <m/>
    <m/>
    <m/>
    <m/>
    <m/>
    <m/>
    <m/>
    <m/>
    <m/>
    <m/>
    <m/>
    <s v="No"/>
    <s v="Yes"/>
    <s v="No"/>
    <m/>
    <n v="3"/>
    <m/>
    <m/>
    <n v="86080"/>
    <m/>
    <m/>
    <n v="656"/>
    <m/>
    <m/>
    <s v="Yes"/>
    <m/>
    <m/>
    <m/>
    <m/>
    <m/>
    <n v="0.75"/>
    <m/>
    <m/>
    <n v="4000"/>
    <m/>
    <m/>
    <m/>
    <m/>
    <m/>
    <m/>
    <m/>
    <m/>
  </r>
  <r>
    <n v="100778"/>
    <x v="93"/>
    <b v="0"/>
    <b v="1"/>
    <x v="0"/>
    <b v="0"/>
    <s v="Northwest Territories"/>
    <m/>
    <s v="Hay River"/>
    <s v="NT"/>
    <n v="60.816000000000003"/>
    <n v="-115.785"/>
    <x v="0"/>
    <x v="0"/>
    <m/>
    <n v="2015"/>
    <m/>
    <m/>
    <m/>
    <s v="Small"/>
    <m/>
    <m/>
    <m/>
    <m/>
    <m/>
    <m/>
    <s v="Yes"/>
    <m/>
    <m/>
    <m/>
    <m/>
    <s v="CIEEDAC DE Survey 2015"/>
    <m/>
    <m/>
    <n v="0.9"/>
    <m/>
    <n v="2770.2777779994003"/>
    <m/>
    <m/>
    <m/>
    <m/>
    <m/>
    <m/>
    <m/>
    <m/>
    <m/>
    <m/>
    <m/>
    <m/>
    <m/>
    <s v="Yes"/>
    <m/>
    <m/>
    <s v="Yes"/>
    <m/>
    <m/>
    <m/>
    <m/>
    <m/>
    <m/>
    <m/>
    <m/>
    <m/>
    <m/>
    <m/>
    <m/>
    <m/>
    <m/>
    <n v="4778.88"/>
    <m/>
    <m/>
    <n v="5194"/>
    <m/>
    <m/>
    <m/>
    <m/>
    <m/>
    <m/>
    <m/>
    <m/>
    <m/>
    <m/>
    <m/>
    <m/>
    <m/>
    <m/>
    <m/>
    <m/>
    <s v="No"/>
    <s v="Yes"/>
    <s v="No"/>
    <m/>
    <n v="4"/>
    <m/>
    <m/>
    <n v="152039"/>
    <m/>
    <m/>
    <n v="3280"/>
    <m/>
    <m/>
    <s v="No"/>
    <m/>
    <m/>
    <m/>
    <m/>
    <m/>
    <n v="0.9"/>
    <m/>
    <m/>
    <n v="2770.2777779994003"/>
    <m/>
    <m/>
    <m/>
    <m/>
    <m/>
    <m/>
    <m/>
    <m/>
  </r>
  <r>
    <n v="100779"/>
    <x v="94"/>
    <b v="0"/>
    <b v="1"/>
    <x v="0"/>
    <b v="0"/>
    <m/>
    <m/>
    <s v="Inuvik"/>
    <s v="NT"/>
    <n v="68.361000000000004"/>
    <n v="-133.72300000000001"/>
    <x v="0"/>
    <x v="0"/>
    <m/>
    <m/>
    <m/>
    <m/>
    <m/>
    <s v="Small"/>
    <m/>
    <m/>
    <m/>
    <m/>
    <m/>
    <m/>
    <m/>
    <m/>
    <m/>
    <m/>
    <m/>
    <m/>
    <m/>
    <m/>
    <m/>
    <m/>
    <m/>
    <m/>
    <m/>
    <m/>
    <m/>
    <m/>
    <m/>
    <m/>
    <m/>
    <m/>
    <m/>
    <m/>
    <m/>
    <m/>
    <m/>
    <m/>
    <m/>
    <m/>
    <m/>
    <m/>
    <m/>
    <m/>
    <m/>
    <m/>
    <m/>
    <m/>
    <m/>
    <m/>
    <m/>
    <m/>
    <m/>
    <m/>
    <m/>
    <m/>
    <m/>
    <m/>
    <m/>
    <m/>
    <m/>
    <m/>
    <m/>
    <m/>
    <m/>
    <m/>
    <m/>
    <m/>
    <m/>
    <m/>
    <m/>
    <m/>
    <m/>
    <m/>
    <m/>
    <m/>
    <m/>
    <m/>
    <m/>
    <m/>
    <m/>
    <m/>
    <m/>
    <m/>
    <m/>
    <m/>
    <m/>
    <m/>
    <m/>
    <m/>
    <m/>
    <m/>
    <m/>
    <m/>
    <m/>
    <m/>
    <m/>
    <m/>
    <m/>
    <m/>
    <m/>
    <m/>
    <m/>
    <m/>
    <m/>
  </r>
  <r>
    <n v="100785"/>
    <x v="95"/>
    <b v="0"/>
    <b v="1"/>
    <x v="0"/>
    <b v="0"/>
    <m/>
    <m/>
    <s v="Yellowknife"/>
    <s v="NT"/>
    <n v="62.454000000000001"/>
    <n v="-114.372"/>
    <x v="0"/>
    <x v="37"/>
    <m/>
    <n v="2017"/>
    <m/>
    <m/>
    <m/>
    <s v="Small"/>
    <m/>
    <m/>
    <m/>
    <m/>
    <m/>
    <m/>
    <m/>
    <m/>
    <m/>
    <m/>
    <m/>
    <s v="https://fcm.ca/Documents/case-studies/PCP/2013/Yellowknifes_Biomass_Boiler_District_Energy_System_EN.pdf"/>
    <m/>
    <m/>
    <m/>
    <m/>
    <m/>
    <m/>
    <m/>
    <m/>
    <m/>
    <m/>
    <m/>
    <m/>
    <m/>
    <m/>
    <m/>
    <m/>
    <m/>
    <m/>
    <s v="Yes"/>
    <m/>
    <m/>
    <s v="Yes"/>
    <m/>
    <m/>
    <m/>
    <m/>
    <m/>
    <m/>
    <m/>
    <m/>
    <m/>
    <m/>
    <m/>
    <m/>
    <m/>
    <m/>
    <m/>
    <m/>
    <m/>
    <m/>
    <m/>
    <m/>
    <m/>
    <m/>
    <m/>
    <m/>
    <m/>
    <m/>
    <m/>
    <m/>
    <m/>
    <m/>
    <m/>
    <m/>
    <m/>
    <m/>
    <m/>
    <m/>
    <m/>
    <m/>
    <m/>
    <m/>
    <m/>
    <m/>
    <m/>
    <m/>
    <m/>
    <m/>
    <m/>
    <m/>
    <m/>
    <m/>
    <m/>
    <m/>
    <m/>
    <m/>
    <m/>
    <m/>
    <m/>
    <m/>
    <m/>
    <m/>
    <m/>
    <m/>
    <m/>
    <m/>
    <m/>
  </r>
  <r>
    <n v="100787"/>
    <x v="96"/>
    <b v="0"/>
    <b v="1"/>
    <x v="0"/>
    <b v="0"/>
    <s v="Northwest Territories"/>
    <m/>
    <s v="Yellowknife"/>
    <s v="NT"/>
    <n v="62.454999999999998"/>
    <n v="-114.371"/>
    <x v="0"/>
    <x v="27"/>
    <m/>
    <n v="2015"/>
    <m/>
    <m/>
    <m/>
    <s v="Small"/>
    <m/>
    <m/>
    <m/>
    <s v="Yes"/>
    <m/>
    <m/>
    <m/>
    <m/>
    <m/>
    <m/>
    <m/>
    <s v="CIEEDAC DE Survey 2015"/>
    <m/>
    <m/>
    <m/>
    <m/>
    <n v="2581.3888890953999"/>
    <m/>
    <m/>
    <m/>
    <m/>
    <m/>
    <m/>
    <m/>
    <m/>
    <m/>
    <m/>
    <m/>
    <m/>
    <m/>
    <s v="Yes"/>
    <m/>
    <m/>
    <s v="Yes"/>
    <m/>
    <m/>
    <m/>
    <m/>
    <m/>
    <m/>
    <m/>
    <m/>
    <m/>
    <m/>
    <m/>
    <m/>
    <m/>
    <m/>
    <n v="6339.04"/>
    <m/>
    <m/>
    <n v="2954"/>
    <m/>
    <m/>
    <m/>
    <m/>
    <m/>
    <m/>
    <m/>
    <m/>
    <m/>
    <m/>
    <m/>
    <m/>
    <m/>
    <m/>
    <m/>
    <m/>
    <s v="Yes"/>
    <s v="Yes"/>
    <s v="No"/>
    <n v="3"/>
    <m/>
    <m/>
    <n v="161400"/>
    <m/>
    <m/>
    <n v="164"/>
    <m/>
    <m/>
    <s v="No"/>
    <m/>
    <m/>
    <m/>
    <m/>
    <m/>
    <m/>
    <m/>
    <m/>
    <m/>
    <n v="2581.3888890953999"/>
    <m/>
    <m/>
    <m/>
    <m/>
    <m/>
    <m/>
    <m/>
    <m/>
  </r>
  <r>
    <n v="100789"/>
    <x v="97"/>
    <b v="1"/>
    <b v="1"/>
    <x v="0"/>
    <b v="0"/>
    <s v="Department of National Defense"/>
    <m/>
    <s v="Alert"/>
    <s v="NU"/>
    <n v="82.501999999999995"/>
    <n v="-62.347999999999999"/>
    <x v="0"/>
    <x v="38"/>
    <m/>
    <n v="2017"/>
    <n v="221"/>
    <m/>
    <m/>
    <s v="rural"/>
    <m/>
    <m/>
    <m/>
    <m/>
    <m/>
    <m/>
    <m/>
    <m/>
    <m/>
    <m/>
    <s v="Yes"/>
    <s v="CEEDC Cogen survey 2019"/>
    <m/>
    <n v="3.4"/>
    <n v="0.48"/>
    <n v="6500"/>
    <n v="3839"/>
    <n v="1"/>
    <m/>
    <s v="No"/>
    <m/>
    <n v="4"/>
    <s v="DE"/>
    <m/>
    <n v="3.4"/>
    <n v="0.48"/>
    <n v="6500"/>
    <n v="3839"/>
    <m/>
    <m/>
    <s v="Yes"/>
    <m/>
    <m/>
    <m/>
    <m/>
    <m/>
    <m/>
    <m/>
    <m/>
    <m/>
    <m/>
    <m/>
    <m/>
    <m/>
    <m/>
    <m/>
    <m/>
    <m/>
    <n v="83160"/>
    <m/>
    <m/>
    <m/>
    <m/>
    <m/>
    <m/>
    <m/>
    <m/>
    <m/>
    <m/>
    <m/>
    <m/>
    <m/>
    <m/>
    <m/>
    <m/>
    <m/>
    <m/>
    <m/>
    <s v="No"/>
    <s v="Yes"/>
    <s v="No"/>
    <m/>
    <m/>
    <m/>
    <m/>
    <m/>
    <m/>
    <m/>
    <m/>
    <m/>
    <m/>
    <m/>
    <m/>
    <m/>
    <m/>
    <m/>
    <m/>
    <m/>
    <m/>
    <m/>
    <m/>
    <m/>
    <m/>
    <m/>
    <m/>
    <m/>
    <m/>
    <m/>
    <m/>
  </r>
  <r>
    <n v="100790"/>
    <x v="98"/>
    <b v="1"/>
    <b v="1"/>
    <x v="0"/>
    <b v="0"/>
    <s v="Qulliq Energy Corporation"/>
    <m/>
    <s v="Arviat"/>
    <s v="NU"/>
    <n v="61.107999999999997"/>
    <n v="-94.061999999999998"/>
    <x v="0"/>
    <x v="39"/>
    <m/>
    <n v="2015"/>
    <n v="221"/>
    <n v="17386"/>
    <m/>
    <s v="Small"/>
    <m/>
    <m/>
    <m/>
    <m/>
    <m/>
    <m/>
    <s v="Yes"/>
    <m/>
    <m/>
    <m/>
    <m/>
    <s v="CEEDC Cogen survey 2019"/>
    <m/>
    <n v="2.36"/>
    <m/>
    <n v="5932"/>
    <n v="2500"/>
    <m/>
    <m/>
    <s v="Yes"/>
    <m/>
    <n v="4"/>
    <s v="DE"/>
    <m/>
    <n v="2.36"/>
    <m/>
    <n v="5932"/>
    <n v="2500"/>
    <m/>
    <m/>
    <s v="Yes"/>
    <m/>
    <m/>
    <m/>
    <m/>
    <m/>
    <m/>
    <m/>
    <m/>
    <m/>
    <m/>
    <m/>
    <m/>
    <m/>
    <m/>
    <m/>
    <m/>
    <m/>
    <m/>
    <m/>
    <m/>
    <m/>
    <m/>
    <m/>
    <m/>
    <m/>
    <m/>
    <m/>
    <m/>
    <m/>
    <m/>
    <m/>
    <m/>
    <m/>
    <m/>
    <m/>
    <m/>
    <m/>
    <s v="Yes"/>
    <s v="Yes"/>
    <s v="No"/>
    <n v="4"/>
    <m/>
    <m/>
    <m/>
    <m/>
    <m/>
    <n v="6560"/>
    <m/>
    <m/>
    <s v="Yes"/>
    <m/>
    <m/>
    <m/>
    <m/>
    <m/>
    <m/>
    <m/>
    <m/>
    <m/>
    <n v="2500"/>
    <m/>
    <m/>
    <m/>
    <m/>
    <m/>
    <m/>
    <m/>
    <m/>
  </r>
  <r>
    <n v="100792"/>
    <x v="99"/>
    <b v="1"/>
    <b v="1"/>
    <x v="0"/>
    <b v="0"/>
    <s v="Qulliq Energy Corporation"/>
    <m/>
    <s v="Iqaluit"/>
    <s v="NU"/>
    <n v="63.747999999999998"/>
    <n v="-68.515999999999991"/>
    <x v="0"/>
    <x v="40"/>
    <m/>
    <n v="2015"/>
    <n v="221"/>
    <m/>
    <m/>
    <s v="Small"/>
    <m/>
    <s v="Yes"/>
    <m/>
    <m/>
    <m/>
    <s v="Yes"/>
    <s v="Yes"/>
    <m/>
    <m/>
    <m/>
    <m/>
    <s v="CIEEDAC Cogeneration survey 2016"/>
    <m/>
    <n v="21.1"/>
    <m/>
    <m/>
    <n v="4800"/>
    <m/>
    <m/>
    <s v="Yes"/>
    <m/>
    <n v="6"/>
    <m/>
    <m/>
    <n v="21.1"/>
    <m/>
    <n v="0"/>
    <n v="4800"/>
    <m/>
    <m/>
    <s v="Yes"/>
    <m/>
    <m/>
    <m/>
    <m/>
    <m/>
    <s v="Yes"/>
    <m/>
    <m/>
    <m/>
    <m/>
    <m/>
    <m/>
    <m/>
    <m/>
    <m/>
    <m/>
    <m/>
    <n v="386800"/>
    <m/>
    <m/>
    <m/>
    <m/>
    <m/>
    <m/>
    <m/>
    <m/>
    <m/>
    <m/>
    <m/>
    <m/>
    <m/>
    <m/>
    <m/>
    <m/>
    <m/>
    <m/>
    <m/>
    <s v="Yes"/>
    <s v="Yes"/>
    <s v="No"/>
    <n v="3"/>
    <m/>
    <m/>
    <m/>
    <m/>
    <m/>
    <n v="3280"/>
    <m/>
    <m/>
    <s v="Yes"/>
    <m/>
    <m/>
    <m/>
    <m/>
    <m/>
    <m/>
    <m/>
    <m/>
    <m/>
    <n v="4800"/>
    <m/>
    <m/>
    <m/>
    <m/>
    <m/>
    <m/>
    <m/>
    <m/>
  </r>
  <r>
    <n v="100793"/>
    <x v="100"/>
    <b v="0"/>
    <b v="1"/>
    <x v="0"/>
    <b v="0"/>
    <s v="Qulliiq Energy Corporation"/>
    <m/>
    <s v="Rankin Inlet"/>
    <s v="NU"/>
    <n v="62.808"/>
    <n v="-92.084999999999994"/>
    <x v="0"/>
    <x v="40"/>
    <m/>
    <n v="2017"/>
    <n v="221"/>
    <m/>
    <m/>
    <s v="Small"/>
    <s v="Yes"/>
    <s v="Yes"/>
    <m/>
    <s v="Yes"/>
    <m/>
    <s v="Yes"/>
    <s v="Yes"/>
    <s v="Yes"/>
    <m/>
    <m/>
    <m/>
    <s v="CEEDC DE Survey 2019"/>
    <m/>
    <n v="6.2"/>
    <m/>
    <m/>
    <n v="8450000"/>
    <m/>
    <m/>
    <s v="Yes"/>
    <m/>
    <n v="4"/>
    <m/>
    <m/>
    <n v="6.2"/>
    <m/>
    <n v="0"/>
    <n v="8450000"/>
    <m/>
    <m/>
    <s v="Yes"/>
    <m/>
    <m/>
    <m/>
    <m/>
    <m/>
    <m/>
    <m/>
    <m/>
    <m/>
    <m/>
    <m/>
    <m/>
    <m/>
    <m/>
    <m/>
    <m/>
    <m/>
    <m/>
    <m/>
    <m/>
    <m/>
    <m/>
    <m/>
    <m/>
    <m/>
    <m/>
    <m/>
    <m/>
    <m/>
    <m/>
    <m/>
    <m/>
    <m/>
    <m/>
    <m/>
    <m/>
    <m/>
    <s v="No"/>
    <s v="Yes"/>
    <s v="No"/>
    <n v="12"/>
    <n v="12"/>
    <m/>
    <m/>
    <m/>
    <m/>
    <n v="9840"/>
    <n v="3000"/>
    <m/>
    <s v="Yes"/>
    <s v="Yes"/>
    <m/>
    <m/>
    <m/>
    <m/>
    <m/>
    <m/>
    <m/>
    <m/>
    <n v="8450"/>
    <m/>
    <m/>
    <m/>
    <m/>
    <m/>
    <m/>
    <m/>
    <m/>
  </r>
  <r>
    <n v="100794"/>
    <x v="101"/>
    <b v="1"/>
    <b v="1"/>
    <x v="0"/>
    <b v="0"/>
    <s v="Northwest Territories Power Corporation"/>
    <m/>
    <s v="Fort McPherson"/>
    <s v="NT"/>
    <n v="67.437000000000012"/>
    <n v="-134.88"/>
    <x v="0"/>
    <x v="20"/>
    <m/>
    <n v="2015"/>
    <n v="221"/>
    <n v="6806"/>
    <m/>
    <m/>
    <m/>
    <m/>
    <m/>
    <m/>
    <m/>
    <m/>
    <m/>
    <m/>
    <m/>
    <m/>
    <m/>
    <s v="CEEDC Cogen survey 2019"/>
    <m/>
    <n v="17.2"/>
    <n v="16.995999999999999"/>
    <n v="3542"/>
    <n v="3500"/>
    <m/>
    <m/>
    <s v="Yes"/>
    <n v="205"/>
    <n v="3"/>
    <s v="DE"/>
    <m/>
    <n v="17.2"/>
    <n v="16.995999999999999"/>
    <n v="3542"/>
    <n v="3500"/>
    <m/>
    <m/>
    <s v="Yes"/>
    <m/>
    <m/>
    <m/>
    <m/>
    <m/>
    <m/>
    <m/>
    <m/>
    <m/>
    <m/>
    <m/>
    <m/>
    <m/>
    <m/>
    <m/>
    <m/>
    <m/>
    <m/>
    <m/>
    <m/>
    <m/>
    <m/>
    <m/>
    <m/>
    <m/>
    <m/>
    <m/>
    <m/>
    <m/>
    <m/>
    <m/>
    <m/>
    <m/>
    <m/>
    <m/>
    <m/>
    <m/>
    <m/>
    <m/>
    <m/>
    <m/>
    <m/>
    <m/>
    <m/>
    <m/>
    <m/>
    <m/>
    <m/>
    <m/>
    <m/>
    <m/>
    <m/>
    <m/>
    <m/>
    <m/>
    <m/>
    <m/>
    <m/>
    <m/>
    <m/>
    <m/>
    <m/>
    <m/>
    <m/>
    <m/>
    <m/>
    <m/>
    <m/>
  </r>
  <r>
    <n v="100810"/>
    <x v="102"/>
    <b v="0"/>
    <b v="1"/>
    <x v="1"/>
    <b v="0"/>
    <m/>
    <m/>
    <s v="Ajax"/>
    <s v="ON"/>
    <n v="43.854999999999997"/>
    <n v="-79.015999999999991"/>
    <x v="0"/>
    <x v="18"/>
    <m/>
    <n v="2017"/>
    <m/>
    <m/>
    <m/>
    <s v="large"/>
    <m/>
    <m/>
    <m/>
    <m/>
    <m/>
    <m/>
    <m/>
    <m/>
    <m/>
    <m/>
    <m/>
    <s v="http://www.ajax.ca/en/doingbusinessinajax/Index-Energy-Steam-Plant.asp"/>
    <m/>
    <n v="25"/>
    <m/>
    <m/>
    <m/>
    <m/>
    <m/>
    <m/>
    <m/>
    <m/>
    <m/>
    <m/>
    <m/>
    <m/>
    <m/>
    <m/>
    <m/>
    <m/>
    <m/>
    <m/>
    <m/>
    <s v="Yes"/>
    <m/>
    <m/>
    <m/>
    <m/>
    <m/>
    <m/>
    <m/>
    <m/>
    <m/>
    <m/>
    <m/>
    <m/>
    <m/>
    <m/>
    <m/>
    <m/>
    <m/>
    <m/>
    <m/>
    <m/>
    <m/>
    <m/>
    <m/>
    <m/>
    <m/>
    <m/>
    <m/>
    <m/>
    <m/>
    <m/>
    <m/>
    <m/>
    <m/>
    <m/>
    <m/>
    <m/>
    <m/>
    <m/>
    <m/>
    <m/>
    <m/>
    <m/>
    <m/>
    <m/>
    <m/>
    <m/>
    <m/>
    <m/>
    <m/>
    <m/>
    <m/>
    <m/>
    <m/>
    <m/>
    <m/>
    <m/>
    <m/>
    <m/>
    <m/>
    <m/>
    <m/>
    <m/>
    <m/>
    <m/>
    <m/>
  </r>
  <r>
    <n v="100853"/>
    <x v="103"/>
    <b v="0"/>
    <b v="1"/>
    <x v="0"/>
    <b v="0"/>
    <m/>
    <m/>
    <s v="Aurora"/>
    <s v="ON"/>
    <n v="44.014000000000003"/>
    <n v="-79.442000000000007"/>
    <x v="0"/>
    <x v="23"/>
    <m/>
    <n v="2017"/>
    <m/>
    <m/>
    <m/>
    <s v="medium"/>
    <m/>
    <m/>
    <m/>
    <m/>
    <m/>
    <m/>
    <m/>
    <m/>
    <m/>
    <m/>
    <m/>
    <s v="Naional DE Survey (2008)"/>
    <m/>
    <m/>
    <m/>
    <m/>
    <m/>
    <m/>
    <m/>
    <m/>
    <m/>
    <m/>
    <m/>
    <m/>
    <m/>
    <m/>
    <m/>
    <m/>
    <s v="Yes"/>
    <m/>
    <m/>
    <m/>
    <m/>
    <m/>
    <m/>
    <m/>
    <m/>
    <m/>
    <m/>
    <m/>
    <m/>
    <m/>
    <m/>
    <m/>
    <m/>
    <m/>
    <m/>
    <m/>
    <m/>
    <m/>
    <m/>
    <m/>
    <m/>
    <m/>
    <m/>
    <m/>
    <m/>
    <m/>
    <m/>
    <m/>
    <m/>
    <m/>
    <m/>
    <m/>
    <m/>
    <m/>
    <m/>
    <m/>
    <m/>
    <m/>
    <m/>
    <m/>
    <m/>
    <m/>
    <m/>
    <m/>
    <m/>
    <m/>
    <m/>
    <m/>
    <m/>
    <m/>
    <m/>
    <m/>
    <m/>
    <m/>
    <m/>
    <m/>
    <m/>
    <m/>
    <m/>
    <m/>
    <m/>
    <m/>
    <m/>
    <m/>
    <m/>
    <m/>
    <m/>
  </r>
  <r>
    <n v="100983"/>
    <x v="104"/>
    <b v="0"/>
    <b v="1"/>
    <x v="0"/>
    <b v="0"/>
    <s v="Department of National Defense"/>
    <m/>
    <s v="Borden"/>
    <s v="ON"/>
    <n v="44.283000000000001"/>
    <n v="-79.894000000000005"/>
    <x v="0"/>
    <x v="26"/>
    <m/>
    <n v="2017"/>
    <n v="9111"/>
    <m/>
    <m/>
    <s v="Small"/>
    <m/>
    <m/>
    <m/>
    <m/>
    <m/>
    <m/>
    <m/>
    <m/>
    <m/>
    <m/>
    <s v="Yes"/>
    <s v="CEEDC DE Survey 2019"/>
    <m/>
    <m/>
    <m/>
    <m/>
    <m/>
    <m/>
    <m/>
    <m/>
    <m/>
    <m/>
    <m/>
    <m/>
    <m/>
    <m/>
    <m/>
    <m/>
    <s v="Yes"/>
    <m/>
    <s v="Yes"/>
    <m/>
    <m/>
    <m/>
    <m/>
    <m/>
    <m/>
    <m/>
    <m/>
    <m/>
    <m/>
    <m/>
    <m/>
    <m/>
    <m/>
    <m/>
    <m/>
    <m/>
    <m/>
    <m/>
    <m/>
    <m/>
    <m/>
    <m/>
    <m/>
    <m/>
    <m/>
    <m/>
    <m/>
    <m/>
    <m/>
    <m/>
    <m/>
    <m/>
    <m/>
    <m/>
    <m/>
    <m/>
    <s v="Yes"/>
    <s v="No"/>
    <s v="No"/>
    <m/>
    <m/>
    <m/>
    <n v="2482431.25"/>
    <m/>
    <m/>
    <m/>
    <m/>
    <m/>
    <m/>
    <m/>
    <m/>
    <s v="No"/>
    <m/>
    <m/>
    <n v="52.75"/>
    <m/>
    <m/>
    <m/>
    <m/>
    <m/>
    <m/>
    <m/>
    <m/>
    <m/>
    <m/>
    <m/>
    <m/>
  </r>
  <r>
    <n v="101350"/>
    <x v="105"/>
    <b v="1"/>
    <b v="1"/>
    <x v="0"/>
    <b v="0"/>
    <s v="Cornwall Electric Inc."/>
    <s v="Fortis Ontario Inc."/>
    <s v="Cornwall"/>
    <s v="ON"/>
    <n v="45.021000000000001"/>
    <n v="-74.73"/>
    <x v="0"/>
    <x v="19"/>
    <m/>
    <n v="2017"/>
    <n v="221"/>
    <n v="10995"/>
    <m/>
    <s v="medium"/>
    <m/>
    <m/>
    <m/>
    <m/>
    <m/>
    <m/>
    <m/>
    <m/>
    <m/>
    <m/>
    <m/>
    <s v="CEEDC Cogen survey 2019"/>
    <m/>
    <n v="5"/>
    <n v="11.15"/>
    <n v="14500"/>
    <n v="18455"/>
    <m/>
    <m/>
    <s v="Yes"/>
    <m/>
    <n v="2"/>
    <s v="GE"/>
    <m/>
    <n v="5"/>
    <n v="11.15"/>
    <n v="14500"/>
    <n v="18455"/>
    <s v="Yes"/>
    <m/>
    <m/>
    <m/>
    <m/>
    <m/>
    <m/>
    <m/>
    <m/>
    <m/>
    <m/>
    <m/>
    <m/>
    <m/>
    <m/>
    <m/>
    <m/>
    <m/>
    <m/>
    <m/>
    <m/>
    <m/>
    <m/>
    <m/>
    <m/>
    <m/>
    <m/>
    <m/>
    <m/>
    <m/>
    <m/>
    <m/>
    <m/>
    <m/>
    <m/>
    <m/>
    <m/>
    <m/>
    <m/>
    <m/>
    <m/>
    <m/>
    <m/>
    <m/>
    <m/>
    <m/>
    <m/>
    <m/>
    <m/>
    <m/>
    <m/>
    <m/>
    <m/>
    <m/>
    <m/>
    <m/>
    <m/>
    <m/>
    <m/>
    <m/>
    <m/>
    <m/>
    <m/>
    <m/>
    <m/>
    <m/>
    <m/>
    <m/>
    <m/>
    <m/>
    <m/>
  </r>
  <r>
    <n v="101500"/>
    <x v="106"/>
    <b v="0"/>
    <b v="1"/>
    <x v="0"/>
    <b v="0"/>
    <m/>
    <m/>
    <s v="Grassy Narrows"/>
    <s v="ON"/>
    <n v="50.151000000000003"/>
    <n v="-94.013000000000005"/>
    <x v="0"/>
    <x v="36"/>
    <m/>
    <n v="2017"/>
    <m/>
    <m/>
    <m/>
    <s v="rural"/>
    <m/>
    <m/>
    <m/>
    <m/>
    <m/>
    <m/>
    <m/>
    <m/>
    <m/>
    <m/>
    <m/>
    <s v="http://www.questcanada.org/maps/grassy-narrows-district-heating-system"/>
    <m/>
    <m/>
    <m/>
    <m/>
    <m/>
    <m/>
    <m/>
    <m/>
    <m/>
    <m/>
    <m/>
    <m/>
    <m/>
    <m/>
    <m/>
    <m/>
    <m/>
    <m/>
    <m/>
    <m/>
    <m/>
    <s v="Yes"/>
    <m/>
    <m/>
    <m/>
    <m/>
    <m/>
    <m/>
    <m/>
    <m/>
    <m/>
    <m/>
    <m/>
    <m/>
    <m/>
    <m/>
    <m/>
    <m/>
    <m/>
    <m/>
    <m/>
    <m/>
    <m/>
    <m/>
    <m/>
    <m/>
    <m/>
    <m/>
    <m/>
    <m/>
    <m/>
    <m/>
    <m/>
    <m/>
    <m/>
    <m/>
    <m/>
    <m/>
    <m/>
    <m/>
    <m/>
    <m/>
    <m/>
    <m/>
    <m/>
    <m/>
    <m/>
    <m/>
    <m/>
    <m/>
    <m/>
    <m/>
    <m/>
    <m/>
    <m/>
    <m/>
    <m/>
    <m/>
    <m/>
    <m/>
    <m/>
    <m/>
    <m/>
    <m/>
    <m/>
    <m/>
    <m/>
  </r>
  <r>
    <n v="101504"/>
    <x v="107"/>
    <b v="0"/>
    <b v="1"/>
    <x v="0"/>
    <b v="0"/>
    <m/>
    <m/>
    <s v="Greenstone"/>
    <s v="ON"/>
    <n v="49.767000000000003"/>
    <n v="-87.283000000000001"/>
    <x v="0"/>
    <x v="36"/>
    <m/>
    <n v="2017"/>
    <m/>
    <m/>
    <m/>
    <s v="Small"/>
    <m/>
    <m/>
    <m/>
    <m/>
    <m/>
    <m/>
    <m/>
    <m/>
    <m/>
    <m/>
    <m/>
    <s v="http://www.biomassinnovation.ca/pdf/Case%20Studies/CaseStudy_GeraldtonDH_ON.pdf"/>
    <m/>
    <m/>
    <n v="3.2"/>
    <m/>
    <m/>
    <m/>
    <m/>
    <m/>
    <m/>
    <m/>
    <m/>
    <m/>
    <m/>
    <m/>
    <m/>
    <m/>
    <s v="Yes"/>
    <m/>
    <m/>
    <m/>
    <m/>
    <s v="Yes"/>
    <m/>
    <m/>
    <m/>
    <m/>
    <m/>
    <m/>
    <m/>
    <m/>
    <m/>
    <m/>
    <m/>
    <m/>
    <m/>
    <m/>
    <m/>
    <m/>
    <m/>
    <m/>
    <m/>
    <m/>
    <m/>
    <m/>
    <m/>
    <m/>
    <m/>
    <m/>
    <m/>
    <m/>
    <m/>
    <m/>
    <m/>
    <m/>
    <m/>
    <m/>
    <m/>
    <m/>
    <m/>
    <m/>
    <m/>
    <m/>
    <m/>
    <m/>
    <m/>
    <m/>
    <m/>
    <m/>
    <m/>
    <m/>
    <m/>
    <m/>
    <m/>
    <m/>
    <m/>
    <m/>
    <m/>
    <m/>
    <m/>
    <m/>
    <m/>
    <m/>
    <m/>
    <m/>
    <m/>
    <m/>
    <m/>
  </r>
  <r>
    <n v="101531"/>
    <x v="108"/>
    <b v="0"/>
    <b v="1"/>
    <x v="0"/>
    <b v="0"/>
    <m/>
    <m/>
    <s v="Guelph"/>
    <s v="ON"/>
    <n v="43.567"/>
    <n v="-80.225999999999999"/>
    <x v="0"/>
    <x v="4"/>
    <m/>
    <n v="2017"/>
    <m/>
    <m/>
    <m/>
    <s v="large"/>
    <m/>
    <m/>
    <m/>
    <m/>
    <m/>
    <m/>
    <m/>
    <m/>
    <m/>
    <m/>
    <m/>
    <s v="http://www.envida.ca/en/developingSustainableEnergy/Galt-District-Energy-System.asp"/>
    <s v="http://www.envida.ca/en/developingSustainableEnergy/resources/DISTRICT_ENERGY/Envida_District_Energy_Centre_in_Sleeman_Centre_Backgrounder_-_FINAL-A.pdf"/>
    <m/>
    <n v="5.04"/>
    <m/>
    <m/>
    <m/>
    <m/>
    <m/>
    <m/>
    <m/>
    <m/>
    <m/>
    <m/>
    <m/>
    <m/>
    <m/>
    <s v="Yes"/>
    <m/>
    <m/>
    <m/>
    <m/>
    <m/>
    <m/>
    <m/>
    <m/>
    <m/>
    <m/>
    <m/>
    <m/>
    <m/>
    <m/>
    <m/>
    <m/>
    <s v="Yes"/>
    <m/>
    <m/>
    <m/>
    <m/>
    <m/>
    <m/>
    <m/>
    <m/>
    <m/>
    <m/>
    <m/>
    <m/>
    <m/>
    <m/>
    <m/>
    <m/>
    <m/>
    <m/>
    <m/>
    <m/>
    <m/>
    <m/>
    <m/>
    <s v="Yes"/>
    <m/>
    <m/>
    <m/>
    <m/>
    <m/>
    <m/>
    <m/>
    <m/>
    <m/>
    <m/>
    <m/>
    <m/>
    <m/>
    <m/>
    <m/>
    <m/>
    <m/>
    <m/>
    <m/>
    <m/>
    <n v="3.81"/>
    <n v="1.23"/>
    <m/>
    <m/>
    <m/>
    <m/>
    <m/>
    <m/>
    <m/>
  </r>
  <r>
    <n v="101535"/>
    <x v="109"/>
    <b v="0"/>
    <b v="1"/>
    <x v="0"/>
    <b v="0"/>
    <m/>
    <m/>
    <s v="Guelph"/>
    <s v="ON"/>
    <n v="43.571000000000005"/>
    <n v="-80.222000000000008"/>
    <x v="0"/>
    <x v="27"/>
    <m/>
    <n v="2017"/>
    <m/>
    <m/>
    <m/>
    <s v="large"/>
    <m/>
    <m/>
    <m/>
    <m/>
    <m/>
    <m/>
    <m/>
    <m/>
    <m/>
    <m/>
    <m/>
    <s v="http://www.envida.ca/en/developingSustainableEnergy/Hanlon-Creek-Business-Park-District-Energy-System.asp"/>
    <s v="http://www.ellisdon.com/project/hanlon-creek-district-energy-temporary-thermal-plant/"/>
    <m/>
    <m/>
    <m/>
    <m/>
    <m/>
    <m/>
    <m/>
    <m/>
    <m/>
    <m/>
    <m/>
    <m/>
    <m/>
    <m/>
    <m/>
    <m/>
    <m/>
    <m/>
    <m/>
    <m/>
    <m/>
    <m/>
    <m/>
    <m/>
    <m/>
    <m/>
    <m/>
    <m/>
    <m/>
    <m/>
    <m/>
    <m/>
    <m/>
    <m/>
    <m/>
    <m/>
    <m/>
    <m/>
    <m/>
    <m/>
    <m/>
    <m/>
    <m/>
    <m/>
    <m/>
    <m/>
    <m/>
    <m/>
    <m/>
    <m/>
    <m/>
    <m/>
    <m/>
    <m/>
    <m/>
    <m/>
    <m/>
    <m/>
    <m/>
    <m/>
    <m/>
    <m/>
    <m/>
    <m/>
    <m/>
    <m/>
    <m/>
    <m/>
    <m/>
    <m/>
    <m/>
    <m/>
    <m/>
    <m/>
    <m/>
    <m/>
    <m/>
    <m/>
    <m/>
    <m/>
    <m/>
    <m/>
    <m/>
    <m/>
    <m/>
    <m/>
  </r>
  <r>
    <n v="101607"/>
    <x v="110"/>
    <b v="1"/>
    <b v="1"/>
    <x v="0"/>
    <b v="0"/>
    <s v="HCE Energy Inc."/>
    <m/>
    <s v="Hamilton"/>
    <s v="ON"/>
    <n v="43.274999999999999"/>
    <n v="-79.85199999999999"/>
    <x v="0"/>
    <x v="41"/>
    <m/>
    <n v="2017"/>
    <n v="221"/>
    <n v="10672"/>
    <m/>
    <s v="large"/>
    <s v="Yes"/>
    <s v="Yes"/>
    <m/>
    <s v="Yes"/>
    <m/>
    <s v="Yes"/>
    <s v="Yes"/>
    <s v="Yes"/>
    <m/>
    <m/>
    <m/>
    <s v="CEEDC Cogen survey 2019"/>
    <s v="http://www.toromontpowersystems.com/electric-power/products/chp/powerprofiles/hamilton-community-energy"/>
    <n v="3.5"/>
    <n v="3.2"/>
    <n v="10881"/>
    <n v="7427"/>
    <m/>
    <n v="1"/>
    <s v="Yes"/>
    <n v="4145"/>
    <n v="1"/>
    <s v="GE"/>
    <n v="2003"/>
    <n v="3.5"/>
    <n v="3.2"/>
    <n v="10881"/>
    <n v="7427"/>
    <s v="Yes"/>
    <m/>
    <m/>
    <m/>
    <m/>
    <m/>
    <m/>
    <m/>
    <m/>
    <m/>
    <m/>
    <m/>
    <m/>
    <m/>
    <m/>
    <m/>
    <m/>
    <m/>
    <n v="210889"/>
    <m/>
    <m/>
    <m/>
    <m/>
    <m/>
    <m/>
    <m/>
    <m/>
    <m/>
    <m/>
    <m/>
    <m/>
    <m/>
    <m/>
    <m/>
    <m/>
    <m/>
    <s v="Yes"/>
    <m/>
    <m/>
    <m/>
    <s v="No"/>
    <s v="Yes"/>
    <s v="Yes"/>
    <m/>
    <n v="12"/>
    <n v="9"/>
    <m/>
    <n v="2500000"/>
    <n v="2000000"/>
    <m/>
    <n v="30000"/>
    <n v="25000"/>
    <m/>
    <s v="Yes"/>
    <s v="Yes"/>
    <m/>
    <s v="No"/>
    <s v="No"/>
    <m/>
    <n v="12"/>
    <n v="11.78"/>
    <m/>
    <n v="30000"/>
    <n v="10000"/>
    <m/>
    <n v="95"/>
    <n v="6"/>
    <m/>
    <n v="70"/>
    <n v="12"/>
    <m/>
  </r>
  <r>
    <n v="101610"/>
    <x v="111"/>
    <b v="0"/>
    <b v="1"/>
    <x v="0"/>
    <b v="0"/>
    <m/>
    <m/>
    <s v="Hamilton"/>
    <s v="ON"/>
    <n v="43.277000000000001"/>
    <n v="-79.849999999999994"/>
    <x v="0"/>
    <x v="42"/>
    <m/>
    <n v="2017"/>
    <m/>
    <m/>
    <m/>
    <s v="large"/>
    <m/>
    <m/>
    <m/>
    <m/>
    <m/>
    <m/>
    <m/>
    <m/>
    <m/>
    <m/>
    <m/>
    <s v="National DE Survey (2008)"/>
    <m/>
    <m/>
    <m/>
    <m/>
    <m/>
    <m/>
    <m/>
    <m/>
    <m/>
    <m/>
    <m/>
    <m/>
    <m/>
    <m/>
    <m/>
    <m/>
    <s v="Yes"/>
    <m/>
    <m/>
    <m/>
    <m/>
    <m/>
    <m/>
    <m/>
    <m/>
    <m/>
    <m/>
    <m/>
    <m/>
    <m/>
    <m/>
    <m/>
    <m/>
    <m/>
    <m/>
    <m/>
    <m/>
    <m/>
    <m/>
    <m/>
    <m/>
    <m/>
    <m/>
    <m/>
    <m/>
    <m/>
    <m/>
    <m/>
    <m/>
    <m/>
    <m/>
    <m/>
    <m/>
    <m/>
    <m/>
    <m/>
    <m/>
    <m/>
    <m/>
    <m/>
    <m/>
    <m/>
    <m/>
    <m/>
    <m/>
    <m/>
    <m/>
    <m/>
    <m/>
    <m/>
    <m/>
    <m/>
    <m/>
    <m/>
    <m/>
    <m/>
    <m/>
    <m/>
    <m/>
    <m/>
    <m/>
    <m/>
    <m/>
    <m/>
    <m/>
    <m/>
    <m/>
  </r>
  <r>
    <n v="101613"/>
    <x v="112"/>
    <b v="0"/>
    <b v="1"/>
    <x v="0"/>
    <b v="0"/>
    <s v="HCE Energy Inc."/>
    <m/>
    <s v="Hamilton"/>
    <s v="ON"/>
    <n v="43.28"/>
    <n v="-79.846999999999994"/>
    <x v="0"/>
    <x v="0"/>
    <m/>
    <n v="2017"/>
    <n v="221"/>
    <m/>
    <m/>
    <s v="large"/>
    <m/>
    <s v="Yes"/>
    <m/>
    <s v="Yes"/>
    <m/>
    <m/>
    <s v="Yes"/>
    <m/>
    <m/>
    <m/>
    <m/>
    <s v="CEEDC DE Survey 2019"/>
    <m/>
    <m/>
    <m/>
    <m/>
    <m/>
    <m/>
    <m/>
    <m/>
    <m/>
    <m/>
    <m/>
    <m/>
    <m/>
    <m/>
    <m/>
    <m/>
    <s v="Yes"/>
    <m/>
    <m/>
    <m/>
    <m/>
    <m/>
    <m/>
    <s v="Yes"/>
    <m/>
    <m/>
    <m/>
    <s v="Yes"/>
    <m/>
    <m/>
    <m/>
    <m/>
    <m/>
    <m/>
    <n v="11846"/>
    <m/>
    <m/>
    <m/>
    <m/>
    <m/>
    <m/>
    <n v="3880.8"/>
    <m/>
    <m/>
    <m/>
    <m/>
    <m/>
    <m/>
    <m/>
    <m/>
    <m/>
    <m/>
    <s v="Yes"/>
    <m/>
    <m/>
    <m/>
    <s v="No"/>
    <s v="Yes"/>
    <s v="Yes"/>
    <m/>
    <n v="3"/>
    <n v="3"/>
    <m/>
    <n v="443000"/>
    <n v="443000"/>
    <m/>
    <n v="10000"/>
    <n v="10000"/>
    <m/>
    <s v="Yes"/>
    <s v="Yes"/>
    <m/>
    <s v="Yes"/>
    <s v="Yes"/>
    <m/>
    <n v="3.8"/>
    <n v="3.73"/>
    <m/>
    <n v="4503"/>
    <n v="3771"/>
    <m/>
    <n v="55"/>
    <n v="6"/>
    <m/>
    <n v="40"/>
    <n v="12"/>
    <m/>
  </r>
  <r>
    <n v="101731"/>
    <x v="113"/>
    <b v="0"/>
    <b v="1"/>
    <x v="0"/>
    <b v="0"/>
    <s v="Department of National Defense"/>
    <m/>
    <s v="Kingston"/>
    <s v="ON"/>
    <n v="44.234999999999999"/>
    <n v="-76.481999999999999"/>
    <x v="0"/>
    <x v="3"/>
    <m/>
    <n v="2017"/>
    <n v="9111"/>
    <m/>
    <m/>
    <s v="large"/>
    <m/>
    <m/>
    <m/>
    <m/>
    <m/>
    <m/>
    <m/>
    <m/>
    <m/>
    <m/>
    <s v="Yes"/>
    <s v="CEEDC DE Survey 2019"/>
    <s v="http://s3.amazonaws.com/zanran_storage/cdea.ca/ContentPages/43936118.pdf"/>
    <m/>
    <m/>
    <m/>
    <m/>
    <m/>
    <m/>
    <m/>
    <m/>
    <m/>
    <m/>
    <m/>
    <m/>
    <m/>
    <m/>
    <m/>
    <s v="Yes"/>
    <m/>
    <s v="Yes"/>
    <m/>
    <m/>
    <m/>
    <m/>
    <m/>
    <m/>
    <m/>
    <m/>
    <m/>
    <m/>
    <m/>
    <m/>
    <m/>
    <m/>
    <m/>
    <m/>
    <m/>
    <m/>
    <m/>
    <m/>
    <m/>
    <m/>
    <m/>
    <m/>
    <m/>
    <m/>
    <m/>
    <m/>
    <m/>
    <m/>
    <m/>
    <m/>
    <m/>
    <m/>
    <m/>
    <m/>
    <m/>
    <s v="Yes"/>
    <s v="No"/>
    <s v="No"/>
    <m/>
    <m/>
    <m/>
    <n v="2817675.18"/>
    <m/>
    <m/>
    <m/>
    <m/>
    <m/>
    <m/>
    <m/>
    <m/>
    <s v="No"/>
    <m/>
    <m/>
    <n v="46.89"/>
    <m/>
    <m/>
    <m/>
    <m/>
    <m/>
    <m/>
    <m/>
    <m/>
    <m/>
    <m/>
    <m/>
    <m/>
  </r>
  <r>
    <n v="101743"/>
    <x v="114"/>
    <b v="1"/>
    <b v="1"/>
    <x v="0"/>
    <b v="0"/>
    <s v="Queen's University"/>
    <m/>
    <s v="Kingston "/>
    <s v="ON"/>
    <n v="44.247"/>
    <n v="-76.47"/>
    <x v="0"/>
    <x v="43"/>
    <m/>
    <n v="2014"/>
    <n v="221"/>
    <m/>
    <m/>
    <s v="large"/>
    <s v="Yes"/>
    <s v="Yes"/>
    <m/>
    <m/>
    <m/>
    <m/>
    <s v="Yes"/>
    <m/>
    <m/>
    <m/>
    <m/>
    <s v="CEEDC Cogen survey 2019"/>
    <m/>
    <n v="14"/>
    <n v="45.7"/>
    <m/>
    <n v="70500"/>
    <m/>
    <m/>
    <m/>
    <m/>
    <n v="2"/>
    <s v="SCGT"/>
    <m/>
    <n v="14"/>
    <n v="45.7"/>
    <m/>
    <n v="70500"/>
    <s v="Yes"/>
    <m/>
    <m/>
    <m/>
    <m/>
    <m/>
    <m/>
    <m/>
    <m/>
    <m/>
    <m/>
    <m/>
    <m/>
    <m/>
    <m/>
    <m/>
    <m/>
    <m/>
    <m/>
    <m/>
    <m/>
    <m/>
    <m/>
    <m/>
    <m/>
    <m/>
    <m/>
    <m/>
    <m/>
    <m/>
    <m/>
    <m/>
    <m/>
    <m/>
    <m/>
    <m/>
    <m/>
    <m/>
    <m/>
    <m/>
    <s v="Yes"/>
    <s v="No"/>
    <s v="No"/>
    <n v="100"/>
    <m/>
    <m/>
    <n v="75320"/>
    <m/>
    <m/>
    <n v="32800"/>
    <m/>
    <m/>
    <s v="Yes"/>
    <m/>
    <m/>
    <m/>
    <m/>
    <m/>
    <n v="45.7"/>
    <m/>
    <m/>
    <n v="70500"/>
    <m/>
    <m/>
    <m/>
    <m/>
    <m/>
    <m/>
    <m/>
    <m/>
    <m/>
  </r>
  <r>
    <n v="101857"/>
    <x v="115"/>
    <b v="1"/>
    <b v="1"/>
    <x v="0"/>
    <b v="0"/>
    <s v="London District Energy"/>
    <m/>
    <s v="London"/>
    <s v="ON"/>
    <n v="43.008000000000003"/>
    <n v="-81.222000000000008"/>
    <x v="0"/>
    <x v="44"/>
    <m/>
    <n v="2017"/>
    <n v="221"/>
    <m/>
    <m/>
    <s v="large"/>
    <s v="Yes"/>
    <s v="Yes"/>
    <m/>
    <s v="Yes"/>
    <m/>
    <s v="Yes"/>
    <m/>
    <m/>
    <m/>
    <m/>
    <m/>
    <s v="CEEDC Cogen survey 2019"/>
    <s v="https://www.london.ca/residents/Environment/Energy/Documents/Community%20Energy%20Plan.pdf"/>
    <n v="18"/>
    <n v="76"/>
    <n v="38544"/>
    <n v="138676"/>
    <m/>
    <m/>
    <s v="Yes"/>
    <m/>
    <n v="1"/>
    <s v="SCGT"/>
    <m/>
    <n v="18"/>
    <n v="76"/>
    <n v="38544"/>
    <n v="138676"/>
    <s v="Yes"/>
    <m/>
    <m/>
    <m/>
    <m/>
    <m/>
    <m/>
    <m/>
    <m/>
    <m/>
    <m/>
    <m/>
    <m/>
    <m/>
    <m/>
    <m/>
    <m/>
    <m/>
    <m/>
    <m/>
    <m/>
    <m/>
    <m/>
    <m/>
    <m/>
    <m/>
    <m/>
    <m/>
    <m/>
    <m/>
    <m/>
    <m/>
    <m/>
    <m/>
    <m/>
    <m/>
    <m/>
    <m/>
    <m/>
    <m/>
    <s v="Yes"/>
    <s v="No"/>
    <s v="Yes"/>
    <n v="50"/>
    <m/>
    <n v="50"/>
    <m/>
    <m/>
    <m/>
    <n v="42640"/>
    <m/>
    <n v="42640"/>
    <s v="Yes"/>
    <m/>
    <s v="Yes"/>
    <m/>
    <m/>
    <m/>
    <n v="76"/>
    <m/>
    <n v="9"/>
    <n v="138676"/>
    <m/>
    <n v="19561"/>
    <m/>
    <m/>
    <m/>
    <m/>
    <m/>
    <m/>
    <m/>
  </r>
  <r>
    <n v="101933"/>
    <x v="116"/>
    <b v="1"/>
    <b v="1"/>
    <x v="0"/>
    <b v="0"/>
    <s v="Markham District Energy"/>
    <m/>
    <s v="Markham "/>
    <s v="ON"/>
    <n v="43.884"/>
    <n v="-79.308999999999997"/>
    <x v="0"/>
    <x v="14"/>
    <m/>
    <n v="2017"/>
    <n v="221"/>
    <m/>
    <m/>
    <s v="large"/>
    <s v="Yes"/>
    <s v="Yes"/>
    <s v="Yes"/>
    <s v="Yes"/>
    <m/>
    <m/>
    <m/>
    <m/>
    <m/>
    <m/>
    <m/>
    <s v="CEEDC Cogen survey 2019"/>
    <m/>
    <n v="4"/>
    <n v="24.1"/>
    <n v="4173"/>
    <n v="38551"/>
    <m/>
    <m/>
    <s v="Yes"/>
    <n v="1043"/>
    <n v="2"/>
    <s v="GE"/>
    <n v="2014"/>
    <n v="4"/>
    <n v="24.1"/>
    <n v="4173"/>
    <n v="38551"/>
    <m/>
    <m/>
    <m/>
    <m/>
    <m/>
    <m/>
    <m/>
    <m/>
    <m/>
    <m/>
    <m/>
    <m/>
    <m/>
    <m/>
    <m/>
    <m/>
    <m/>
    <m/>
    <m/>
    <m/>
    <m/>
    <m/>
    <m/>
    <m/>
    <m/>
    <m/>
    <m/>
    <m/>
    <m/>
    <m/>
    <m/>
    <m/>
    <m/>
    <m/>
    <m/>
    <m/>
    <m/>
    <m/>
    <m/>
    <m/>
    <s v="Yes"/>
    <s v="Yes"/>
    <s v="Yes"/>
    <n v="1"/>
    <n v="5"/>
    <n v="5"/>
    <n v="705558"/>
    <n v="1008572"/>
    <n v="1008572"/>
    <n v="633"/>
    <n v="1953"/>
    <n v="1953"/>
    <s v="Yes"/>
    <s v="Yes"/>
    <s v="Yes"/>
    <s v="No"/>
    <s v="No"/>
    <s v="No"/>
    <n v="5"/>
    <n v="15"/>
    <n v="14"/>
    <n v="11821"/>
    <n v="22725"/>
    <n v="17380"/>
    <n v="174"/>
    <n v="95"/>
    <n v="4"/>
    <n v="90"/>
    <n v="55"/>
    <n v="12"/>
    <n v="0.45"/>
  </r>
  <r>
    <n v="101934"/>
    <x v="117"/>
    <b v="1"/>
    <b v="1"/>
    <x v="0"/>
    <b v="0"/>
    <s v="Markham District Energy"/>
    <m/>
    <s v="Markham "/>
    <s v="ON"/>
    <n v="43.885000000000005"/>
    <n v="-79.308000000000007"/>
    <x v="0"/>
    <x v="2"/>
    <m/>
    <n v="2017"/>
    <n v="221"/>
    <m/>
    <m/>
    <s v="large"/>
    <s v="Yes"/>
    <s v="Yes"/>
    <m/>
    <s v="Yes"/>
    <m/>
    <s v="Yes"/>
    <s v="Yes"/>
    <s v="Yes"/>
    <m/>
    <m/>
    <m/>
    <s v="CEEDC Cogen survey 2019"/>
    <m/>
    <n v="11.5"/>
    <n v="11"/>
    <n v="32164"/>
    <n v="30703"/>
    <n v="0.5"/>
    <n v="0.5"/>
    <s v="Yes"/>
    <n v="6141"/>
    <n v="3"/>
    <s v="GE"/>
    <n v="2001"/>
    <n v="11.5"/>
    <n v="11"/>
    <n v="32164"/>
    <n v="30703"/>
    <m/>
    <m/>
    <m/>
    <m/>
    <m/>
    <m/>
    <m/>
    <m/>
    <m/>
    <m/>
    <m/>
    <m/>
    <m/>
    <m/>
    <m/>
    <m/>
    <m/>
    <m/>
    <m/>
    <m/>
    <m/>
    <m/>
    <m/>
    <m/>
    <m/>
    <m/>
    <m/>
    <m/>
    <m/>
    <m/>
    <m/>
    <m/>
    <m/>
    <m/>
    <m/>
    <m/>
    <m/>
    <m/>
    <m/>
    <m/>
    <s v="No"/>
    <s v="Yes"/>
    <s v="Yes"/>
    <m/>
    <n v="228"/>
    <n v="228"/>
    <m/>
    <n v="9891382"/>
    <n v="9891382"/>
    <m/>
    <n v="25450"/>
    <n v="25186"/>
    <m/>
    <s v="Yes"/>
    <s v="Yes"/>
    <m/>
    <s v="Yes"/>
    <s v="No"/>
    <m/>
    <n v="40"/>
    <n v="47"/>
    <m/>
    <n v="102042"/>
    <n v="73813"/>
    <m/>
    <n v="110"/>
    <n v="4"/>
    <m/>
    <n v="65"/>
    <n v="12"/>
    <m/>
  </r>
  <r>
    <n v="102014"/>
    <x v="118"/>
    <b v="1"/>
    <b v="1"/>
    <x v="0"/>
    <b v="0"/>
    <s v="TransAlta"/>
    <s v="Greater Toronto Airport Authority"/>
    <s v="Mississauga"/>
    <s v="ON"/>
    <n v="43.616"/>
    <n v="-79.617000000000004"/>
    <x v="0"/>
    <x v="40"/>
    <m/>
    <n v="2017"/>
    <n v="221"/>
    <n v="4873"/>
    <m/>
    <s v="large"/>
    <m/>
    <m/>
    <m/>
    <m/>
    <m/>
    <m/>
    <m/>
    <m/>
    <m/>
    <m/>
    <m/>
    <s v="CEEDC Cogen survey 2019"/>
    <s v="http://www.powermag.com/gtaa-cogeneration-complex-mississauga-ontario-canada/"/>
    <n v="47"/>
    <n v="70"/>
    <n v="342643"/>
    <n v="292658"/>
    <m/>
    <m/>
    <s v="Yes"/>
    <n v="5804"/>
    <n v="3"/>
    <s v="SCGT"/>
    <m/>
    <n v="47"/>
    <n v="70"/>
    <n v="342643"/>
    <n v="292658"/>
    <s v="Yes"/>
    <m/>
    <s v="Yes"/>
    <m/>
    <m/>
    <m/>
    <m/>
    <m/>
    <m/>
    <m/>
    <m/>
    <m/>
    <m/>
    <m/>
    <m/>
    <m/>
    <m/>
    <m/>
    <n v="3100000"/>
    <m/>
    <m/>
    <m/>
    <m/>
    <m/>
    <m/>
    <m/>
    <m/>
    <m/>
    <m/>
    <m/>
    <m/>
    <m/>
    <m/>
    <m/>
    <m/>
    <m/>
    <m/>
    <m/>
    <m/>
    <m/>
    <m/>
    <m/>
    <m/>
    <m/>
    <m/>
    <m/>
    <m/>
    <m/>
    <m/>
    <m/>
    <m/>
    <m/>
    <m/>
    <m/>
    <m/>
    <m/>
    <m/>
    <m/>
    <m/>
    <m/>
    <m/>
    <m/>
    <m/>
    <m/>
    <m/>
    <m/>
    <m/>
    <m/>
    <m/>
    <m/>
    <m/>
  </r>
  <r>
    <n v="102144"/>
    <x v="119"/>
    <b v="0"/>
    <b v="1"/>
    <x v="0"/>
    <b v="0"/>
    <s v="Algonquin College"/>
    <m/>
    <s v="Nepean"/>
    <s v="ON"/>
    <n v="45.335000000000001"/>
    <n v="-75.724000000000004"/>
    <x v="0"/>
    <x v="1"/>
    <m/>
    <n v="2014"/>
    <m/>
    <m/>
    <m/>
    <s v="large"/>
    <m/>
    <m/>
    <m/>
    <m/>
    <m/>
    <m/>
    <s v="Yes"/>
    <m/>
    <m/>
    <m/>
    <m/>
    <s v="CIEEDAC DE Survey 2014"/>
    <m/>
    <m/>
    <n v="11.254019999999999"/>
    <m/>
    <n v="12551.94"/>
    <m/>
    <m/>
    <m/>
    <m/>
    <m/>
    <m/>
    <m/>
    <m/>
    <m/>
    <m/>
    <m/>
    <s v="Yes"/>
    <m/>
    <m/>
    <m/>
    <m/>
    <m/>
    <m/>
    <m/>
    <m/>
    <m/>
    <m/>
    <m/>
    <m/>
    <m/>
    <m/>
    <m/>
    <m/>
    <s v="Yes"/>
    <m/>
    <m/>
    <m/>
    <m/>
    <m/>
    <m/>
    <m/>
    <m/>
    <m/>
    <m/>
    <m/>
    <m/>
    <m/>
    <m/>
    <m/>
    <m/>
    <m/>
    <m/>
    <m/>
    <m/>
    <m/>
    <m/>
    <s v="Yes"/>
    <s v="Yes"/>
    <s v="Yes"/>
    <m/>
    <n v="6"/>
    <n v="6"/>
    <m/>
    <n v="725878"/>
    <n v="725878"/>
    <m/>
    <n v="600"/>
    <n v="600"/>
    <m/>
    <s v="No"/>
    <s v="No"/>
    <m/>
    <m/>
    <m/>
    <n v="0.35169"/>
    <n v="7.0337899999999998"/>
    <n v="3.8685399999999999"/>
    <n v="1346.11"/>
    <n v="9733.61"/>
    <n v="1472.22"/>
    <m/>
    <m/>
    <m/>
    <m/>
    <m/>
    <m/>
    <m/>
  </r>
  <r>
    <n v="102249"/>
    <x v="120"/>
    <b v="1"/>
    <b v="1"/>
    <x v="0"/>
    <b v="0"/>
    <s v="Oshawa PUC Energy Services Inc."/>
    <m/>
    <s v="Oshawa"/>
    <s v="ON"/>
    <n v="43.897999999999996"/>
    <n v="-78.864999999999995"/>
    <x v="0"/>
    <x v="28"/>
    <m/>
    <n v="2017"/>
    <n v="221"/>
    <m/>
    <m/>
    <s v="large"/>
    <m/>
    <m/>
    <m/>
    <m/>
    <m/>
    <m/>
    <m/>
    <m/>
    <m/>
    <m/>
    <m/>
    <s v="CEEDC Cogen survey 2019"/>
    <s v="https://magazine.appro.org/?option=com_content&amp;view=article&amp;id=2537&amp;redirected=1"/>
    <n v="2.2999999999999998"/>
    <n v="2.65"/>
    <m/>
    <m/>
    <m/>
    <m/>
    <s v="Yes"/>
    <m/>
    <n v="1"/>
    <s v="GE"/>
    <m/>
    <n v="2.2999999999999998"/>
    <n v="2.65"/>
    <m/>
    <m/>
    <s v="Yes"/>
    <m/>
    <m/>
    <m/>
    <m/>
    <m/>
    <m/>
    <m/>
    <m/>
    <m/>
    <m/>
    <m/>
    <m/>
    <m/>
    <m/>
    <m/>
    <m/>
    <m/>
    <m/>
    <m/>
    <m/>
    <m/>
    <m/>
    <m/>
    <m/>
    <m/>
    <m/>
    <m/>
    <m/>
    <m/>
    <m/>
    <m/>
    <m/>
    <m/>
    <m/>
    <m/>
    <m/>
    <m/>
    <m/>
    <m/>
    <m/>
    <m/>
    <m/>
    <m/>
    <m/>
    <m/>
    <m/>
    <m/>
    <m/>
    <m/>
    <m/>
    <m/>
    <m/>
    <m/>
    <m/>
    <m/>
    <m/>
    <m/>
    <m/>
    <m/>
    <m/>
    <m/>
    <m/>
    <m/>
    <m/>
    <m/>
    <m/>
    <m/>
    <m/>
    <m/>
    <m/>
  </r>
  <r>
    <n v="102271"/>
    <x v="121"/>
    <b v="0"/>
    <b v="1"/>
    <x v="0"/>
    <b v="0"/>
    <m/>
    <m/>
    <s v="Ottawa"/>
    <s v="ON"/>
    <n v="45.436999999999998"/>
    <n v="-75.682000000000002"/>
    <x v="0"/>
    <x v="5"/>
    <m/>
    <m/>
    <m/>
    <m/>
    <m/>
    <s v="large"/>
    <m/>
    <m/>
    <m/>
    <m/>
    <m/>
    <m/>
    <m/>
    <m/>
    <m/>
    <m/>
    <m/>
    <m/>
    <m/>
    <m/>
    <m/>
    <m/>
    <m/>
    <m/>
    <m/>
    <m/>
    <m/>
    <m/>
    <m/>
    <m/>
    <m/>
    <m/>
    <m/>
    <m/>
    <m/>
    <m/>
    <m/>
    <m/>
    <m/>
    <m/>
    <m/>
    <m/>
    <m/>
    <m/>
    <m/>
    <m/>
    <m/>
    <m/>
    <m/>
    <m/>
    <m/>
    <m/>
    <m/>
    <m/>
    <m/>
    <m/>
    <m/>
    <m/>
    <m/>
    <m/>
    <m/>
    <m/>
    <m/>
    <m/>
    <m/>
    <m/>
    <m/>
    <m/>
    <m/>
    <m/>
    <m/>
    <m/>
    <m/>
    <m/>
    <m/>
    <m/>
    <m/>
    <m/>
    <m/>
    <m/>
    <m/>
    <m/>
    <m/>
    <m/>
    <m/>
    <m/>
    <m/>
    <m/>
    <m/>
    <m/>
    <m/>
    <m/>
    <m/>
    <m/>
    <m/>
    <m/>
    <m/>
    <m/>
    <m/>
    <m/>
    <m/>
    <m/>
    <m/>
    <m/>
    <m/>
  </r>
  <r>
    <n v="102277"/>
    <x v="122"/>
    <b v="0"/>
    <b v="1"/>
    <x v="0"/>
    <b v="0"/>
    <s v="Public Works and Government Services Canada"/>
    <m/>
    <s v="Ottawa"/>
    <s v="ON"/>
    <n v="45.442999999999998"/>
    <n v="-75.676000000000002"/>
    <x v="0"/>
    <x v="30"/>
    <m/>
    <n v="2015"/>
    <m/>
    <m/>
    <m/>
    <s v="large"/>
    <m/>
    <s v="Yes"/>
    <m/>
    <s v="Yes"/>
    <m/>
    <s v="Yes"/>
    <m/>
    <m/>
    <m/>
    <m/>
    <s v="Yes"/>
    <s v="CIEEDAC DE Survey 2015"/>
    <m/>
    <m/>
    <n v="297"/>
    <m/>
    <n v="196994"/>
    <m/>
    <m/>
    <m/>
    <m/>
    <m/>
    <m/>
    <m/>
    <m/>
    <m/>
    <m/>
    <m/>
    <s v="Yes"/>
    <m/>
    <m/>
    <m/>
    <m/>
    <m/>
    <m/>
    <m/>
    <m/>
    <m/>
    <m/>
    <m/>
    <m/>
    <m/>
    <m/>
    <m/>
    <m/>
    <s v="Yes"/>
    <n v="809804.48"/>
    <m/>
    <m/>
    <m/>
    <m/>
    <m/>
    <m/>
    <m/>
    <m/>
    <m/>
    <m/>
    <m/>
    <m/>
    <m/>
    <m/>
    <m/>
    <m/>
    <n v="84669.354000000007"/>
    <m/>
    <m/>
    <m/>
    <m/>
    <m/>
    <m/>
    <m/>
    <m/>
    <m/>
    <m/>
    <m/>
    <m/>
    <m/>
    <m/>
    <m/>
    <m/>
    <m/>
    <m/>
    <m/>
    <m/>
    <m/>
    <m/>
    <m/>
    <m/>
    <m/>
    <m/>
    <m/>
    <m/>
    <m/>
    <m/>
    <m/>
    <m/>
    <m/>
    <m/>
    <m/>
  </r>
  <r>
    <n v="102278"/>
    <x v="123"/>
    <b v="0"/>
    <b v="1"/>
    <x v="0"/>
    <b v="0"/>
    <s v="Public Works and Government Services Canada"/>
    <m/>
    <s v="Ottawa"/>
    <s v="ON"/>
    <n v="45.443999999999996"/>
    <n v="-75.674999999999997"/>
    <x v="0"/>
    <x v="45"/>
    <m/>
    <n v="2018"/>
    <n v="9119"/>
    <m/>
    <m/>
    <s v="large"/>
    <s v="Yes"/>
    <m/>
    <m/>
    <s v="Yes"/>
    <m/>
    <s v="Yes"/>
    <m/>
    <m/>
    <m/>
    <m/>
    <m/>
    <s v="CEEDC DE Survey 2019"/>
    <m/>
    <m/>
    <n v="64.400000000000006"/>
    <m/>
    <n v="45085"/>
    <m/>
    <m/>
    <m/>
    <m/>
    <m/>
    <m/>
    <m/>
    <m/>
    <m/>
    <m/>
    <m/>
    <s v="Yes"/>
    <m/>
    <m/>
    <s v="Yes"/>
    <m/>
    <s v="Yes"/>
    <m/>
    <m/>
    <m/>
    <m/>
    <m/>
    <m/>
    <m/>
    <m/>
    <m/>
    <m/>
    <m/>
    <s v="Yes"/>
    <n v="126867"/>
    <m/>
    <m/>
    <m/>
    <m/>
    <m/>
    <m/>
    <m/>
    <m/>
    <m/>
    <m/>
    <m/>
    <m/>
    <m/>
    <m/>
    <m/>
    <m/>
    <n v="12848.4"/>
    <m/>
    <m/>
    <m/>
    <m/>
    <s v="No"/>
    <s v="Yes"/>
    <s v="Yes"/>
    <m/>
    <n v="11"/>
    <n v="10"/>
    <m/>
    <n v="2322000"/>
    <n v="1900000"/>
    <m/>
    <n v="2400"/>
    <n v="2000"/>
    <m/>
    <s v="Yes"/>
    <s v="Yes"/>
    <m/>
    <m/>
    <m/>
    <m/>
    <n v="34.200000000000003"/>
    <n v="17.5"/>
    <m/>
    <n v="18000"/>
    <n v="18000"/>
    <m/>
    <m/>
    <m/>
    <m/>
    <m/>
    <m/>
    <m/>
  </r>
  <r>
    <n v="102296"/>
    <x v="124"/>
    <b v="0"/>
    <b v="1"/>
    <x v="0"/>
    <b v="0"/>
    <s v="Natural Resources Canada"/>
    <s v="Operator is BGIS as per contract"/>
    <s v="Ottawa"/>
    <s v="ON"/>
    <n v="45.461999999999996"/>
    <n v="-75.656999999999996"/>
    <x v="0"/>
    <x v="46"/>
    <m/>
    <n v="2018"/>
    <n v="9119"/>
    <m/>
    <m/>
    <s v="large"/>
    <m/>
    <m/>
    <m/>
    <m/>
    <m/>
    <s v="Yes"/>
    <m/>
    <m/>
    <m/>
    <m/>
    <m/>
    <s v="CEEDC DE Survey 2019"/>
    <m/>
    <m/>
    <m/>
    <m/>
    <m/>
    <m/>
    <m/>
    <s v="Yes"/>
    <m/>
    <m/>
    <m/>
    <m/>
    <m/>
    <m/>
    <m/>
    <m/>
    <s v="Yes"/>
    <m/>
    <m/>
    <m/>
    <m/>
    <m/>
    <m/>
    <m/>
    <m/>
    <m/>
    <m/>
    <m/>
    <m/>
    <m/>
    <m/>
    <m/>
    <m/>
    <m/>
    <n v="35236.11"/>
    <m/>
    <m/>
    <m/>
    <m/>
    <m/>
    <m/>
    <m/>
    <m/>
    <m/>
    <m/>
    <m/>
    <m/>
    <m/>
    <m/>
    <m/>
    <m/>
    <m/>
    <m/>
    <m/>
    <m/>
    <m/>
    <s v="No"/>
    <s v="Yes"/>
    <s v="No"/>
    <m/>
    <n v="11"/>
    <m/>
    <m/>
    <n v="241110.08"/>
    <m/>
    <m/>
    <n v="3000"/>
    <m/>
    <m/>
    <s v="No"/>
    <m/>
    <m/>
    <s v="No"/>
    <m/>
    <m/>
    <n v="9.6999999999999993"/>
    <m/>
    <m/>
    <m/>
    <m/>
    <m/>
    <n v="120"/>
    <m/>
    <m/>
    <n v="95"/>
    <m/>
    <m/>
  </r>
  <r>
    <n v="102306"/>
    <x v="125"/>
    <b v="0"/>
    <b v="1"/>
    <x v="0"/>
    <b v="0"/>
    <s v="Canada Government"/>
    <m/>
    <s v="Ottawa"/>
    <s v="ON"/>
    <n v="45.471999999999994"/>
    <n v="-75.647000000000006"/>
    <x v="0"/>
    <x v="30"/>
    <m/>
    <n v="2014"/>
    <m/>
    <m/>
    <m/>
    <s v="large"/>
    <m/>
    <s v="Yes"/>
    <m/>
    <s v="Yes"/>
    <m/>
    <m/>
    <m/>
    <m/>
    <m/>
    <m/>
    <m/>
    <s v="CIEEDAC DE Survey 2014"/>
    <m/>
    <m/>
    <n v="467"/>
    <m/>
    <n v="535927"/>
    <m/>
    <m/>
    <m/>
    <m/>
    <m/>
    <m/>
    <m/>
    <m/>
    <m/>
    <m/>
    <m/>
    <s v="Yes"/>
    <m/>
    <m/>
    <m/>
    <m/>
    <m/>
    <m/>
    <m/>
    <m/>
    <m/>
    <m/>
    <m/>
    <m/>
    <m/>
    <m/>
    <m/>
    <m/>
    <m/>
    <m/>
    <m/>
    <m/>
    <m/>
    <m/>
    <m/>
    <m/>
    <m/>
    <m/>
    <m/>
    <m/>
    <m/>
    <m/>
    <m/>
    <m/>
    <m/>
    <m/>
    <m/>
    <m/>
    <m/>
    <m/>
    <m/>
    <s v="Yes"/>
    <s v="No"/>
    <s v="Yes"/>
    <n v="85"/>
    <m/>
    <n v="85"/>
    <n v="22596000"/>
    <m/>
    <n v="22596000"/>
    <n v="49200"/>
    <m/>
    <n v="49200"/>
    <s v="Yes"/>
    <m/>
    <s v="Yes"/>
    <m/>
    <m/>
    <m/>
    <n v="295"/>
    <m/>
    <n v="172"/>
    <n v="362694"/>
    <m/>
    <n v="173233"/>
    <m/>
    <m/>
    <m/>
    <m/>
    <m/>
    <m/>
    <m/>
  </r>
  <r>
    <n v="102309"/>
    <x v="126"/>
    <b v="0"/>
    <b v="1"/>
    <x v="0"/>
    <b v="0"/>
    <s v="Canada Government"/>
    <m/>
    <s v="Ottawa"/>
    <s v="ON"/>
    <n v="45.474999999999994"/>
    <n v="-75.644000000000005"/>
    <x v="0"/>
    <x v="1"/>
    <m/>
    <n v="2014"/>
    <m/>
    <m/>
    <m/>
    <s v="large"/>
    <m/>
    <m/>
    <m/>
    <m/>
    <m/>
    <s v="Yes"/>
    <m/>
    <m/>
    <m/>
    <m/>
    <m/>
    <s v="CIEEDAC DE Survey 2014"/>
    <m/>
    <m/>
    <n v="21.6"/>
    <m/>
    <n v="17970"/>
    <m/>
    <m/>
    <m/>
    <m/>
    <m/>
    <m/>
    <m/>
    <m/>
    <m/>
    <m/>
    <m/>
    <s v="Yes"/>
    <m/>
    <m/>
    <m/>
    <m/>
    <m/>
    <m/>
    <m/>
    <m/>
    <m/>
    <m/>
    <m/>
    <m/>
    <m/>
    <m/>
    <m/>
    <m/>
    <m/>
    <m/>
    <m/>
    <m/>
    <m/>
    <m/>
    <m/>
    <m/>
    <m/>
    <m/>
    <m/>
    <m/>
    <m/>
    <m/>
    <m/>
    <m/>
    <m/>
    <m/>
    <m/>
    <m/>
    <m/>
    <m/>
    <m/>
    <s v="Yes"/>
    <s v="No"/>
    <s v="Yes"/>
    <n v="4"/>
    <m/>
    <n v="4"/>
    <n v="816684"/>
    <m/>
    <n v="816684"/>
    <n v="2034"/>
    <m/>
    <n v="2034"/>
    <s v="Yes"/>
    <m/>
    <s v="Yes"/>
    <m/>
    <m/>
    <m/>
    <n v="15.6"/>
    <m/>
    <n v="6"/>
    <n v="12160"/>
    <m/>
    <n v="5810"/>
    <m/>
    <m/>
    <m/>
    <m/>
    <m/>
    <m/>
    <m/>
  </r>
  <r>
    <n v="102310"/>
    <x v="127"/>
    <b v="0"/>
    <b v="1"/>
    <x v="0"/>
    <b v="0"/>
    <s v="National Capital Commission"/>
    <m/>
    <s v="Ottawa"/>
    <s v="ON"/>
    <n v="45.475999999999999"/>
    <n v="-75.643000000000001"/>
    <x v="0"/>
    <x v="47"/>
    <m/>
    <n v="2015"/>
    <m/>
    <m/>
    <m/>
    <s v="large"/>
    <m/>
    <s v="Yes"/>
    <m/>
    <m/>
    <s v="Yes"/>
    <s v="Yes"/>
    <m/>
    <m/>
    <m/>
    <m/>
    <m/>
    <s v="CIEEDAC DE Survey 2015"/>
    <m/>
    <m/>
    <m/>
    <m/>
    <m/>
    <m/>
    <m/>
    <m/>
    <m/>
    <m/>
    <m/>
    <m/>
    <m/>
    <m/>
    <m/>
    <m/>
    <s v="Yes"/>
    <s v="Yes"/>
    <m/>
    <m/>
    <m/>
    <m/>
    <m/>
    <m/>
    <m/>
    <m/>
    <m/>
    <m/>
    <m/>
    <m/>
    <m/>
    <m/>
    <m/>
    <m/>
    <n v="15905.525439999999"/>
    <m/>
    <m/>
    <m/>
    <m/>
    <m/>
    <m/>
    <m/>
    <m/>
    <m/>
    <m/>
    <m/>
    <m/>
    <m/>
    <m/>
    <m/>
    <m/>
    <m/>
    <m/>
    <m/>
    <m/>
    <m/>
    <m/>
    <m/>
    <m/>
    <m/>
    <m/>
    <m/>
    <m/>
    <m/>
    <m/>
    <m/>
    <m/>
    <m/>
    <m/>
    <m/>
    <m/>
    <m/>
    <m/>
    <m/>
    <m/>
    <m/>
    <m/>
    <m/>
    <m/>
    <m/>
    <m/>
    <m/>
    <m/>
    <m/>
    <m/>
    <m/>
    <m/>
  </r>
  <r>
    <n v="102324"/>
    <x v="128"/>
    <b v="1"/>
    <b v="1"/>
    <x v="0"/>
    <b v="0"/>
    <s v="TransAlta"/>
    <s v="Ottawa Health Sciences Centre"/>
    <s v="Ottawa"/>
    <s v="ON"/>
    <n v="45.489999999999995"/>
    <n v="-75.629000000000005"/>
    <x v="0"/>
    <x v="38"/>
    <m/>
    <n v="2017"/>
    <n v="221"/>
    <m/>
    <m/>
    <s v="large"/>
    <m/>
    <m/>
    <m/>
    <m/>
    <m/>
    <m/>
    <m/>
    <m/>
    <m/>
    <m/>
    <m/>
    <s v="CEEDC Cogen survey 2019"/>
    <s v="http://cleanboiler.org/files/Resources/Workshop/WS_Klein_EnvCan.PDF"/>
    <n v="30"/>
    <n v="43.7"/>
    <m/>
    <m/>
    <m/>
    <m/>
    <s v="Yes"/>
    <m/>
    <n v="2"/>
    <s v="SCGT"/>
    <m/>
    <n v="30"/>
    <n v="43.7"/>
    <m/>
    <m/>
    <s v="Yes"/>
    <m/>
    <m/>
    <m/>
    <m/>
    <m/>
    <m/>
    <m/>
    <m/>
    <m/>
    <m/>
    <m/>
    <m/>
    <m/>
    <m/>
    <m/>
    <m/>
    <m/>
    <m/>
    <m/>
    <m/>
    <m/>
    <m/>
    <m/>
    <m/>
    <m/>
    <m/>
    <m/>
    <m/>
    <m/>
    <m/>
    <m/>
    <m/>
    <m/>
    <m/>
    <m/>
    <m/>
    <m/>
    <m/>
    <m/>
    <m/>
    <m/>
    <m/>
    <m/>
    <m/>
    <m/>
    <m/>
    <m/>
    <m/>
    <m/>
    <m/>
    <m/>
    <m/>
    <m/>
    <m/>
    <m/>
    <m/>
    <m/>
    <m/>
    <m/>
    <m/>
    <m/>
    <m/>
    <m/>
    <m/>
    <m/>
    <m/>
    <m/>
    <m/>
    <m/>
    <m/>
  </r>
  <r>
    <n v="102325"/>
    <x v="129"/>
    <b v="0"/>
    <b v="1"/>
    <x v="0"/>
    <b v="0"/>
    <s v="Public Works and Government Services Canada"/>
    <m/>
    <s v="Ottawa"/>
    <s v="ON"/>
    <n v="45.491"/>
    <n v="-75.628"/>
    <x v="0"/>
    <x v="6"/>
    <m/>
    <n v="2015"/>
    <m/>
    <m/>
    <m/>
    <s v="large"/>
    <m/>
    <m/>
    <m/>
    <s v="Yes"/>
    <m/>
    <s v="Yes"/>
    <m/>
    <m/>
    <m/>
    <m/>
    <m/>
    <s v="CIEEDAC DE Survey 2015"/>
    <m/>
    <m/>
    <n v="134.5"/>
    <m/>
    <n v="85681"/>
    <m/>
    <m/>
    <m/>
    <m/>
    <m/>
    <m/>
    <m/>
    <m/>
    <m/>
    <m/>
    <m/>
    <s v="Yes"/>
    <m/>
    <m/>
    <m/>
    <m/>
    <m/>
    <m/>
    <m/>
    <m/>
    <m/>
    <m/>
    <m/>
    <m/>
    <m/>
    <m/>
    <m/>
    <m/>
    <s v="Yes"/>
    <n v="336929.87600000005"/>
    <m/>
    <m/>
    <m/>
    <m/>
    <m/>
    <m/>
    <m/>
    <m/>
    <m/>
    <m/>
    <m/>
    <m/>
    <m/>
    <m/>
    <m/>
    <m/>
    <n v="25882.92"/>
    <m/>
    <m/>
    <m/>
    <m/>
    <s v="Yes"/>
    <s v="No"/>
    <s v="Yes"/>
    <n v="18"/>
    <m/>
    <n v="18"/>
    <n v="3907451"/>
    <m/>
    <n v="3907451"/>
    <n v="6560"/>
    <m/>
    <n v="6560"/>
    <s v="Yes"/>
    <m/>
    <s v="Yes"/>
    <m/>
    <m/>
    <m/>
    <n v="93.8"/>
    <m/>
    <n v="40.700000000000003"/>
    <n v="62338"/>
    <m/>
    <n v="23343"/>
    <m/>
    <m/>
    <m/>
    <m/>
    <m/>
    <m/>
    <m/>
  </r>
  <r>
    <n v="102326"/>
    <x v="130"/>
    <b v="1"/>
    <b v="1"/>
    <x v="0"/>
    <b v="0"/>
    <s v="University of Ottawa"/>
    <m/>
    <s v="Ottawa"/>
    <s v="ON"/>
    <n v="45.491999999999997"/>
    <n v="-75.62700000000001"/>
    <x v="0"/>
    <x v="1"/>
    <m/>
    <n v="2015"/>
    <n v="221"/>
    <m/>
    <m/>
    <s v="large"/>
    <s v="Yes"/>
    <m/>
    <m/>
    <m/>
    <m/>
    <m/>
    <s v="Yes"/>
    <s v="Yes"/>
    <m/>
    <m/>
    <m/>
    <s v="CEEDC Cogen survey 2019"/>
    <m/>
    <n v="2.1"/>
    <n v="19.361999999999998"/>
    <n v="7124"/>
    <n v="40158.137600000002"/>
    <n v="0.13200000000000001"/>
    <m/>
    <s v="Yes"/>
    <m/>
    <n v="2"/>
    <s v="BPST"/>
    <m/>
    <n v="2.1"/>
    <n v="19.361999999999998"/>
    <n v="7124"/>
    <n v="40158.137600000002"/>
    <s v="Yes"/>
    <m/>
    <s v="Yes"/>
    <m/>
    <m/>
    <m/>
    <m/>
    <m/>
    <m/>
    <m/>
    <m/>
    <m/>
    <m/>
    <m/>
    <m/>
    <m/>
    <m/>
    <m/>
    <n v="250519.37487999999"/>
    <m/>
    <n v="45736.86"/>
    <m/>
    <m/>
    <m/>
    <m/>
    <m/>
    <m/>
    <m/>
    <m/>
    <m/>
    <m/>
    <m/>
    <m/>
    <m/>
    <m/>
    <m/>
    <m/>
    <m/>
    <m/>
    <m/>
    <s v="Yes"/>
    <s v="No"/>
    <s v="Yes"/>
    <n v="33"/>
    <m/>
    <n v="33"/>
    <n v="3881250"/>
    <m/>
    <n v="3881250"/>
    <n v="7544"/>
    <m/>
    <n v="7544"/>
    <s v="Yes"/>
    <m/>
    <s v="Yes"/>
    <m/>
    <m/>
    <m/>
    <n v="73.268699999999995"/>
    <m/>
    <n v="23.2"/>
    <n v="59631"/>
    <m/>
    <n v="22766"/>
    <m/>
    <m/>
    <m/>
    <m/>
    <m/>
    <m/>
    <m/>
  </r>
  <r>
    <n v="102329"/>
    <x v="131"/>
    <b v="0"/>
    <b v="1"/>
    <x v="0"/>
    <b v="0"/>
    <s v="Corix Utilities Inc."/>
    <m/>
    <s v="Ottawa "/>
    <s v="ON"/>
    <n v="45.494999999999997"/>
    <n v="-75.624000000000009"/>
    <x v="0"/>
    <x v="0"/>
    <m/>
    <n v="2014"/>
    <n v="814"/>
    <m/>
    <m/>
    <s v="large"/>
    <m/>
    <m/>
    <m/>
    <m/>
    <m/>
    <m/>
    <m/>
    <s v="Yes"/>
    <m/>
    <m/>
    <m/>
    <s v="CIEEDAC DE Survey 2014"/>
    <m/>
    <m/>
    <n v="3.7033709999999997"/>
    <m/>
    <m/>
    <m/>
    <m/>
    <m/>
    <m/>
    <m/>
    <m/>
    <m/>
    <m/>
    <m/>
    <m/>
    <m/>
    <s v="Yes"/>
    <m/>
    <m/>
    <m/>
    <m/>
    <m/>
    <m/>
    <s v="Yes"/>
    <m/>
    <m/>
    <m/>
    <m/>
    <m/>
    <m/>
    <m/>
    <m/>
    <m/>
    <m/>
    <m/>
    <m/>
    <m/>
    <m/>
    <m/>
    <m/>
    <m/>
    <m/>
    <m/>
    <m/>
    <m/>
    <m/>
    <m/>
    <m/>
    <m/>
    <m/>
    <m/>
    <m/>
    <m/>
    <m/>
    <m/>
    <m/>
    <s v="No"/>
    <s v="Yes"/>
    <s v="Yes"/>
    <m/>
    <n v="5"/>
    <n v="5"/>
    <m/>
    <n v="250000"/>
    <n v="250000"/>
    <m/>
    <n v="500"/>
    <n v="500"/>
    <m/>
    <s v="No"/>
    <s v="No"/>
    <m/>
    <m/>
    <m/>
    <m/>
    <n v="3"/>
    <n v="0.70337099999999997"/>
    <m/>
    <m/>
    <m/>
    <m/>
    <m/>
    <m/>
    <m/>
    <m/>
    <m/>
    <m/>
  </r>
  <r>
    <n v="102365"/>
    <x v="132"/>
    <b v="1"/>
    <b v="1"/>
    <x v="0"/>
    <b v="0"/>
    <s v="Department of National Defense"/>
    <m/>
    <s v="Petawawa"/>
    <s v="ON"/>
    <n v="45.898000000000003"/>
    <n v="-77.283000000000001"/>
    <x v="0"/>
    <x v="2"/>
    <m/>
    <n v="2017"/>
    <n v="221"/>
    <m/>
    <m/>
    <s v="Small"/>
    <m/>
    <m/>
    <m/>
    <m/>
    <m/>
    <m/>
    <m/>
    <m/>
    <m/>
    <m/>
    <s v="Yes"/>
    <s v="CEEDC Cogen survey 2019"/>
    <m/>
    <n v="3.5"/>
    <n v="11.01"/>
    <n v="23542"/>
    <n v="74060.55"/>
    <n v="0.67500000000000004"/>
    <m/>
    <s v="Yes"/>
    <n v="6726"/>
    <n v="1"/>
    <s v="SCGT"/>
    <n v="2000"/>
    <n v="3.5"/>
    <n v="11.01"/>
    <n v="23542"/>
    <n v="74060.55"/>
    <s v="Yes"/>
    <m/>
    <s v="Yes"/>
    <m/>
    <m/>
    <m/>
    <m/>
    <m/>
    <m/>
    <m/>
    <m/>
    <m/>
    <m/>
    <m/>
    <m/>
    <m/>
    <m/>
    <m/>
    <n v="416210"/>
    <m/>
    <n v="29915.23"/>
    <m/>
    <m/>
    <m/>
    <m/>
    <m/>
    <m/>
    <m/>
    <m/>
    <m/>
    <m/>
    <m/>
    <m/>
    <m/>
    <m/>
    <m/>
    <m/>
    <m/>
    <m/>
    <m/>
    <s v="Yes"/>
    <s v="No"/>
    <s v="No"/>
    <m/>
    <m/>
    <m/>
    <n v="3306749.91"/>
    <m/>
    <m/>
    <m/>
    <m/>
    <m/>
    <m/>
    <m/>
    <m/>
    <s v="No"/>
    <m/>
    <m/>
    <n v="57.15"/>
    <m/>
    <m/>
    <m/>
    <m/>
    <m/>
    <m/>
    <m/>
    <m/>
    <m/>
    <m/>
    <m/>
    <m/>
  </r>
  <r>
    <n v="102568"/>
    <x v="133"/>
    <b v="1"/>
    <b v="1"/>
    <x v="0"/>
    <b v="0"/>
    <s v="Brock University"/>
    <s v="-"/>
    <s v="St. Catharines"/>
    <s v="ON"/>
    <n v="43.161999999999999"/>
    <n v="-79.244"/>
    <x v="0"/>
    <x v="19"/>
    <m/>
    <n v="2017"/>
    <n v="221"/>
    <n v="11472"/>
    <m/>
    <s v="large"/>
    <s v="Yes"/>
    <m/>
    <m/>
    <s v="Yes"/>
    <m/>
    <m/>
    <s v="Yes"/>
    <m/>
    <m/>
    <m/>
    <m/>
    <s v="CEEDC Cogen survey 2019"/>
    <s v="http://www.ec.gc.ca/inrp-npri/donnees-data/index.cfm?do=facility_substance_summary&amp;lang=en&amp;opt_npri_id=0000011472&amp;opt_report_year=2009#location"/>
    <m/>
    <m/>
    <m/>
    <m/>
    <m/>
    <m/>
    <m/>
    <m/>
    <m/>
    <m/>
    <m/>
    <m/>
    <m/>
    <m/>
    <m/>
    <m/>
    <m/>
    <m/>
    <m/>
    <m/>
    <m/>
    <m/>
    <m/>
    <m/>
    <m/>
    <m/>
    <m/>
    <m/>
    <m/>
    <m/>
    <m/>
    <m/>
    <m/>
    <m/>
    <m/>
    <m/>
    <m/>
    <m/>
    <m/>
    <m/>
    <m/>
    <m/>
    <m/>
    <m/>
    <m/>
    <m/>
    <m/>
    <m/>
    <m/>
    <m/>
    <m/>
    <m/>
    <m/>
    <m/>
    <m/>
    <m/>
    <m/>
    <m/>
    <m/>
    <m/>
    <m/>
    <m/>
    <m/>
    <m/>
    <m/>
    <m/>
    <m/>
    <m/>
    <m/>
    <m/>
    <m/>
    <m/>
    <m/>
    <m/>
    <m/>
    <m/>
    <m/>
    <m/>
    <m/>
    <m/>
    <m/>
    <m/>
    <m/>
    <m/>
    <m/>
    <m/>
  </r>
  <r>
    <n v="102641"/>
    <x v="134"/>
    <b v="1"/>
    <b v="1"/>
    <x v="0"/>
    <b v="0"/>
    <s v="Toromont Energy Ltd."/>
    <m/>
    <s v="Sudbury"/>
    <s v="ON"/>
    <n v="46.524999999999999"/>
    <n v="-80.95"/>
    <x v="0"/>
    <x v="39"/>
    <m/>
    <n v="2017"/>
    <n v="221"/>
    <m/>
    <m/>
    <s v="large"/>
    <m/>
    <m/>
    <m/>
    <m/>
    <m/>
    <m/>
    <m/>
    <m/>
    <m/>
    <m/>
    <m/>
    <s v="CEEDC Cogen survey 2019"/>
    <m/>
    <n v="6.9"/>
    <n v="7.8860000000000001"/>
    <n v="10500"/>
    <n v="12000"/>
    <n v="0.17"/>
    <n v="0.43"/>
    <s v="No"/>
    <m/>
    <n v="2"/>
    <s v="GE"/>
    <m/>
    <n v="6.9"/>
    <n v="7.8860000000000001"/>
    <n v="10500"/>
    <n v="12000"/>
    <s v="Yes"/>
    <m/>
    <m/>
    <m/>
    <m/>
    <m/>
    <m/>
    <m/>
    <m/>
    <m/>
    <m/>
    <m/>
    <m/>
    <m/>
    <m/>
    <m/>
    <m/>
    <m/>
    <n v="97500"/>
    <m/>
    <m/>
    <m/>
    <m/>
    <m/>
    <m/>
    <m/>
    <m/>
    <m/>
    <m/>
    <m/>
    <m/>
    <m/>
    <m/>
    <m/>
    <m/>
    <m/>
    <m/>
    <m/>
    <m/>
    <m/>
    <m/>
    <m/>
    <m/>
    <m/>
    <m/>
    <m/>
    <m/>
    <m/>
    <m/>
    <m/>
    <m/>
    <m/>
    <m/>
    <m/>
    <m/>
    <m/>
    <m/>
    <m/>
    <m/>
    <m/>
    <m/>
    <m/>
    <m/>
    <m/>
    <m/>
    <m/>
    <m/>
    <m/>
    <m/>
    <m/>
    <m/>
  </r>
  <r>
    <n v="102644"/>
    <x v="135"/>
    <b v="1"/>
    <b v="1"/>
    <x v="0"/>
    <b v="0"/>
    <s v="Sudbury District Energy Ltd."/>
    <m/>
    <s v="Sudbury"/>
    <s v="ON"/>
    <n v="46.527999999999999"/>
    <n v="-80.947000000000003"/>
    <x v="0"/>
    <x v="2"/>
    <m/>
    <n v="2017"/>
    <n v="221"/>
    <m/>
    <m/>
    <s v="large"/>
    <s v="Yes"/>
    <s v="Yes"/>
    <m/>
    <s v="Yes"/>
    <m/>
    <s v="Yes"/>
    <m/>
    <s v="Yes"/>
    <m/>
    <m/>
    <m/>
    <s v="CEEDC Cogen survey 2019"/>
    <s v="http://www.toromontpowersystems.com/electric-power/products/chp/powerprofiles/sudbury-district-energy"/>
    <n v="5"/>
    <n v="6.1"/>
    <m/>
    <n v="12400"/>
    <m/>
    <m/>
    <s v="Yes"/>
    <n v="2818"/>
    <n v="2"/>
    <s v="GE"/>
    <m/>
    <n v="5"/>
    <n v="6.1"/>
    <m/>
    <n v="12400"/>
    <s v="Yes"/>
    <m/>
    <m/>
    <m/>
    <m/>
    <m/>
    <m/>
    <m/>
    <m/>
    <m/>
    <m/>
    <m/>
    <m/>
    <m/>
    <m/>
    <m/>
    <m/>
    <m/>
    <m/>
    <m/>
    <m/>
    <m/>
    <m/>
    <m/>
    <m/>
    <m/>
    <m/>
    <m/>
    <m/>
    <m/>
    <m/>
    <m/>
    <m/>
    <m/>
    <m/>
    <m/>
    <m/>
    <m/>
    <m/>
    <m/>
    <s v="No"/>
    <s v="Yes"/>
    <s v="Yes"/>
    <m/>
    <n v="7"/>
    <n v="7"/>
    <m/>
    <m/>
    <m/>
    <m/>
    <n v="13120"/>
    <n v="13120"/>
    <m/>
    <s v="Yes"/>
    <s v="Yes"/>
    <m/>
    <m/>
    <m/>
    <m/>
    <n v="4.55"/>
    <n v="1.54742"/>
    <m/>
    <n v="12400"/>
    <m/>
    <m/>
    <m/>
    <m/>
    <m/>
    <m/>
    <m/>
    <m/>
  </r>
  <r>
    <n v="102749"/>
    <x v="136"/>
    <b v="0"/>
    <b v="1"/>
    <x v="0"/>
    <b v="0"/>
    <m/>
    <m/>
    <s v="Toronto"/>
    <s v="ON"/>
    <n v="43.713000000000001"/>
    <n v="-79.322999999999993"/>
    <x v="0"/>
    <x v="48"/>
    <m/>
    <n v="2017"/>
    <m/>
    <m/>
    <m/>
    <s v="large"/>
    <m/>
    <m/>
    <m/>
    <m/>
    <m/>
    <m/>
    <m/>
    <m/>
    <m/>
    <m/>
    <m/>
    <s v="National DE Survey (2008)"/>
    <m/>
    <m/>
    <m/>
    <m/>
    <m/>
    <m/>
    <m/>
    <m/>
    <m/>
    <m/>
    <m/>
    <m/>
    <m/>
    <m/>
    <m/>
    <m/>
    <m/>
    <m/>
    <m/>
    <m/>
    <m/>
    <m/>
    <m/>
    <m/>
    <m/>
    <m/>
    <m/>
    <m/>
    <m/>
    <m/>
    <m/>
    <m/>
    <m/>
    <m/>
    <m/>
    <m/>
    <m/>
    <m/>
    <m/>
    <m/>
    <m/>
    <m/>
    <m/>
    <m/>
    <m/>
    <m/>
    <m/>
    <m/>
    <m/>
    <m/>
    <m/>
    <m/>
    <m/>
    <m/>
    <m/>
    <m/>
    <m/>
    <m/>
    <m/>
    <m/>
    <m/>
    <m/>
    <m/>
    <m/>
    <m/>
    <m/>
    <m/>
    <m/>
    <m/>
    <m/>
    <m/>
    <m/>
    <m/>
    <m/>
    <m/>
    <m/>
    <m/>
    <m/>
    <m/>
    <m/>
    <m/>
    <m/>
    <m/>
    <m/>
    <m/>
    <m/>
    <m/>
  </r>
  <r>
    <n v="102786"/>
    <x v="137"/>
    <b v="0"/>
    <b v="1"/>
    <x v="0"/>
    <b v="0"/>
    <s v="Enwave Energy Corporation"/>
    <m/>
    <s v="Toronto"/>
    <s v="ON"/>
    <n v="43.75"/>
    <n v="-79.286000000000001"/>
    <x v="0"/>
    <x v="1"/>
    <m/>
    <n v="2017"/>
    <m/>
    <m/>
    <m/>
    <s v="large"/>
    <s v="Yes"/>
    <s v="Yes"/>
    <m/>
    <s v="Yes"/>
    <m/>
    <s v="Yes"/>
    <s v="Yes"/>
    <s v="Yes"/>
    <m/>
    <m/>
    <m/>
    <s v="CIEEDAC DE Survey 2015"/>
    <s v="http://enwavetoronto.com/facilities.html"/>
    <m/>
    <n v="828.59500000000003"/>
    <m/>
    <n v="1293000"/>
    <m/>
    <m/>
    <m/>
    <m/>
    <m/>
    <m/>
    <m/>
    <m/>
    <m/>
    <m/>
    <m/>
    <s v="Yes"/>
    <m/>
    <m/>
    <m/>
    <m/>
    <m/>
    <m/>
    <m/>
    <s v="Yes"/>
    <m/>
    <m/>
    <m/>
    <m/>
    <m/>
    <m/>
    <m/>
    <m/>
    <m/>
    <n v="4200000"/>
    <m/>
    <m/>
    <m/>
    <m/>
    <m/>
    <m/>
    <m/>
    <m/>
    <m/>
    <m/>
    <m/>
    <m/>
    <m/>
    <m/>
    <m/>
    <m/>
    <m/>
    <m/>
    <m/>
    <m/>
    <m/>
    <s v="Yes"/>
    <s v="No"/>
    <s v="Yes"/>
    <n v="200"/>
    <m/>
    <n v="200"/>
    <n v="60000020"/>
    <m/>
    <n v="60000020"/>
    <n v="114800"/>
    <m/>
    <n v="114800"/>
    <s v="Yes"/>
    <m/>
    <s v="Yes"/>
    <m/>
    <m/>
    <m/>
    <n v="600"/>
    <m/>
    <n v="228.595"/>
    <n v="910000"/>
    <m/>
    <n v="383000"/>
    <m/>
    <m/>
    <m/>
    <m/>
    <m/>
    <m/>
    <m/>
  </r>
  <r>
    <n v="102898"/>
    <x v="138"/>
    <b v="0"/>
    <b v="1"/>
    <x v="0"/>
    <b v="0"/>
    <m/>
    <m/>
    <s v="Toronto"/>
    <s v="ON"/>
    <n v="43.862000000000002"/>
    <n v="-79.173999999999992"/>
    <x v="0"/>
    <x v="13"/>
    <m/>
    <n v="2017"/>
    <m/>
    <m/>
    <m/>
    <s v="large"/>
    <m/>
    <m/>
    <m/>
    <m/>
    <m/>
    <m/>
    <m/>
    <m/>
    <m/>
    <m/>
    <m/>
    <s v="http://www.fvbenergy.com/projects/regent-park-community-energy-system/"/>
    <s v="http://www.nrcan.gc.ca/sites/www.nrcan.gc.ca/files/canmetenergy/files/pubs/RegentPark(ENG).pdf"/>
    <m/>
    <n v="19.260000000000002"/>
    <m/>
    <m/>
    <m/>
    <m/>
    <m/>
    <m/>
    <m/>
    <m/>
    <m/>
    <m/>
    <m/>
    <m/>
    <m/>
    <s v="Yes"/>
    <m/>
    <m/>
    <m/>
    <m/>
    <m/>
    <m/>
    <m/>
    <m/>
    <m/>
    <m/>
    <m/>
    <m/>
    <m/>
    <m/>
    <m/>
    <m/>
    <m/>
    <m/>
    <m/>
    <m/>
    <m/>
    <m/>
    <m/>
    <m/>
    <m/>
    <m/>
    <m/>
    <m/>
    <m/>
    <m/>
    <m/>
    <m/>
    <m/>
    <m/>
    <m/>
    <m/>
    <m/>
    <m/>
    <m/>
    <s v="Yes"/>
    <m/>
    <s v="Yes"/>
    <m/>
    <m/>
    <m/>
    <m/>
    <m/>
    <m/>
    <m/>
    <m/>
    <m/>
    <m/>
    <m/>
    <m/>
    <m/>
    <m/>
    <m/>
    <n v="11"/>
    <m/>
    <n v="8.26"/>
    <m/>
    <m/>
    <m/>
    <m/>
    <m/>
    <m/>
    <m/>
    <m/>
    <m/>
    <m/>
  </r>
  <r>
    <n v="102962"/>
    <x v="139"/>
    <b v="1"/>
    <b v="1"/>
    <x v="0"/>
    <b v="0"/>
    <s v="University of Toronto"/>
    <m/>
    <s v="Toronto"/>
    <s v="ON"/>
    <n v="43.926000000000002"/>
    <n v="-79.11"/>
    <x v="0"/>
    <x v="49"/>
    <m/>
    <n v="2017"/>
    <n v="221"/>
    <m/>
    <m/>
    <s v="large"/>
    <s v="Yes"/>
    <s v="Yes"/>
    <m/>
    <s v="Yes"/>
    <m/>
    <m/>
    <s v="Yes"/>
    <m/>
    <m/>
    <m/>
    <m/>
    <s v="CEEDC Cogen survey 2019"/>
    <s v="http://www.fs.utoronto.ca/wp-content/uploads/2015/12/centennialarticle_university_of_toronto_districtenergysystem.pdf"/>
    <n v="6"/>
    <n v="83.31"/>
    <n v="43697"/>
    <n v="109058"/>
    <n v="0.25"/>
    <m/>
    <s v="Yes"/>
    <n v="7200"/>
    <n v="1"/>
    <s v="SCGT"/>
    <m/>
    <n v="6"/>
    <n v="83.31"/>
    <n v="43697"/>
    <n v="109058"/>
    <s v="Yes"/>
    <s v="Yes"/>
    <s v="Yes"/>
    <m/>
    <m/>
    <m/>
    <m/>
    <m/>
    <m/>
    <m/>
    <m/>
    <m/>
    <m/>
    <m/>
    <m/>
    <m/>
    <m/>
    <s v="Yes"/>
    <n v="1486329.92"/>
    <n v="68460.98"/>
    <m/>
    <m/>
    <m/>
    <m/>
    <m/>
    <m/>
    <m/>
    <m/>
    <m/>
    <m/>
    <m/>
    <m/>
    <m/>
    <m/>
    <m/>
    <m/>
    <m/>
    <m/>
    <m/>
    <m/>
    <s v="Yes"/>
    <s v="No"/>
    <s v="Yes"/>
    <n v="98"/>
    <m/>
    <n v="98"/>
    <n v="12446759"/>
    <m/>
    <n v="12446759"/>
    <n v="15842"/>
    <m/>
    <n v="15842"/>
    <s v="Yes"/>
    <m/>
    <s v="No"/>
    <m/>
    <m/>
    <m/>
    <n v="12.97"/>
    <m/>
    <n v="70.34"/>
    <m/>
    <m/>
    <m/>
    <m/>
    <m/>
    <m/>
    <m/>
    <m/>
    <m/>
    <m/>
  </r>
  <r>
    <n v="102963"/>
    <x v="140"/>
    <b v="0"/>
    <b v="1"/>
    <x v="0"/>
    <b v="0"/>
    <m/>
    <m/>
    <s v="Toronto"/>
    <s v="ON"/>
    <n v="43.927"/>
    <n v="-79.108999999999995"/>
    <x v="0"/>
    <x v="5"/>
    <m/>
    <n v="2017"/>
    <m/>
    <m/>
    <m/>
    <s v="large"/>
    <m/>
    <m/>
    <m/>
    <m/>
    <m/>
    <m/>
    <m/>
    <m/>
    <m/>
    <m/>
    <m/>
    <m/>
    <m/>
    <m/>
    <m/>
    <m/>
    <m/>
    <m/>
    <m/>
    <m/>
    <m/>
    <m/>
    <m/>
    <m/>
    <m/>
    <m/>
    <m/>
    <m/>
    <s v="Yes"/>
    <m/>
    <m/>
    <m/>
    <m/>
    <m/>
    <m/>
    <m/>
    <m/>
    <m/>
    <m/>
    <m/>
    <m/>
    <m/>
    <m/>
    <m/>
    <m/>
    <m/>
    <m/>
    <m/>
    <m/>
    <m/>
    <m/>
    <m/>
    <m/>
    <m/>
    <m/>
    <m/>
    <m/>
    <m/>
    <m/>
    <m/>
    <m/>
    <m/>
    <m/>
    <m/>
    <m/>
    <m/>
    <m/>
    <m/>
    <m/>
    <m/>
    <m/>
    <m/>
    <m/>
    <m/>
    <m/>
    <m/>
    <m/>
    <m/>
    <m/>
    <m/>
    <m/>
    <m/>
    <m/>
    <m/>
    <m/>
    <m/>
    <m/>
    <m/>
    <m/>
    <m/>
    <m/>
    <m/>
    <m/>
    <m/>
    <m/>
    <m/>
    <m/>
    <m/>
    <m/>
  </r>
  <r>
    <n v="102975"/>
    <x v="141"/>
    <b v="1"/>
    <b v="1"/>
    <x v="0"/>
    <b v="0"/>
    <s v="York University"/>
    <m/>
    <s v="Toronto"/>
    <s v="ON"/>
    <n v="43.939"/>
    <n v="-79.096999999999994"/>
    <x v="0"/>
    <x v="37"/>
    <m/>
    <n v="2017"/>
    <n v="221"/>
    <m/>
    <m/>
    <s v="large"/>
    <m/>
    <m/>
    <m/>
    <m/>
    <m/>
    <m/>
    <m/>
    <m/>
    <m/>
    <m/>
    <m/>
    <s v="CEEDC Cogen survey 2019"/>
    <m/>
    <n v="10"/>
    <n v="7.03"/>
    <m/>
    <n v="58600"/>
    <m/>
    <m/>
    <s v="Yes"/>
    <m/>
    <n v="1"/>
    <s v="SCGT"/>
    <m/>
    <n v="10"/>
    <n v="7.03"/>
    <m/>
    <n v="58600"/>
    <s v="Yes"/>
    <m/>
    <m/>
    <m/>
    <m/>
    <m/>
    <m/>
    <m/>
    <m/>
    <m/>
    <m/>
    <m/>
    <m/>
    <m/>
    <m/>
    <m/>
    <m/>
    <m/>
    <m/>
    <m/>
    <m/>
    <m/>
    <m/>
    <m/>
    <m/>
    <m/>
    <m/>
    <m/>
    <m/>
    <m/>
    <m/>
    <m/>
    <m/>
    <m/>
    <m/>
    <m/>
    <m/>
    <m/>
    <m/>
    <m/>
    <m/>
    <m/>
    <m/>
    <m/>
    <m/>
    <m/>
    <m/>
    <m/>
    <m/>
    <m/>
    <m/>
    <m/>
    <m/>
    <m/>
    <m/>
    <m/>
    <m/>
    <m/>
    <m/>
    <m/>
    <m/>
    <m/>
    <m/>
    <m/>
    <m/>
    <m/>
    <m/>
    <m/>
    <m/>
    <m/>
    <m/>
  </r>
  <r>
    <n v="102998"/>
    <x v="142"/>
    <b v="0"/>
    <b v="1"/>
    <x v="0"/>
    <b v="0"/>
    <s v="Department of National Defense"/>
    <m/>
    <s v="Trenton"/>
    <s v="ON"/>
    <n v="44.101999999999997"/>
    <n v="-77.574999999999989"/>
    <x v="0"/>
    <x v="50"/>
    <m/>
    <n v="2017"/>
    <n v="9111"/>
    <m/>
    <m/>
    <s v="Small"/>
    <m/>
    <m/>
    <m/>
    <m/>
    <m/>
    <m/>
    <m/>
    <m/>
    <m/>
    <m/>
    <s v="Yes"/>
    <s v="CEEDC DE Survey 2019"/>
    <m/>
    <m/>
    <m/>
    <m/>
    <m/>
    <m/>
    <m/>
    <m/>
    <m/>
    <m/>
    <m/>
    <m/>
    <m/>
    <m/>
    <m/>
    <m/>
    <s v="Yes"/>
    <m/>
    <s v="Yes"/>
    <m/>
    <m/>
    <m/>
    <m/>
    <m/>
    <m/>
    <m/>
    <m/>
    <m/>
    <m/>
    <m/>
    <m/>
    <m/>
    <m/>
    <m/>
    <m/>
    <m/>
    <m/>
    <m/>
    <m/>
    <m/>
    <m/>
    <m/>
    <m/>
    <m/>
    <m/>
    <m/>
    <m/>
    <m/>
    <m/>
    <m/>
    <m/>
    <m/>
    <m/>
    <m/>
    <m/>
    <m/>
    <s v="Yes"/>
    <s v="No"/>
    <s v="No"/>
    <m/>
    <m/>
    <m/>
    <n v="1117463.32"/>
    <m/>
    <m/>
    <m/>
    <m/>
    <m/>
    <m/>
    <m/>
    <m/>
    <s v="No"/>
    <m/>
    <m/>
    <n v="18.170000000000002"/>
    <m/>
    <m/>
    <m/>
    <m/>
    <m/>
    <m/>
    <m/>
    <m/>
    <m/>
    <m/>
    <m/>
    <m/>
  </r>
  <r>
    <n v="103131"/>
    <x v="143"/>
    <b v="0"/>
    <b v="1"/>
    <x v="0"/>
    <b v="0"/>
    <s v="Enwave Windsor"/>
    <m/>
    <s v="Windsor"/>
    <s v="ON"/>
    <n v="42.342999999999996"/>
    <n v="-83.007999999999996"/>
    <x v="0"/>
    <x v="46"/>
    <m/>
    <n v="2017"/>
    <m/>
    <m/>
    <m/>
    <s v="large"/>
    <s v="Yes"/>
    <s v="Yes"/>
    <m/>
    <s v="Yes"/>
    <m/>
    <s v="Yes"/>
    <m/>
    <m/>
    <m/>
    <m/>
    <m/>
    <s v="CIEEDAC DE Survey 2015"/>
    <s v="http://www.opg.com/darlington-refurbishment/Documents/IntrinsikReport_GHG_OntarioPower.pdf"/>
    <n v="34"/>
    <n v="50"/>
    <m/>
    <n v="79100"/>
    <m/>
    <m/>
    <m/>
    <m/>
    <m/>
    <m/>
    <m/>
    <m/>
    <m/>
    <m/>
    <m/>
    <s v="Yes"/>
    <m/>
    <m/>
    <m/>
    <m/>
    <m/>
    <m/>
    <m/>
    <m/>
    <m/>
    <m/>
    <m/>
    <m/>
    <m/>
    <m/>
    <m/>
    <m/>
    <s v="Yes"/>
    <m/>
    <m/>
    <m/>
    <m/>
    <m/>
    <m/>
    <m/>
    <m/>
    <m/>
    <m/>
    <m/>
    <m/>
    <m/>
    <m/>
    <m/>
    <m/>
    <m/>
    <m/>
    <m/>
    <m/>
    <m/>
    <m/>
    <s v="Yes"/>
    <s v="Yes"/>
    <s v="Yes"/>
    <n v="10"/>
    <n v="10"/>
    <n v="10"/>
    <n v="9146000"/>
    <n v="9146000"/>
    <n v="18292000"/>
    <n v="3116"/>
    <n v="3116"/>
    <n v="6232"/>
    <s v="Yes"/>
    <s v="Yes"/>
    <s v="Yes"/>
    <m/>
    <m/>
    <m/>
    <n v="19.2"/>
    <n v="19.600000000000001"/>
    <n v="20.74"/>
    <n v="11900"/>
    <n v="31500"/>
    <n v="35700"/>
    <m/>
    <m/>
    <m/>
    <m/>
    <m/>
    <m/>
    <m/>
  </r>
  <r>
    <n v="103191"/>
    <x v="144"/>
    <b v="1"/>
    <b v="1"/>
    <x v="0"/>
    <b v="0"/>
    <s v="University of Windsor"/>
    <m/>
    <s v="Windsor"/>
    <s v="ON"/>
    <n v="42.4"/>
    <n v="-82.951000000000008"/>
    <x v="0"/>
    <x v="51"/>
    <m/>
    <n v="2017"/>
    <n v="221"/>
    <m/>
    <m/>
    <s v="large"/>
    <m/>
    <m/>
    <m/>
    <m/>
    <m/>
    <m/>
    <m/>
    <m/>
    <m/>
    <m/>
    <m/>
    <s v="CEEDC Cogen survey 2019"/>
    <s v="http://slthermal.com/pdf/Windsor,%20Ontario,%20Canada.pdf"/>
    <n v="3.7"/>
    <n v="21.2"/>
    <n v="28000"/>
    <n v="73500"/>
    <n v="1"/>
    <m/>
    <s v="No"/>
    <n v="8300"/>
    <n v="1"/>
    <s v="SCGT"/>
    <m/>
    <n v="3.7"/>
    <n v="21.2"/>
    <n v="28000"/>
    <n v="73500"/>
    <s v="Yes"/>
    <m/>
    <m/>
    <m/>
    <m/>
    <m/>
    <m/>
    <m/>
    <m/>
    <m/>
    <m/>
    <m/>
    <m/>
    <m/>
    <m/>
    <m/>
    <m/>
    <m/>
    <n v="491400"/>
    <m/>
    <m/>
    <m/>
    <m/>
    <m/>
    <m/>
    <m/>
    <m/>
    <m/>
    <m/>
    <m/>
    <m/>
    <m/>
    <m/>
    <m/>
    <m/>
    <m/>
    <m/>
    <m/>
    <m/>
    <m/>
    <s v="Yes"/>
    <m/>
    <s v="Yes"/>
    <m/>
    <m/>
    <m/>
    <m/>
    <m/>
    <m/>
    <m/>
    <m/>
    <m/>
    <m/>
    <m/>
    <m/>
    <m/>
    <m/>
    <m/>
    <n v="4.32"/>
    <m/>
    <n v="16.88"/>
    <m/>
    <m/>
    <m/>
    <m/>
    <m/>
    <m/>
    <m/>
    <m/>
    <m/>
    <m/>
  </r>
  <r>
    <n v="103230"/>
    <x v="145"/>
    <b v="1"/>
    <b v="1"/>
    <x v="1"/>
    <b v="0"/>
    <s v="PEI Energy Systems"/>
    <m/>
    <s v="Charlottetown"/>
    <s v="PE"/>
    <n v="46.238999999999997"/>
    <n v="-63.13"/>
    <x v="0"/>
    <x v="25"/>
    <m/>
    <n v="2017"/>
    <n v="221"/>
    <n v="5015"/>
    <m/>
    <s v="medium"/>
    <s v="Yes"/>
    <s v="Yes"/>
    <m/>
    <s v="Yes"/>
    <m/>
    <s v="Yes"/>
    <s v="Yes"/>
    <m/>
    <m/>
    <m/>
    <m/>
    <s v="CEEDC Cogen survey 2019"/>
    <s v="http://www.biomasscenter.org/resource-library/case-studies/community-district-energy/city-of-charlottetown"/>
    <n v="1.2"/>
    <n v="35"/>
    <n v="4891"/>
    <n v="143000"/>
    <m/>
    <m/>
    <s v="Yes"/>
    <n v="8584"/>
    <n v="1"/>
    <s v="BPST"/>
    <m/>
    <n v="1.2"/>
    <n v="35"/>
    <n v="4891"/>
    <n v="143000"/>
    <m/>
    <s v="Yes"/>
    <s v="Yes"/>
    <m/>
    <m/>
    <s v="Yes"/>
    <m/>
    <m/>
    <m/>
    <m/>
    <s v="Yes"/>
    <m/>
    <m/>
    <m/>
    <m/>
    <m/>
    <m/>
    <m/>
    <m/>
    <n v="180125"/>
    <m/>
    <m/>
    <m/>
    <n v="394930"/>
    <m/>
    <m/>
    <m/>
    <m/>
    <n v="274107"/>
    <m/>
    <m/>
    <m/>
    <m/>
    <m/>
    <m/>
    <m/>
    <m/>
    <m/>
    <m/>
    <m/>
    <s v="Yes"/>
    <s v="No"/>
    <s v="No"/>
    <n v="150"/>
    <m/>
    <m/>
    <m/>
    <m/>
    <m/>
    <n v="62320"/>
    <m/>
    <m/>
    <s v="Yes"/>
    <m/>
    <m/>
    <m/>
    <m/>
    <m/>
    <m/>
    <m/>
    <m/>
    <m/>
    <m/>
    <m/>
    <m/>
    <m/>
    <m/>
    <m/>
    <m/>
    <m/>
    <m/>
  </r>
  <r>
    <n v="103245"/>
    <x v="146"/>
    <b v="0"/>
    <b v="1"/>
    <x v="0"/>
    <b v="0"/>
    <s v="Department of National Defense"/>
    <m/>
    <s v="Bagotville"/>
    <s v="QC"/>
    <n v="48.337000000000003"/>
    <n v="-71"/>
    <x v="0"/>
    <x v="52"/>
    <m/>
    <n v="2017"/>
    <n v="9111"/>
    <m/>
    <m/>
    <s v="Small"/>
    <m/>
    <m/>
    <m/>
    <m/>
    <m/>
    <m/>
    <m/>
    <m/>
    <m/>
    <m/>
    <s v="Yes"/>
    <s v="CEEDC DE Survey 2019"/>
    <m/>
    <m/>
    <m/>
    <m/>
    <m/>
    <m/>
    <m/>
    <m/>
    <m/>
    <m/>
    <m/>
    <m/>
    <m/>
    <m/>
    <m/>
    <m/>
    <s v="Yes"/>
    <m/>
    <s v="Yes"/>
    <m/>
    <m/>
    <m/>
    <m/>
    <m/>
    <m/>
    <m/>
    <m/>
    <m/>
    <m/>
    <m/>
    <m/>
    <m/>
    <m/>
    <m/>
    <m/>
    <m/>
    <m/>
    <m/>
    <m/>
    <m/>
    <m/>
    <m/>
    <m/>
    <m/>
    <m/>
    <m/>
    <m/>
    <m/>
    <m/>
    <m/>
    <m/>
    <m/>
    <m/>
    <m/>
    <m/>
    <m/>
    <s v="Yes"/>
    <s v="No"/>
    <s v="No"/>
    <m/>
    <m/>
    <m/>
    <n v="1053270.7"/>
    <m/>
    <m/>
    <m/>
    <m/>
    <m/>
    <m/>
    <m/>
    <m/>
    <s v="No"/>
    <m/>
    <m/>
    <n v="21.98"/>
    <m/>
    <m/>
    <m/>
    <m/>
    <m/>
    <m/>
    <m/>
    <m/>
    <m/>
    <m/>
    <m/>
    <m/>
  </r>
  <r>
    <n v="103305"/>
    <x v="147"/>
    <b v="0"/>
    <b v="1"/>
    <x v="0"/>
    <b v="0"/>
    <s v="Centrale de Chauffage Urbain Montréal"/>
    <m/>
    <s v="Montreal"/>
    <s v="QC"/>
    <n v="45.503"/>
    <n v="-73.565999999999988"/>
    <x v="0"/>
    <x v="6"/>
    <m/>
    <n v="2014"/>
    <m/>
    <m/>
    <m/>
    <s v="large"/>
    <m/>
    <m/>
    <m/>
    <s v="Yes"/>
    <m/>
    <m/>
    <s v="Yes"/>
    <s v="Yes"/>
    <m/>
    <m/>
    <m/>
    <s v="CIEEDAC DE Survey 2014"/>
    <m/>
    <m/>
    <n v="168.5"/>
    <m/>
    <n v="202300"/>
    <m/>
    <m/>
    <m/>
    <m/>
    <m/>
    <m/>
    <m/>
    <m/>
    <m/>
    <m/>
    <m/>
    <s v="Yes"/>
    <m/>
    <m/>
    <m/>
    <m/>
    <m/>
    <m/>
    <m/>
    <m/>
    <m/>
    <m/>
    <m/>
    <m/>
    <m/>
    <m/>
    <m/>
    <m/>
    <m/>
    <m/>
    <m/>
    <m/>
    <m/>
    <m/>
    <m/>
    <m/>
    <m/>
    <m/>
    <m/>
    <m/>
    <m/>
    <m/>
    <m/>
    <m/>
    <m/>
    <m/>
    <m/>
    <m/>
    <m/>
    <m/>
    <m/>
    <s v="Yes"/>
    <s v="Yes"/>
    <s v="Yes"/>
    <n v="20"/>
    <m/>
    <n v="20"/>
    <n v="19368000"/>
    <m/>
    <n v="19368000"/>
    <n v="13120"/>
    <m/>
    <n v="13120"/>
    <s v="Yes"/>
    <m/>
    <s v="Yes"/>
    <m/>
    <m/>
    <m/>
    <n v="145"/>
    <n v="14"/>
    <n v="9.5"/>
    <n v="180000"/>
    <n v="9000"/>
    <n v="13300"/>
    <m/>
    <m/>
    <m/>
    <m/>
    <m/>
    <m/>
    <m/>
  </r>
  <r>
    <n v="103306"/>
    <x v="148"/>
    <b v="0"/>
    <b v="1"/>
    <x v="0"/>
    <b v="0"/>
    <s v="Department of National Defense"/>
    <m/>
    <s v="Montreal"/>
    <s v="QC"/>
    <n v="45.504000000000005"/>
    <n v="-73.564999999999998"/>
    <x v="0"/>
    <x v="33"/>
    <m/>
    <n v="2017"/>
    <n v="9111"/>
    <m/>
    <m/>
    <s v="large"/>
    <m/>
    <m/>
    <m/>
    <m/>
    <m/>
    <m/>
    <m/>
    <m/>
    <m/>
    <m/>
    <s v="Yes"/>
    <s v="CEEDC DE Survey 2019"/>
    <m/>
    <m/>
    <m/>
    <m/>
    <m/>
    <m/>
    <m/>
    <m/>
    <m/>
    <m/>
    <m/>
    <m/>
    <m/>
    <m/>
    <m/>
    <m/>
    <s v="Yes"/>
    <m/>
    <m/>
    <m/>
    <m/>
    <m/>
    <m/>
    <m/>
    <m/>
    <m/>
    <m/>
    <m/>
    <m/>
    <m/>
    <m/>
    <m/>
    <m/>
    <m/>
    <m/>
    <m/>
    <m/>
    <m/>
    <m/>
    <m/>
    <m/>
    <m/>
    <m/>
    <m/>
    <m/>
    <m/>
    <m/>
    <m/>
    <m/>
    <m/>
    <m/>
    <m/>
    <m/>
    <m/>
    <m/>
    <m/>
    <s v="Yes"/>
    <s v="No"/>
    <s v="No"/>
    <m/>
    <m/>
    <m/>
    <n v="1961909.85"/>
    <m/>
    <m/>
    <m/>
    <m/>
    <m/>
    <m/>
    <m/>
    <m/>
    <s v="No"/>
    <m/>
    <m/>
    <n v="45.43"/>
    <m/>
    <m/>
    <m/>
    <m/>
    <m/>
    <m/>
    <m/>
    <m/>
    <m/>
    <m/>
    <m/>
    <m/>
  </r>
  <r>
    <n v="103317"/>
    <x v="149"/>
    <b v="0"/>
    <b v="1"/>
    <x v="0"/>
    <b v="0"/>
    <m/>
    <m/>
    <s v="Ouje-Bougoumou"/>
    <s v="QC"/>
    <n v="49.926000000000002"/>
    <n v="-74.817999999999998"/>
    <x v="0"/>
    <x v="51"/>
    <m/>
    <n v="2017"/>
    <m/>
    <m/>
    <m/>
    <s v="rural"/>
    <m/>
    <m/>
    <m/>
    <m/>
    <m/>
    <m/>
    <m/>
    <m/>
    <m/>
    <m/>
    <m/>
    <s v="http://www.fvbenergy.com/projects/ouje-bougoumou-district-energy-system/"/>
    <m/>
    <m/>
    <n v="3.81"/>
    <m/>
    <m/>
    <m/>
    <m/>
    <m/>
    <m/>
    <m/>
    <m/>
    <m/>
    <m/>
    <m/>
    <m/>
    <m/>
    <m/>
    <m/>
    <s v="Yes"/>
    <m/>
    <m/>
    <s v="Yes"/>
    <m/>
    <m/>
    <m/>
    <m/>
    <m/>
    <m/>
    <m/>
    <m/>
    <m/>
    <m/>
    <m/>
    <m/>
    <m/>
    <m/>
    <m/>
    <m/>
    <m/>
    <m/>
    <m/>
    <m/>
    <m/>
    <m/>
    <m/>
    <m/>
    <m/>
    <m/>
    <m/>
    <m/>
    <m/>
    <m/>
    <m/>
    <m/>
    <m/>
    <m/>
    <m/>
    <m/>
    <m/>
    <m/>
    <m/>
    <m/>
    <m/>
    <m/>
    <m/>
    <m/>
    <m/>
    <m/>
    <m/>
    <m/>
    <m/>
    <m/>
    <m/>
    <m/>
    <m/>
    <m/>
    <m/>
    <m/>
    <m/>
    <m/>
    <m/>
    <m/>
    <m/>
    <m/>
    <m/>
    <m/>
    <m/>
  </r>
  <r>
    <n v="103320"/>
    <x v="150"/>
    <b v="0"/>
    <b v="1"/>
    <x v="0"/>
    <b v="0"/>
    <s v="SSQ, Société Immobilière"/>
    <m/>
    <s v="Quebec City"/>
    <s v="QC"/>
    <n v="46.814"/>
    <n v="-71.207999999999998"/>
    <x v="0"/>
    <x v="9"/>
    <m/>
    <n v="2017"/>
    <n v="221"/>
    <m/>
    <m/>
    <s v="large"/>
    <s v="Yes"/>
    <m/>
    <m/>
    <s v="Yes"/>
    <m/>
    <s v="Yes"/>
    <m/>
    <s v="Yes"/>
    <m/>
    <m/>
    <m/>
    <s v="CEEDC DE Survey 2019"/>
    <m/>
    <m/>
    <n v="5"/>
    <m/>
    <n v="1410.28"/>
    <m/>
    <m/>
    <m/>
    <m/>
    <m/>
    <m/>
    <m/>
    <m/>
    <m/>
    <m/>
    <m/>
    <s v="Yes"/>
    <m/>
    <m/>
    <m/>
    <m/>
    <s v="Yes"/>
    <m/>
    <m/>
    <m/>
    <m/>
    <m/>
    <m/>
    <m/>
    <m/>
    <m/>
    <m/>
    <m/>
    <s v="Yes"/>
    <n v="1191.49"/>
    <m/>
    <m/>
    <m/>
    <m/>
    <n v="14677.1"/>
    <m/>
    <m/>
    <m/>
    <m/>
    <m/>
    <m/>
    <m/>
    <m/>
    <m/>
    <m/>
    <m/>
    <n v="197.64"/>
    <s v="Yes"/>
    <n v="165.24"/>
    <m/>
    <m/>
    <s v="No"/>
    <s v="Yes"/>
    <s v="No"/>
    <m/>
    <n v="32"/>
    <m/>
    <m/>
    <n v="453125"/>
    <m/>
    <m/>
    <n v="2390"/>
    <m/>
    <m/>
    <s v="Yes"/>
    <m/>
    <m/>
    <s v="Yes"/>
    <m/>
    <m/>
    <n v="5"/>
    <m/>
    <m/>
    <n v="3299.7"/>
    <m/>
    <m/>
    <n v="90"/>
    <m/>
    <m/>
    <n v="50"/>
    <m/>
    <m/>
  </r>
  <r>
    <n v="103460"/>
    <x v="151"/>
    <b v="0"/>
    <b v="1"/>
    <x v="1"/>
    <b v="0"/>
    <m/>
    <m/>
    <s v="Senneterre"/>
    <s v="QC"/>
    <n v="48.390999999999998"/>
    <n v="-77.241"/>
    <x v="0"/>
    <x v="5"/>
    <m/>
    <n v="2017"/>
    <m/>
    <m/>
    <m/>
    <s v="Small"/>
    <m/>
    <m/>
    <m/>
    <m/>
    <m/>
    <m/>
    <m/>
    <m/>
    <m/>
    <m/>
    <m/>
    <s v="http://www.questcanada.org/maps/senneterre-thermal-park"/>
    <m/>
    <n v="13.6"/>
    <n v="21"/>
    <m/>
    <m/>
    <m/>
    <m/>
    <m/>
    <m/>
    <m/>
    <m/>
    <m/>
    <m/>
    <m/>
    <m/>
    <m/>
    <m/>
    <m/>
    <m/>
    <m/>
    <m/>
    <s v="Yes"/>
    <m/>
    <m/>
    <m/>
    <m/>
    <m/>
    <m/>
    <m/>
    <m/>
    <m/>
    <m/>
    <m/>
    <m/>
    <m/>
    <m/>
    <m/>
    <m/>
    <m/>
    <m/>
    <m/>
    <m/>
    <m/>
    <m/>
    <m/>
    <m/>
    <m/>
    <m/>
    <m/>
    <m/>
    <m/>
    <m/>
    <m/>
    <m/>
    <m/>
    <m/>
    <m/>
    <m/>
    <m/>
    <m/>
    <m/>
    <m/>
    <m/>
    <m/>
    <m/>
    <m/>
    <m/>
    <m/>
    <m/>
    <m/>
    <m/>
    <m/>
    <m/>
    <m/>
    <m/>
    <m/>
    <m/>
    <m/>
    <m/>
    <m/>
    <m/>
    <m/>
    <m/>
    <m/>
    <m/>
    <m/>
    <m/>
  </r>
  <r>
    <n v="103473"/>
    <x v="152"/>
    <b v="0"/>
    <b v="1"/>
    <x v="0"/>
    <b v="0"/>
    <s v="Department of National Defense"/>
    <m/>
    <s v="Valcartier"/>
    <s v="QC"/>
    <n v="46.938000000000002"/>
    <n v="-71.47"/>
    <x v="0"/>
    <x v="53"/>
    <m/>
    <n v="2017"/>
    <n v="9111"/>
    <m/>
    <m/>
    <s v="Small"/>
    <m/>
    <m/>
    <m/>
    <m/>
    <m/>
    <m/>
    <m/>
    <m/>
    <m/>
    <m/>
    <s v="Yes"/>
    <s v="CEEDC DE Survey 2019"/>
    <s v="District energy national survey report (2008)"/>
    <n v="3.4"/>
    <m/>
    <m/>
    <m/>
    <m/>
    <m/>
    <m/>
    <m/>
    <m/>
    <m/>
    <m/>
    <m/>
    <m/>
    <m/>
    <m/>
    <s v="Yes"/>
    <m/>
    <s v="Yes"/>
    <m/>
    <m/>
    <m/>
    <m/>
    <m/>
    <m/>
    <m/>
    <m/>
    <m/>
    <m/>
    <m/>
    <m/>
    <m/>
    <m/>
    <m/>
    <m/>
    <m/>
    <m/>
    <m/>
    <m/>
    <m/>
    <m/>
    <m/>
    <m/>
    <m/>
    <m/>
    <m/>
    <m/>
    <m/>
    <m/>
    <m/>
    <m/>
    <m/>
    <m/>
    <m/>
    <m/>
    <m/>
    <s v="Yes"/>
    <s v="No"/>
    <s v="No"/>
    <m/>
    <m/>
    <m/>
    <n v="52080.86"/>
    <m/>
    <m/>
    <m/>
    <m/>
    <m/>
    <m/>
    <m/>
    <m/>
    <s v="No"/>
    <m/>
    <m/>
    <n v="5.86"/>
    <m/>
    <m/>
    <m/>
    <m/>
    <m/>
    <m/>
    <m/>
    <m/>
    <m/>
    <m/>
    <m/>
    <m/>
  </r>
  <r>
    <n v="103498"/>
    <x v="153"/>
    <b v="0"/>
    <b v="1"/>
    <x v="0"/>
    <b v="0"/>
    <s v="University of Regina District Energy"/>
    <m/>
    <s v="Regina"/>
    <s v="SK"/>
    <n v="50.447000000000003"/>
    <n v="-104.617"/>
    <x v="0"/>
    <x v="1"/>
    <m/>
    <n v="2017"/>
    <n v="611"/>
    <m/>
    <m/>
    <s v="large"/>
    <m/>
    <m/>
    <m/>
    <m/>
    <m/>
    <m/>
    <s v="Yes"/>
    <m/>
    <m/>
    <m/>
    <m/>
    <s v="CEEDC DE Survey 2019"/>
    <m/>
    <m/>
    <n v="70"/>
    <m/>
    <n v="64478.3"/>
    <m/>
    <m/>
    <m/>
    <m/>
    <m/>
    <m/>
    <m/>
    <m/>
    <m/>
    <m/>
    <m/>
    <s v="Yes"/>
    <m/>
    <m/>
    <m/>
    <m/>
    <m/>
    <m/>
    <m/>
    <m/>
    <m/>
    <m/>
    <m/>
    <m/>
    <m/>
    <m/>
    <m/>
    <m/>
    <m/>
    <n v="253575"/>
    <m/>
    <m/>
    <m/>
    <m/>
    <m/>
    <m/>
    <m/>
    <m/>
    <m/>
    <m/>
    <m/>
    <m/>
    <m/>
    <m/>
    <m/>
    <m/>
    <m/>
    <m/>
    <m/>
    <m/>
    <m/>
    <s v="Yes"/>
    <s v="No"/>
    <s v="Yes"/>
    <n v="18"/>
    <m/>
    <n v="18"/>
    <n v="3077125"/>
    <m/>
    <n v="2500000"/>
    <n v="5000"/>
    <m/>
    <n v="16400"/>
    <s v="Yes"/>
    <m/>
    <s v="Yes"/>
    <s v="No"/>
    <m/>
    <m/>
    <n v="53"/>
    <m/>
    <n v="17"/>
    <n v="55373"/>
    <m/>
    <n v="11517"/>
    <m/>
    <m/>
    <m/>
    <m/>
    <m/>
    <m/>
    <m/>
  </r>
  <r>
    <n v="103502"/>
    <x v="154"/>
    <b v="0"/>
    <b v="1"/>
    <x v="0"/>
    <b v="0"/>
    <s v="University of Saskatchewan"/>
    <m/>
    <s v="Saskatoon"/>
    <s v="SK"/>
    <n v="52.135000000000005"/>
    <n v="-106.66800000000001"/>
    <x v="0"/>
    <x v="6"/>
    <m/>
    <n v="2015"/>
    <m/>
    <m/>
    <m/>
    <s v="large"/>
    <s v="Yes"/>
    <s v="Yes"/>
    <m/>
    <s v="Yes"/>
    <s v="Yes"/>
    <m/>
    <s v="Yes"/>
    <s v="Yes"/>
    <m/>
    <m/>
    <m/>
    <s v="CIEEDAC DE Survey 2015"/>
    <m/>
    <m/>
    <n v="190.86"/>
    <m/>
    <n v="302326.7"/>
    <m/>
    <m/>
    <m/>
    <m/>
    <m/>
    <m/>
    <m/>
    <m/>
    <m/>
    <m/>
    <m/>
    <s v="Yes"/>
    <s v="Yes"/>
    <m/>
    <m/>
    <m/>
    <m/>
    <m/>
    <m/>
    <m/>
    <m/>
    <m/>
    <m/>
    <m/>
    <m/>
    <m/>
    <m/>
    <m/>
    <m/>
    <n v="1025099.35409334"/>
    <n v="10223.43"/>
    <m/>
    <m/>
    <m/>
    <m/>
    <m/>
    <m/>
    <m/>
    <m/>
    <m/>
    <m/>
    <m/>
    <m/>
    <m/>
    <m/>
    <m/>
    <m/>
    <m/>
    <m/>
    <m/>
    <m/>
    <s v="Yes"/>
    <s v="No"/>
    <s v="Yes"/>
    <n v="59"/>
    <m/>
    <n v="59"/>
    <n v="7330003"/>
    <m/>
    <n v="7330003"/>
    <n v="31488"/>
    <m/>
    <n v="31488"/>
    <s v="Yes"/>
    <m/>
    <s v="No"/>
    <m/>
    <m/>
    <m/>
    <n v="168"/>
    <m/>
    <n v="22.86"/>
    <n v="266821"/>
    <m/>
    <n v="35505.699999999997"/>
    <m/>
    <m/>
    <m/>
    <m/>
    <m/>
    <m/>
    <m/>
  </r>
  <r>
    <n v="103509"/>
    <x v="155"/>
    <b v="0"/>
    <b v="1"/>
    <x v="0"/>
    <b v="0"/>
    <m/>
    <m/>
    <s v="Burwash Landing"/>
    <s v="YT"/>
    <n v="61.353999999999999"/>
    <n v="-138.994"/>
    <x v="0"/>
    <x v="54"/>
    <m/>
    <n v="2017"/>
    <m/>
    <m/>
    <m/>
    <s v="rural"/>
    <m/>
    <m/>
    <m/>
    <m/>
    <m/>
    <m/>
    <m/>
    <m/>
    <m/>
    <m/>
    <m/>
    <s v="http://www.questcanada.org/maps/kluane-first-nation-district-heating-system"/>
    <s v="http://www.energy.gov.yk.ca/239.html"/>
    <m/>
    <n v="0.28999999999999998"/>
    <m/>
    <m/>
    <m/>
    <m/>
    <m/>
    <m/>
    <m/>
    <m/>
    <m/>
    <m/>
    <m/>
    <m/>
    <m/>
    <m/>
    <m/>
    <m/>
    <m/>
    <m/>
    <s v="Yes"/>
    <m/>
    <m/>
    <m/>
    <m/>
    <m/>
    <m/>
    <m/>
    <m/>
    <m/>
    <m/>
    <m/>
    <m/>
    <m/>
    <m/>
    <m/>
    <m/>
    <m/>
    <m/>
    <m/>
    <m/>
    <m/>
    <m/>
    <m/>
    <m/>
    <m/>
    <m/>
    <m/>
    <m/>
    <m/>
    <m/>
    <m/>
    <m/>
    <m/>
    <m/>
    <m/>
    <m/>
    <m/>
    <m/>
    <m/>
    <m/>
    <m/>
    <m/>
    <m/>
    <m/>
    <m/>
    <m/>
    <m/>
    <m/>
    <m/>
    <m/>
    <m/>
    <m/>
    <m/>
    <m/>
    <m/>
    <m/>
    <m/>
    <m/>
    <m/>
    <m/>
    <m/>
    <m/>
    <m/>
    <m/>
    <m/>
  </r>
  <r>
    <n v="103510"/>
    <x v="156"/>
    <b v="0"/>
    <b v="1"/>
    <x v="1"/>
    <b v="0"/>
    <s v="British Columbia Government"/>
    <m/>
    <s v="Dawson City"/>
    <s v="YT"/>
    <n v="64.06"/>
    <n v="-139.43199999999999"/>
    <x v="0"/>
    <x v="14"/>
    <m/>
    <n v="2014"/>
    <m/>
    <m/>
    <m/>
    <s v="Small"/>
    <m/>
    <m/>
    <m/>
    <m/>
    <s v="Yes"/>
    <m/>
    <m/>
    <m/>
    <m/>
    <m/>
    <m/>
    <s v="CIEEDAC DE Survey 2014"/>
    <m/>
    <m/>
    <n v="0.75"/>
    <m/>
    <m/>
    <m/>
    <m/>
    <m/>
    <m/>
    <m/>
    <m/>
    <m/>
    <m/>
    <m/>
    <m/>
    <m/>
    <m/>
    <m/>
    <m/>
    <m/>
    <m/>
    <s v="Yes"/>
    <m/>
    <m/>
    <m/>
    <m/>
    <m/>
    <m/>
    <m/>
    <m/>
    <m/>
    <m/>
    <m/>
    <m/>
    <m/>
    <m/>
    <m/>
    <m/>
    <m/>
    <m/>
    <m/>
    <m/>
    <m/>
    <m/>
    <m/>
    <m/>
    <m/>
    <m/>
    <m/>
    <m/>
    <m/>
    <m/>
    <m/>
    <m/>
    <m/>
    <m/>
    <s v="No"/>
    <s v="Yes"/>
    <s v="No"/>
    <m/>
    <n v="2"/>
    <m/>
    <m/>
    <m/>
    <m/>
    <m/>
    <n v="1640"/>
    <m/>
    <m/>
    <s v="No"/>
    <m/>
    <m/>
    <m/>
    <m/>
    <m/>
    <n v="0.75"/>
    <m/>
    <m/>
    <m/>
    <m/>
    <m/>
    <m/>
    <m/>
    <m/>
    <m/>
    <m/>
    <m/>
  </r>
  <r>
    <n v="103511"/>
    <x v="157"/>
    <b v="0"/>
    <b v="1"/>
    <x v="0"/>
    <b v="0"/>
    <m/>
    <m/>
    <s v="Mayo"/>
    <s v="YT"/>
    <n v="63.594000000000001"/>
    <n v="-135.89599999999999"/>
    <x v="0"/>
    <x v="5"/>
    <m/>
    <m/>
    <m/>
    <m/>
    <m/>
    <s v="rural"/>
    <m/>
    <m/>
    <m/>
    <m/>
    <m/>
    <m/>
    <m/>
    <m/>
    <m/>
    <m/>
    <m/>
    <m/>
    <m/>
    <m/>
    <m/>
    <m/>
    <m/>
    <m/>
    <m/>
    <m/>
    <m/>
    <m/>
    <m/>
    <m/>
    <m/>
    <m/>
    <m/>
    <m/>
    <m/>
    <m/>
    <m/>
    <m/>
    <m/>
    <m/>
    <m/>
    <m/>
    <m/>
    <m/>
    <m/>
    <m/>
    <m/>
    <m/>
    <m/>
    <m/>
    <m/>
    <m/>
    <m/>
    <m/>
    <m/>
    <m/>
    <m/>
    <m/>
    <m/>
    <m/>
    <m/>
    <m/>
    <m/>
    <m/>
    <m/>
    <m/>
    <m/>
    <m/>
    <m/>
    <m/>
    <m/>
    <m/>
    <m/>
    <m/>
    <m/>
    <m/>
    <m/>
    <m/>
    <m/>
    <m/>
    <m/>
    <m/>
    <m/>
    <m/>
    <m/>
    <m/>
    <m/>
    <m/>
    <m/>
    <m/>
    <m/>
    <m/>
    <m/>
    <m/>
    <m/>
    <m/>
    <m/>
    <m/>
    <m/>
    <m/>
    <m/>
    <m/>
    <m/>
    <m/>
    <m/>
  </r>
  <r>
    <n v="103513"/>
    <x v="158"/>
    <b v="0"/>
    <b v="1"/>
    <x v="0"/>
    <b v="0"/>
    <s v="ATCO"/>
    <s v="Watson Lake"/>
    <s v="Watson Lake"/>
    <s v="YT"/>
    <n v="60.063000000000002"/>
    <n v="-128.71100000000001"/>
    <x v="0"/>
    <x v="53"/>
    <m/>
    <n v="2014"/>
    <n v="221"/>
    <m/>
    <m/>
    <s v="Small"/>
    <s v="Yes"/>
    <m/>
    <m/>
    <m/>
    <m/>
    <m/>
    <s v="Yes"/>
    <m/>
    <m/>
    <m/>
    <m/>
    <s v="CEEDC DE Survey 2019"/>
    <m/>
    <n v="5.85"/>
    <m/>
    <n v="15000"/>
    <m/>
    <m/>
    <m/>
    <m/>
    <m/>
    <n v="6"/>
    <m/>
    <m/>
    <n v="5.85"/>
    <m/>
    <n v="15000"/>
    <m/>
    <m/>
    <m/>
    <s v="Yes"/>
    <m/>
    <m/>
    <m/>
    <m/>
    <m/>
    <m/>
    <m/>
    <m/>
    <m/>
    <m/>
    <m/>
    <m/>
    <m/>
    <m/>
    <m/>
    <m/>
    <m/>
    <n v="135380"/>
    <m/>
    <m/>
    <m/>
    <m/>
    <m/>
    <m/>
    <m/>
    <m/>
    <m/>
    <m/>
    <m/>
    <m/>
    <m/>
    <m/>
    <m/>
    <m/>
    <m/>
    <m/>
    <m/>
    <s v="No"/>
    <s v="Yes"/>
    <s v="No"/>
    <n v="4"/>
    <n v="4"/>
    <m/>
    <m/>
    <m/>
    <m/>
    <n v="3280"/>
    <n v="1000"/>
    <m/>
    <m/>
    <m/>
    <m/>
    <m/>
    <m/>
    <m/>
    <m/>
    <m/>
    <m/>
    <m/>
    <m/>
    <m/>
    <m/>
    <m/>
    <m/>
    <m/>
    <m/>
    <m/>
    <m/>
  </r>
  <r>
    <n v="103561"/>
    <x v="159"/>
    <b v="0"/>
    <b v="1"/>
    <x v="0"/>
    <b v="0"/>
    <m/>
    <m/>
    <s v="Halifax"/>
    <s v="NS"/>
    <n v="44.657000000000004"/>
    <n v="-63.567"/>
    <x v="0"/>
    <x v="25"/>
    <m/>
    <n v="2017"/>
    <m/>
    <m/>
    <m/>
    <s v="large"/>
    <m/>
    <m/>
    <m/>
    <m/>
    <m/>
    <m/>
    <m/>
    <m/>
    <m/>
    <m/>
    <m/>
    <s v="https://sfu-primo.hosted.exlibrisgroup.com/primo-explore/fulldisplay?vid=SFUL&amp;search_scope=default_scope&amp;tab=default_tab&amp;query=any,contains,district%20energy%20a%20national%20survey%20report&amp;facet=rtype,exact,books&amp;docid=01SFUL_ALMA51228148430003611&amp;context=L&amp;adaptor=Local%20Search%20Engine"/>
    <s v="https://beta.theglobeandmail.com/report-on-business/an-answer-for-the-heat-cool-clear-water/article18167644/?ref=http://www.theglobeandmail.com&amp;"/>
    <m/>
    <m/>
    <m/>
    <m/>
    <m/>
    <m/>
    <m/>
    <m/>
    <m/>
    <m/>
    <m/>
    <m/>
    <m/>
    <m/>
    <m/>
    <m/>
    <m/>
    <m/>
    <m/>
    <m/>
    <m/>
    <m/>
    <m/>
    <s v="Yes"/>
    <m/>
    <m/>
    <m/>
    <m/>
    <m/>
    <m/>
    <m/>
    <m/>
    <m/>
    <m/>
    <m/>
    <m/>
    <m/>
    <m/>
    <m/>
    <m/>
    <m/>
    <m/>
    <m/>
    <m/>
    <m/>
    <m/>
    <m/>
    <m/>
    <m/>
    <m/>
    <m/>
    <m/>
    <m/>
    <m/>
    <m/>
    <m/>
    <m/>
    <m/>
    <m/>
    <m/>
    <m/>
    <m/>
    <n v="65000"/>
    <m/>
    <m/>
    <n v="140"/>
    <m/>
    <m/>
    <m/>
    <m/>
    <m/>
    <m/>
    <m/>
    <m/>
    <m/>
    <m/>
    <m/>
    <m/>
    <m/>
    <m/>
    <m/>
    <m/>
    <m/>
    <m/>
    <m/>
    <m/>
  </r>
  <r>
    <n v="103620"/>
    <x v="160"/>
    <b v="0"/>
    <b v="1"/>
    <x v="0"/>
    <b v="0"/>
    <s v="Mount Allison University"/>
    <m/>
    <s v="Sackville"/>
    <s v="NB"/>
    <n v="45.896000000000001"/>
    <n v="-64.364999999999995"/>
    <x v="0"/>
    <x v="5"/>
    <m/>
    <m/>
    <m/>
    <m/>
    <m/>
    <s v="Small"/>
    <m/>
    <m/>
    <m/>
    <m/>
    <m/>
    <m/>
    <m/>
    <m/>
    <m/>
    <m/>
    <m/>
    <m/>
    <m/>
    <m/>
    <m/>
    <m/>
    <m/>
    <m/>
    <m/>
    <m/>
    <m/>
    <m/>
    <m/>
    <m/>
    <m/>
    <m/>
    <m/>
    <m/>
    <m/>
    <m/>
    <m/>
    <m/>
    <m/>
    <m/>
    <m/>
    <m/>
    <m/>
    <m/>
    <m/>
    <m/>
    <m/>
    <m/>
    <m/>
    <m/>
    <m/>
    <m/>
    <m/>
    <m/>
    <m/>
    <m/>
    <m/>
    <m/>
    <m/>
    <m/>
    <m/>
    <m/>
    <m/>
    <m/>
    <m/>
    <m/>
    <m/>
    <m/>
    <m/>
    <m/>
    <m/>
    <m/>
    <m/>
    <m/>
    <m/>
    <m/>
    <m/>
    <m/>
    <m/>
    <m/>
    <m/>
    <m/>
    <m/>
    <m/>
    <m/>
    <m/>
    <m/>
    <m/>
    <m/>
    <m/>
    <m/>
    <m/>
    <m/>
    <m/>
    <m/>
    <m/>
    <m/>
    <m/>
    <m/>
    <m/>
    <m/>
    <m/>
    <m/>
    <m/>
    <m/>
  </r>
  <r>
    <n v="103621"/>
    <x v="161"/>
    <b v="0"/>
    <b v="1"/>
    <x v="0"/>
    <b v="0"/>
    <s v="Sheridan College"/>
    <m/>
    <s v="Oakville"/>
    <s v="ON"/>
    <n v="43.469000000000001"/>
    <n v="-79.692999999999998"/>
    <x v="0"/>
    <x v="5"/>
    <m/>
    <m/>
    <m/>
    <m/>
    <m/>
    <s v="large"/>
    <m/>
    <m/>
    <m/>
    <m/>
    <m/>
    <m/>
    <m/>
    <m/>
    <m/>
    <m/>
    <m/>
    <m/>
    <m/>
    <m/>
    <m/>
    <m/>
    <m/>
    <m/>
    <m/>
    <m/>
    <m/>
    <m/>
    <m/>
    <m/>
    <m/>
    <m/>
    <m/>
    <m/>
    <m/>
    <m/>
    <m/>
    <m/>
    <m/>
    <m/>
    <m/>
    <m/>
    <m/>
    <m/>
    <m/>
    <m/>
    <m/>
    <m/>
    <m/>
    <m/>
    <m/>
    <m/>
    <m/>
    <m/>
    <m/>
    <m/>
    <m/>
    <m/>
    <m/>
    <m/>
    <m/>
    <m/>
    <m/>
    <m/>
    <m/>
    <m/>
    <m/>
    <m/>
    <m/>
    <m/>
    <m/>
    <m/>
    <m/>
    <m/>
    <m/>
    <m/>
    <m/>
    <m/>
    <m/>
    <m/>
    <m/>
    <m/>
    <m/>
    <m/>
    <m/>
    <m/>
    <m/>
    <m/>
    <m/>
    <m/>
    <m/>
    <m/>
    <m/>
    <m/>
    <m/>
    <m/>
    <m/>
    <m/>
    <m/>
    <m/>
    <m/>
    <m/>
    <m/>
    <m/>
    <m/>
  </r>
  <r>
    <n v="103622"/>
    <x v="162"/>
    <b v="0"/>
    <b v="1"/>
    <x v="0"/>
    <b v="0"/>
    <s v="Department of National Defense"/>
    <m/>
    <s v="Saint-Jean-sur-Richelieu"/>
    <s v="QC"/>
    <n v="45.305999999999997"/>
    <n v="-73.271000000000001"/>
    <x v="0"/>
    <x v="55"/>
    <m/>
    <n v="2017"/>
    <n v="9111"/>
    <m/>
    <m/>
    <s v="medium"/>
    <m/>
    <m/>
    <m/>
    <m/>
    <m/>
    <m/>
    <m/>
    <m/>
    <m/>
    <m/>
    <s v="Yes"/>
    <s v="CEEDC DE Survey 2019"/>
    <m/>
    <m/>
    <m/>
    <m/>
    <m/>
    <m/>
    <m/>
    <m/>
    <m/>
    <m/>
    <m/>
    <m/>
    <m/>
    <m/>
    <m/>
    <m/>
    <s v="Yes"/>
    <m/>
    <s v="Yes"/>
    <m/>
    <m/>
    <m/>
    <m/>
    <m/>
    <m/>
    <m/>
    <m/>
    <m/>
    <m/>
    <m/>
    <m/>
    <m/>
    <m/>
    <m/>
    <m/>
    <m/>
    <m/>
    <m/>
    <m/>
    <m/>
    <m/>
    <m/>
    <m/>
    <m/>
    <m/>
    <m/>
    <m/>
    <m/>
    <m/>
    <m/>
    <m/>
    <m/>
    <m/>
    <m/>
    <m/>
    <m/>
    <s v="Yes"/>
    <s v="No"/>
    <s v="No"/>
    <m/>
    <m/>
    <m/>
    <n v="1563033.78"/>
    <m/>
    <m/>
    <m/>
    <m/>
    <m/>
    <m/>
    <m/>
    <m/>
    <s v="No"/>
    <m/>
    <m/>
    <n v="36.64"/>
    <m/>
    <m/>
    <m/>
    <m/>
    <m/>
    <m/>
    <m/>
    <m/>
    <m/>
    <m/>
    <m/>
    <m/>
  </r>
  <r>
    <n v="103623"/>
    <x v="163"/>
    <b v="0"/>
    <b v="1"/>
    <x v="0"/>
    <b v="0"/>
    <s v="Department of National Defense"/>
    <m/>
    <s v="Valcartier"/>
    <s v="QC"/>
    <n v="46.939"/>
    <n v="-71.468999999999994"/>
    <x v="0"/>
    <x v="3"/>
    <m/>
    <n v="2017"/>
    <n v="9111"/>
    <m/>
    <m/>
    <s v="Small"/>
    <m/>
    <m/>
    <m/>
    <m/>
    <m/>
    <m/>
    <m/>
    <m/>
    <m/>
    <m/>
    <s v="Yes"/>
    <s v="CEEDC DE Survey 2019"/>
    <m/>
    <m/>
    <m/>
    <m/>
    <m/>
    <m/>
    <m/>
    <m/>
    <m/>
    <m/>
    <m/>
    <m/>
    <m/>
    <m/>
    <m/>
    <m/>
    <s v="Yes"/>
    <m/>
    <s v="Yes"/>
    <m/>
    <m/>
    <m/>
    <m/>
    <m/>
    <m/>
    <m/>
    <m/>
    <m/>
    <m/>
    <m/>
    <m/>
    <m/>
    <m/>
    <m/>
    <m/>
    <m/>
    <m/>
    <m/>
    <m/>
    <m/>
    <m/>
    <m/>
    <m/>
    <m/>
    <m/>
    <m/>
    <m/>
    <m/>
    <m/>
    <m/>
    <m/>
    <m/>
    <m/>
    <m/>
    <m/>
    <m/>
    <s v="Yes"/>
    <s v="No"/>
    <s v="No"/>
    <m/>
    <m/>
    <m/>
    <n v="4236563.8899999997"/>
    <m/>
    <m/>
    <m/>
    <m/>
    <m/>
    <m/>
    <m/>
    <m/>
    <s v="No"/>
    <m/>
    <m/>
    <n v="76.2"/>
    <m/>
    <m/>
    <m/>
    <m/>
    <m/>
    <m/>
    <m/>
    <m/>
    <m/>
    <m/>
    <m/>
    <m/>
  </r>
  <r>
    <n v="103624"/>
    <x v="164"/>
    <b v="0"/>
    <b v="1"/>
    <x v="0"/>
    <b v="0"/>
    <m/>
    <m/>
    <s v="Moncton"/>
    <s v="NB"/>
    <n v="46.091999999999999"/>
    <n v="-64.774000000000001"/>
    <x v="0"/>
    <x v="5"/>
    <m/>
    <m/>
    <m/>
    <m/>
    <m/>
    <s v="medium"/>
    <m/>
    <m/>
    <m/>
    <m/>
    <m/>
    <m/>
    <m/>
    <m/>
    <m/>
    <m/>
    <m/>
    <m/>
    <m/>
    <m/>
    <m/>
    <m/>
    <m/>
    <m/>
    <m/>
    <m/>
    <m/>
    <m/>
    <m/>
    <m/>
    <m/>
    <m/>
    <m/>
    <m/>
    <m/>
    <m/>
    <m/>
    <m/>
    <m/>
    <m/>
    <m/>
    <m/>
    <m/>
    <m/>
    <m/>
    <m/>
    <m/>
    <m/>
    <m/>
    <m/>
    <m/>
    <m/>
    <m/>
    <m/>
    <m/>
    <m/>
    <m/>
    <m/>
    <m/>
    <m/>
    <m/>
    <m/>
    <m/>
    <m/>
    <m/>
    <m/>
    <m/>
    <m/>
    <m/>
    <m/>
    <m/>
    <m/>
    <m/>
    <m/>
    <m/>
    <m/>
    <m/>
    <m/>
    <m/>
    <m/>
    <m/>
    <m/>
    <m/>
    <m/>
    <m/>
    <m/>
    <m/>
    <m/>
    <m/>
    <m/>
    <m/>
    <m/>
    <m/>
    <m/>
    <m/>
    <m/>
    <m/>
    <m/>
    <m/>
    <m/>
    <m/>
    <m/>
    <m/>
    <m/>
    <m/>
  </r>
  <r>
    <n v="103625"/>
    <x v="165"/>
    <b v="0"/>
    <b v="1"/>
    <x v="0"/>
    <b v="0"/>
    <m/>
    <m/>
    <s v="Charlottetown"/>
    <s v="PE"/>
    <n v="46.24"/>
    <n v="-63.128999999999998"/>
    <x v="0"/>
    <x v="5"/>
    <m/>
    <m/>
    <m/>
    <m/>
    <m/>
    <s v="medium"/>
    <m/>
    <m/>
    <m/>
    <m/>
    <m/>
    <m/>
    <m/>
    <m/>
    <m/>
    <m/>
    <m/>
    <m/>
    <m/>
    <m/>
    <m/>
    <m/>
    <m/>
    <m/>
    <m/>
    <m/>
    <m/>
    <m/>
    <m/>
    <m/>
    <m/>
    <m/>
    <m/>
    <m/>
    <m/>
    <m/>
    <m/>
    <m/>
    <m/>
    <m/>
    <m/>
    <m/>
    <m/>
    <m/>
    <m/>
    <m/>
    <m/>
    <m/>
    <m/>
    <m/>
    <m/>
    <m/>
    <m/>
    <m/>
    <m/>
    <m/>
    <m/>
    <m/>
    <m/>
    <m/>
    <m/>
    <m/>
    <m/>
    <m/>
    <m/>
    <m/>
    <m/>
    <m/>
    <m/>
    <m/>
    <m/>
    <m/>
    <m/>
    <m/>
    <m/>
    <m/>
    <m/>
    <m/>
    <m/>
    <m/>
    <m/>
    <m/>
    <m/>
    <m/>
    <m/>
    <m/>
    <m/>
    <m/>
    <m/>
    <m/>
    <m/>
    <m/>
    <m/>
    <m/>
    <m/>
    <m/>
    <m/>
    <m/>
    <m/>
    <m/>
    <m/>
    <m/>
    <m/>
    <m/>
    <m/>
  </r>
  <r>
    <n v="103626"/>
    <x v="166"/>
    <b v="0"/>
    <b v="1"/>
    <x v="0"/>
    <b v="0"/>
    <s v="Lakehead University Physical Plant"/>
    <m/>
    <s v="Thunder Bay"/>
    <s v="ON"/>
    <n v="48.389000000000003"/>
    <n v="-89.240000000000009"/>
    <x v="0"/>
    <x v="20"/>
    <m/>
    <n v="2017"/>
    <n v="611"/>
    <m/>
    <m/>
    <s v="large"/>
    <m/>
    <m/>
    <m/>
    <m/>
    <m/>
    <m/>
    <s v="Yes"/>
    <m/>
    <m/>
    <m/>
    <m/>
    <s v="CEEDC DE Survey 2019"/>
    <m/>
    <m/>
    <m/>
    <m/>
    <m/>
    <m/>
    <m/>
    <m/>
    <m/>
    <m/>
    <m/>
    <m/>
    <m/>
    <m/>
    <m/>
    <m/>
    <s v="Yes"/>
    <m/>
    <m/>
    <m/>
    <m/>
    <m/>
    <m/>
    <m/>
    <m/>
    <m/>
    <m/>
    <m/>
    <m/>
    <m/>
    <m/>
    <m/>
    <m/>
    <m/>
    <n v="81285.75"/>
    <m/>
    <m/>
    <m/>
    <m/>
    <m/>
    <m/>
    <m/>
    <m/>
    <m/>
    <m/>
    <m/>
    <m/>
    <m/>
    <m/>
    <m/>
    <m/>
    <m/>
    <m/>
    <m/>
    <m/>
    <m/>
    <s v="No"/>
    <s v="Yes"/>
    <s v="Yes"/>
    <m/>
    <n v="14"/>
    <n v="12"/>
    <m/>
    <n v="1212846"/>
    <n v="927196"/>
    <m/>
    <m/>
    <m/>
    <m/>
    <s v="Yes"/>
    <s v="No"/>
    <m/>
    <s v="No"/>
    <s v="No"/>
    <m/>
    <n v="17.66"/>
    <n v="8.44"/>
    <m/>
    <m/>
    <m/>
    <m/>
    <n v="185"/>
    <n v="9"/>
    <m/>
    <n v="168"/>
    <n v="15"/>
    <m/>
  </r>
  <r>
    <n v="103627"/>
    <x v="167"/>
    <b v="0"/>
    <b v="1"/>
    <x v="0"/>
    <b v="0"/>
    <m/>
    <m/>
    <s v="Sudbury"/>
    <s v="ON"/>
    <n v="46.528999999999996"/>
    <n v="-80.945999999999998"/>
    <x v="0"/>
    <x v="5"/>
    <m/>
    <m/>
    <m/>
    <m/>
    <m/>
    <s v="large"/>
    <m/>
    <m/>
    <m/>
    <m/>
    <m/>
    <m/>
    <m/>
    <m/>
    <m/>
    <m/>
    <m/>
    <m/>
    <m/>
    <m/>
    <m/>
    <m/>
    <m/>
    <m/>
    <m/>
    <m/>
    <m/>
    <m/>
    <m/>
    <m/>
    <m/>
    <m/>
    <m/>
    <m/>
    <m/>
    <m/>
    <m/>
    <m/>
    <m/>
    <m/>
    <m/>
    <m/>
    <m/>
    <m/>
    <m/>
    <m/>
    <m/>
    <m/>
    <m/>
    <m/>
    <m/>
    <m/>
    <m/>
    <m/>
    <m/>
    <m/>
    <m/>
    <m/>
    <m/>
    <m/>
    <m/>
    <m/>
    <m/>
    <m/>
    <m/>
    <m/>
    <m/>
    <m/>
    <m/>
    <m/>
    <m/>
    <m/>
    <m/>
    <m/>
    <m/>
    <m/>
    <m/>
    <m/>
    <m/>
    <m/>
    <m/>
    <m/>
    <m/>
    <m/>
    <m/>
    <m/>
    <m/>
    <m/>
    <m/>
    <m/>
    <m/>
    <m/>
    <m/>
    <m/>
    <m/>
    <m/>
    <m/>
    <m/>
    <m/>
    <m/>
    <m/>
    <m/>
    <m/>
    <m/>
    <m/>
  </r>
  <r>
    <n v="103628"/>
    <x v="168"/>
    <b v="0"/>
    <b v="1"/>
    <x v="0"/>
    <b v="0"/>
    <m/>
    <m/>
    <s v="St. John's"/>
    <s v="NL"/>
    <n v="47.46"/>
    <n v="-52.718000000000004"/>
    <x v="0"/>
    <x v="5"/>
    <m/>
    <m/>
    <m/>
    <m/>
    <m/>
    <s v="large"/>
    <m/>
    <m/>
    <m/>
    <m/>
    <m/>
    <m/>
    <m/>
    <m/>
    <m/>
    <m/>
    <m/>
    <m/>
    <m/>
    <m/>
    <m/>
    <m/>
    <m/>
    <m/>
    <m/>
    <m/>
    <m/>
    <m/>
    <m/>
    <m/>
    <m/>
    <m/>
    <m/>
    <m/>
    <m/>
    <m/>
    <m/>
    <m/>
    <m/>
    <m/>
    <m/>
    <m/>
    <m/>
    <m/>
    <m/>
    <m/>
    <m/>
    <m/>
    <m/>
    <m/>
    <m/>
    <m/>
    <m/>
    <m/>
    <m/>
    <m/>
    <m/>
    <m/>
    <m/>
    <m/>
    <m/>
    <m/>
    <m/>
    <m/>
    <m/>
    <m/>
    <m/>
    <m/>
    <m/>
    <m/>
    <m/>
    <m/>
    <m/>
    <m/>
    <m/>
    <m/>
    <m/>
    <m/>
    <m/>
    <m/>
    <m/>
    <m/>
    <m/>
    <m/>
    <m/>
    <m/>
    <m/>
    <m/>
    <m/>
    <m/>
    <m/>
    <m/>
    <m/>
    <m/>
    <m/>
    <m/>
    <m/>
    <m/>
    <m/>
    <m/>
    <m/>
    <m/>
    <m/>
    <m/>
    <m/>
  </r>
  <r>
    <n v="103629"/>
    <x v="169"/>
    <b v="0"/>
    <b v="1"/>
    <x v="0"/>
    <b v="0"/>
    <m/>
    <m/>
    <s v="North Bay"/>
    <s v="ON"/>
    <n v="46.309999999999995"/>
    <n v="-79.459999999999994"/>
    <x v="0"/>
    <x v="5"/>
    <m/>
    <m/>
    <m/>
    <m/>
    <m/>
    <s v="medium"/>
    <m/>
    <m/>
    <m/>
    <m/>
    <m/>
    <m/>
    <m/>
    <m/>
    <m/>
    <m/>
    <m/>
    <m/>
    <m/>
    <m/>
    <m/>
    <m/>
    <m/>
    <m/>
    <m/>
    <m/>
    <m/>
    <m/>
    <m/>
    <m/>
    <m/>
    <m/>
    <m/>
    <m/>
    <m/>
    <m/>
    <m/>
    <m/>
    <m/>
    <m/>
    <m/>
    <m/>
    <m/>
    <m/>
    <m/>
    <m/>
    <m/>
    <m/>
    <m/>
    <m/>
    <m/>
    <m/>
    <m/>
    <m/>
    <m/>
    <m/>
    <m/>
    <m/>
    <m/>
    <m/>
    <m/>
    <m/>
    <m/>
    <m/>
    <m/>
    <m/>
    <m/>
    <m/>
    <m/>
    <m/>
    <m/>
    <m/>
    <m/>
    <m/>
    <m/>
    <m/>
    <m/>
    <m/>
    <m/>
    <m/>
    <m/>
    <m/>
    <m/>
    <m/>
    <m/>
    <m/>
    <m/>
    <m/>
    <m/>
    <m/>
    <m/>
    <m/>
    <m/>
    <m/>
    <m/>
    <m/>
    <m/>
    <m/>
    <m/>
    <m/>
    <m/>
    <m/>
    <m/>
    <m/>
    <m/>
  </r>
  <r>
    <n v="103630"/>
    <x v="170"/>
    <b v="0"/>
    <b v="1"/>
    <x v="0"/>
    <b v="0"/>
    <m/>
    <m/>
    <s v="Halifax"/>
    <s v="NS"/>
    <n v="44.658000000000001"/>
    <n v="-63.566000000000003"/>
    <x v="0"/>
    <x v="5"/>
    <m/>
    <m/>
    <m/>
    <m/>
    <m/>
    <s v="large"/>
    <m/>
    <m/>
    <m/>
    <m/>
    <m/>
    <m/>
    <m/>
    <m/>
    <m/>
    <m/>
    <m/>
    <m/>
    <m/>
    <m/>
    <m/>
    <m/>
    <m/>
    <m/>
    <m/>
    <m/>
    <m/>
    <m/>
    <m/>
    <m/>
    <m/>
    <m/>
    <m/>
    <m/>
    <m/>
    <m/>
    <m/>
    <m/>
    <m/>
    <m/>
    <m/>
    <m/>
    <m/>
    <m/>
    <m/>
    <m/>
    <m/>
    <m/>
    <m/>
    <m/>
    <m/>
    <m/>
    <m/>
    <m/>
    <m/>
    <m/>
    <m/>
    <m/>
    <m/>
    <m/>
    <m/>
    <m/>
    <m/>
    <m/>
    <m/>
    <m/>
    <m/>
    <m/>
    <m/>
    <m/>
    <m/>
    <m/>
    <m/>
    <m/>
    <m/>
    <m/>
    <m/>
    <m/>
    <m/>
    <m/>
    <m/>
    <m/>
    <m/>
    <m/>
    <m/>
    <m/>
    <m/>
    <m/>
    <m/>
    <m/>
    <m/>
    <m/>
    <m/>
    <m/>
    <m/>
    <m/>
    <m/>
    <m/>
    <m/>
    <m/>
    <m/>
    <m/>
    <m/>
    <m/>
    <m/>
  </r>
  <r>
    <n v="103631"/>
    <x v="171"/>
    <b v="0"/>
    <b v="1"/>
    <x v="0"/>
    <b v="0"/>
    <m/>
    <m/>
    <s v="Halifax"/>
    <s v="NS"/>
    <n v="44.658999999999999"/>
    <n v="-63.565000000000005"/>
    <x v="0"/>
    <x v="5"/>
    <m/>
    <m/>
    <m/>
    <m/>
    <m/>
    <s v="large"/>
    <m/>
    <m/>
    <m/>
    <m/>
    <m/>
    <m/>
    <m/>
    <m/>
    <m/>
    <m/>
    <m/>
    <m/>
    <m/>
    <m/>
    <m/>
    <m/>
    <m/>
    <m/>
    <m/>
    <m/>
    <m/>
    <m/>
    <m/>
    <m/>
    <m/>
    <m/>
    <m/>
    <m/>
    <m/>
    <m/>
    <m/>
    <m/>
    <m/>
    <m/>
    <m/>
    <m/>
    <m/>
    <m/>
    <m/>
    <m/>
    <m/>
    <m/>
    <m/>
    <m/>
    <m/>
    <m/>
    <m/>
    <m/>
    <m/>
    <m/>
    <m/>
    <m/>
    <m/>
    <m/>
    <m/>
    <m/>
    <m/>
    <m/>
    <m/>
    <m/>
    <m/>
    <m/>
    <m/>
    <m/>
    <m/>
    <m/>
    <m/>
    <m/>
    <m/>
    <m/>
    <m/>
    <m/>
    <m/>
    <m/>
    <m/>
    <m/>
    <m/>
    <m/>
    <m/>
    <m/>
    <m/>
    <m/>
    <m/>
    <m/>
    <m/>
    <m/>
    <m/>
    <m/>
    <m/>
    <m/>
    <m/>
    <m/>
    <m/>
    <m/>
    <m/>
    <m/>
    <m/>
    <m/>
    <m/>
  </r>
  <r>
    <n v="103632"/>
    <x v="172"/>
    <b v="0"/>
    <b v="1"/>
    <x v="0"/>
    <b v="0"/>
    <m/>
    <m/>
    <s v="Toronto"/>
    <s v="ON"/>
    <n v="43.945"/>
    <n v="-79.090999999999994"/>
    <x v="0"/>
    <x v="5"/>
    <m/>
    <m/>
    <m/>
    <m/>
    <m/>
    <s v="large"/>
    <m/>
    <m/>
    <m/>
    <m/>
    <m/>
    <m/>
    <m/>
    <m/>
    <m/>
    <m/>
    <m/>
    <m/>
    <m/>
    <m/>
    <m/>
    <m/>
    <m/>
    <m/>
    <m/>
    <m/>
    <m/>
    <m/>
    <m/>
    <m/>
    <m/>
    <m/>
    <m/>
    <m/>
    <m/>
    <m/>
    <m/>
    <m/>
    <m/>
    <m/>
    <m/>
    <m/>
    <m/>
    <m/>
    <m/>
    <m/>
    <m/>
    <m/>
    <m/>
    <m/>
    <m/>
    <m/>
    <m/>
    <m/>
    <m/>
    <m/>
    <m/>
    <m/>
    <m/>
    <m/>
    <m/>
    <m/>
    <m/>
    <m/>
    <m/>
    <m/>
    <m/>
    <m/>
    <m/>
    <m/>
    <m/>
    <m/>
    <m/>
    <m/>
    <m/>
    <m/>
    <m/>
    <m/>
    <m/>
    <m/>
    <m/>
    <m/>
    <m/>
    <m/>
    <m/>
    <m/>
    <m/>
    <m/>
    <m/>
    <m/>
    <m/>
    <m/>
    <m/>
    <m/>
    <m/>
    <m/>
    <m/>
    <m/>
    <m/>
    <m/>
    <m/>
    <m/>
    <m/>
    <m/>
    <m/>
  </r>
  <r>
    <n v="103633"/>
    <x v="173"/>
    <b v="0"/>
    <b v="1"/>
    <x v="0"/>
    <b v="0"/>
    <m/>
    <m/>
    <s v="Toronto"/>
    <s v="ON"/>
    <n v="43.945999999999998"/>
    <n v="-79.089999999999989"/>
    <x v="0"/>
    <x v="5"/>
    <m/>
    <m/>
    <m/>
    <m/>
    <m/>
    <s v="large"/>
    <m/>
    <m/>
    <m/>
    <m/>
    <m/>
    <m/>
    <m/>
    <m/>
    <m/>
    <m/>
    <m/>
    <m/>
    <m/>
    <m/>
    <m/>
    <m/>
    <m/>
    <m/>
    <m/>
    <m/>
    <m/>
    <m/>
    <m/>
    <m/>
    <m/>
    <m/>
    <m/>
    <m/>
    <m/>
    <m/>
    <m/>
    <m/>
    <m/>
    <m/>
    <m/>
    <m/>
    <m/>
    <m/>
    <m/>
    <m/>
    <m/>
    <m/>
    <m/>
    <m/>
    <m/>
    <m/>
    <m/>
    <m/>
    <m/>
    <m/>
    <m/>
    <m/>
    <m/>
    <m/>
    <m/>
    <m/>
    <m/>
    <m/>
    <m/>
    <m/>
    <m/>
    <m/>
    <m/>
    <m/>
    <m/>
    <m/>
    <m/>
    <m/>
    <m/>
    <m/>
    <m/>
    <m/>
    <m/>
    <m/>
    <m/>
    <m/>
    <m/>
    <m/>
    <m/>
    <m/>
    <m/>
    <m/>
    <m/>
    <m/>
    <m/>
    <m/>
    <m/>
    <m/>
    <m/>
    <m/>
    <m/>
    <m/>
    <m/>
    <m/>
    <m/>
    <m/>
    <m/>
    <m/>
    <m/>
  </r>
  <r>
    <n v="103634"/>
    <x v="174"/>
    <b v="0"/>
    <b v="1"/>
    <x v="0"/>
    <b v="0"/>
    <m/>
    <m/>
    <s v="Fredericton"/>
    <s v="NB"/>
    <n v="45.966000000000001"/>
    <n v="-66.641000000000005"/>
    <x v="0"/>
    <x v="5"/>
    <m/>
    <m/>
    <m/>
    <m/>
    <m/>
    <s v="medium"/>
    <m/>
    <m/>
    <m/>
    <m/>
    <m/>
    <m/>
    <m/>
    <m/>
    <m/>
    <m/>
    <m/>
    <m/>
    <m/>
    <m/>
    <m/>
    <m/>
    <m/>
    <m/>
    <m/>
    <m/>
    <m/>
    <m/>
    <m/>
    <m/>
    <m/>
    <m/>
    <m/>
    <m/>
    <m/>
    <m/>
    <m/>
    <m/>
    <m/>
    <m/>
    <m/>
    <m/>
    <m/>
    <m/>
    <m/>
    <m/>
    <m/>
    <m/>
    <m/>
    <m/>
    <m/>
    <m/>
    <m/>
    <m/>
    <m/>
    <m/>
    <m/>
    <m/>
    <m/>
    <m/>
    <m/>
    <m/>
    <m/>
    <m/>
    <m/>
    <m/>
    <m/>
    <m/>
    <m/>
    <m/>
    <m/>
    <m/>
    <m/>
    <m/>
    <m/>
    <m/>
    <m/>
    <m/>
    <m/>
    <m/>
    <m/>
    <m/>
    <m/>
    <m/>
    <m/>
    <m/>
    <m/>
    <m/>
    <m/>
    <m/>
    <m/>
    <m/>
    <m/>
    <m/>
    <m/>
    <m/>
    <m/>
    <m/>
    <m/>
    <m/>
    <m/>
    <m/>
    <m/>
    <m/>
    <m/>
  </r>
  <r>
    <n v="103635"/>
    <x v="175"/>
    <b v="0"/>
    <b v="1"/>
    <x v="0"/>
    <b v="0"/>
    <m/>
    <m/>
    <s v="Oshawa"/>
    <s v="ON"/>
    <n v="43.903999999999996"/>
    <n v="-78.858999999999995"/>
    <x v="0"/>
    <x v="5"/>
    <m/>
    <m/>
    <m/>
    <m/>
    <m/>
    <s v="large"/>
    <m/>
    <m/>
    <m/>
    <m/>
    <m/>
    <m/>
    <m/>
    <m/>
    <m/>
    <m/>
    <m/>
    <m/>
    <m/>
    <m/>
    <m/>
    <m/>
    <m/>
    <m/>
    <m/>
    <m/>
    <m/>
    <m/>
    <m/>
    <m/>
    <m/>
    <m/>
    <m/>
    <m/>
    <m/>
    <m/>
    <m/>
    <m/>
    <m/>
    <m/>
    <m/>
    <m/>
    <m/>
    <m/>
    <m/>
    <m/>
    <m/>
    <m/>
    <m/>
    <m/>
    <m/>
    <m/>
    <m/>
    <m/>
    <m/>
    <m/>
    <m/>
    <m/>
    <m/>
    <m/>
    <m/>
    <m/>
    <m/>
    <m/>
    <m/>
    <m/>
    <m/>
    <m/>
    <m/>
    <m/>
    <m/>
    <m/>
    <m/>
    <m/>
    <m/>
    <m/>
    <m/>
    <m/>
    <m/>
    <m/>
    <m/>
    <m/>
    <m/>
    <m/>
    <m/>
    <m/>
    <m/>
    <m/>
    <m/>
    <m/>
    <m/>
    <m/>
    <m/>
    <m/>
    <m/>
    <m/>
    <m/>
    <m/>
    <m/>
    <m/>
    <m/>
    <m/>
    <m/>
    <m/>
    <m/>
  </r>
  <r>
    <n v="103636"/>
    <x v="176"/>
    <b v="0"/>
    <b v="1"/>
    <x v="0"/>
    <b v="0"/>
    <m/>
    <m/>
    <s v="Guelph"/>
    <s v="ON"/>
    <n v="43.588999999999999"/>
    <n v="-80.204000000000008"/>
    <x v="0"/>
    <x v="5"/>
    <m/>
    <m/>
    <m/>
    <m/>
    <m/>
    <s v="large"/>
    <m/>
    <m/>
    <m/>
    <m/>
    <m/>
    <m/>
    <m/>
    <m/>
    <m/>
    <m/>
    <m/>
    <m/>
    <m/>
    <m/>
    <m/>
    <m/>
    <m/>
    <m/>
    <m/>
    <m/>
    <m/>
    <m/>
    <m/>
    <m/>
    <m/>
    <m/>
    <m/>
    <m/>
    <m/>
    <m/>
    <m/>
    <m/>
    <m/>
    <m/>
    <m/>
    <m/>
    <m/>
    <m/>
    <m/>
    <m/>
    <m/>
    <m/>
    <m/>
    <m/>
    <m/>
    <m/>
    <m/>
    <m/>
    <m/>
    <m/>
    <m/>
    <m/>
    <m/>
    <m/>
    <m/>
    <m/>
    <m/>
    <m/>
    <m/>
    <m/>
    <m/>
    <m/>
    <m/>
    <m/>
    <m/>
    <m/>
    <m/>
    <m/>
    <m/>
    <m/>
    <m/>
    <m/>
    <m/>
    <m/>
    <m/>
    <m/>
    <m/>
    <m/>
    <m/>
    <m/>
    <m/>
    <m/>
    <m/>
    <m/>
    <m/>
    <m/>
    <m/>
    <m/>
    <m/>
    <m/>
    <m/>
    <m/>
    <m/>
    <m/>
    <m/>
    <m/>
    <m/>
    <m/>
    <m/>
  </r>
  <r>
    <n v="103637"/>
    <x v="177"/>
    <b v="0"/>
    <b v="1"/>
    <x v="0"/>
    <b v="0"/>
    <m/>
    <m/>
    <s v="Halifax"/>
    <s v="NS"/>
    <n v="44.660000000000004"/>
    <n v="-63.564"/>
    <x v="0"/>
    <x v="5"/>
    <m/>
    <m/>
    <m/>
    <m/>
    <m/>
    <s v="large"/>
    <m/>
    <m/>
    <m/>
    <m/>
    <m/>
    <m/>
    <m/>
    <m/>
    <m/>
    <m/>
    <m/>
    <m/>
    <m/>
    <m/>
    <m/>
    <m/>
    <m/>
    <m/>
    <m/>
    <m/>
    <m/>
    <m/>
    <m/>
    <m/>
    <m/>
    <m/>
    <m/>
    <m/>
    <m/>
    <m/>
    <m/>
    <m/>
    <m/>
    <m/>
    <m/>
    <m/>
    <m/>
    <m/>
    <m/>
    <m/>
    <m/>
    <m/>
    <m/>
    <m/>
    <m/>
    <m/>
    <m/>
    <m/>
    <m/>
    <m/>
    <m/>
    <m/>
    <m/>
    <m/>
    <m/>
    <m/>
    <m/>
    <m/>
    <m/>
    <m/>
    <m/>
    <m/>
    <m/>
    <m/>
    <m/>
    <m/>
    <m/>
    <m/>
    <m/>
    <m/>
    <m/>
    <m/>
    <m/>
    <m/>
    <m/>
    <m/>
    <m/>
    <m/>
    <m/>
    <m/>
    <m/>
    <m/>
    <m/>
    <m/>
    <m/>
    <m/>
    <m/>
    <m/>
    <m/>
    <m/>
    <m/>
    <m/>
    <m/>
    <m/>
    <m/>
    <m/>
    <m/>
    <m/>
    <m/>
  </r>
  <r>
    <n v="103638"/>
    <x v="178"/>
    <b v="0"/>
    <b v="1"/>
    <x v="0"/>
    <b v="0"/>
    <s v="University of New Brunswick"/>
    <m/>
    <s v="Saint John"/>
    <s v="NB"/>
    <n v="45.275000000000006"/>
    <n v="-66.061000000000007"/>
    <x v="0"/>
    <x v="56"/>
    <m/>
    <n v="2017"/>
    <n v="611"/>
    <m/>
    <m/>
    <s v="medium"/>
    <m/>
    <m/>
    <m/>
    <m/>
    <m/>
    <m/>
    <s v="Yes"/>
    <m/>
    <m/>
    <m/>
    <m/>
    <s v="CEEDC DE Survey 2019"/>
    <m/>
    <m/>
    <m/>
    <m/>
    <m/>
    <m/>
    <m/>
    <s v="Yes"/>
    <m/>
    <m/>
    <m/>
    <m/>
    <m/>
    <m/>
    <m/>
    <m/>
    <s v="Yes"/>
    <m/>
    <m/>
    <m/>
    <m/>
    <m/>
    <m/>
    <m/>
    <m/>
    <m/>
    <m/>
    <m/>
    <m/>
    <s v="Yes"/>
    <m/>
    <m/>
    <m/>
    <s v="Yes"/>
    <n v="60000"/>
    <m/>
    <m/>
    <m/>
    <m/>
    <m/>
    <m/>
    <m/>
    <m/>
    <m/>
    <m/>
    <m/>
    <m/>
    <n v="32918"/>
    <m/>
    <m/>
    <m/>
    <n v="19800"/>
    <m/>
    <m/>
    <m/>
    <m/>
    <s v="Yes"/>
    <s v="No"/>
    <s v="Yes"/>
    <n v="12"/>
    <m/>
    <n v="1"/>
    <n v="505000"/>
    <m/>
    <n v="35000"/>
    <m/>
    <m/>
    <m/>
    <s v="No"/>
    <m/>
    <s v="No"/>
    <s v="No"/>
    <m/>
    <s v="No"/>
    <m/>
    <m/>
    <m/>
    <m/>
    <m/>
    <m/>
    <m/>
    <m/>
    <m/>
    <m/>
    <m/>
    <m/>
    <m/>
  </r>
  <r>
    <n v="103639"/>
    <x v="179"/>
    <b v="0"/>
    <b v="1"/>
    <x v="0"/>
    <b v="0"/>
    <m/>
    <m/>
    <s v="Oshawa"/>
    <s v="ON"/>
    <n v="43.905000000000001"/>
    <n v="-78.858000000000004"/>
    <x v="0"/>
    <x v="5"/>
    <m/>
    <m/>
    <m/>
    <m/>
    <m/>
    <s v="large"/>
    <m/>
    <m/>
    <m/>
    <m/>
    <m/>
    <m/>
    <m/>
    <m/>
    <m/>
    <m/>
    <m/>
    <m/>
    <m/>
    <m/>
    <m/>
    <m/>
    <m/>
    <m/>
    <m/>
    <m/>
    <m/>
    <m/>
    <m/>
    <m/>
    <m/>
    <m/>
    <m/>
    <m/>
    <m/>
    <m/>
    <m/>
    <m/>
    <m/>
    <m/>
    <m/>
    <m/>
    <m/>
    <m/>
    <m/>
    <m/>
    <m/>
    <m/>
    <m/>
    <m/>
    <m/>
    <m/>
    <m/>
    <m/>
    <m/>
    <m/>
    <m/>
    <m/>
    <m/>
    <m/>
    <m/>
    <m/>
    <m/>
    <m/>
    <m/>
    <m/>
    <m/>
    <m/>
    <m/>
    <m/>
    <m/>
    <m/>
    <m/>
    <m/>
    <m/>
    <m/>
    <m/>
    <m/>
    <m/>
    <m/>
    <m/>
    <m/>
    <m/>
    <m/>
    <m/>
    <m/>
    <m/>
    <m/>
    <m/>
    <m/>
    <m/>
    <m/>
    <m/>
    <m/>
    <m/>
    <m/>
    <m/>
    <m/>
    <m/>
    <m/>
    <m/>
    <m/>
    <m/>
    <m/>
    <m/>
  </r>
  <r>
    <n v="103640"/>
    <x v="180"/>
    <b v="0"/>
    <b v="1"/>
    <x v="0"/>
    <b v="0"/>
    <s v="PEI Energy Systems"/>
    <m/>
    <s v="Charlottetown"/>
    <s v="PE"/>
    <n v="46.241"/>
    <n v="-63.128"/>
    <x v="0"/>
    <x v="10"/>
    <m/>
    <n v="2018"/>
    <n v="611"/>
    <m/>
    <m/>
    <s v="medium"/>
    <s v="Yes"/>
    <m/>
    <s v="Yes"/>
    <m/>
    <m/>
    <m/>
    <s v="Yes"/>
    <m/>
    <s v="Yes"/>
    <m/>
    <m/>
    <s v="CEEDC DE Survey 2019"/>
    <m/>
    <m/>
    <m/>
    <m/>
    <m/>
    <m/>
    <m/>
    <m/>
    <m/>
    <m/>
    <m/>
    <m/>
    <m/>
    <m/>
    <m/>
    <m/>
    <m/>
    <m/>
    <m/>
    <m/>
    <m/>
    <s v="Yes"/>
    <m/>
    <m/>
    <m/>
    <m/>
    <s v="Yes"/>
    <m/>
    <m/>
    <m/>
    <m/>
    <m/>
    <m/>
    <m/>
    <m/>
    <m/>
    <m/>
    <m/>
    <m/>
    <m/>
    <m/>
    <m/>
    <m/>
    <m/>
    <m/>
    <m/>
    <m/>
    <m/>
    <m/>
    <m/>
    <m/>
    <m/>
    <m/>
    <m/>
    <m/>
    <m/>
    <s v="No"/>
    <s v="Yes"/>
    <s v="Yes"/>
    <m/>
    <n v="28"/>
    <n v="28"/>
    <m/>
    <n v="16404200"/>
    <n v="16404200"/>
    <m/>
    <n v="2550"/>
    <n v="2550"/>
    <m/>
    <m/>
    <m/>
    <m/>
    <m/>
    <m/>
    <m/>
    <n v="13"/>
    <n v="13"/>
    <m/>
    <n v="29785"/>
    <m/>
    <m/>
    <n v="80"/>
    <m/>
    <m/>
    <n v="70"/>
    <m/>
    <m/>
  </r>
  <r>
    <n v="103641"/>
    <x v="181"/>
    <b v="0"/>
    <b v="1"/>
    <x v="0"/>
    <b v="0"/>
    <m/>
    <m/>
    <s v="Scarborough"/>
    <s v="ON"/>
    <n v="43.779000000000003"/>
    <n v="-79.228999999999999"/>
    <x v="0"/>
    <x v="5"/>
    <m/>
    <m/>
    <m/>
    <m/>
    <m/>
    <s v="large"/>
    <m/>
    <m/>
    <m/>
    <m/>
    <m/>
    <m/>
    <m/>
    <m/>
    <m/>
    <m/>
    <m/>
    <m/>
    <m/>
    <m/>
    <m/>
    <m/>
    <m/>
    <m/>
    <m/>
    <m/>
    <m/>
    <m/>
    <m/>
    <m/>
    <m/>
    <m/>
    <m/>
    <m/>
    <m/>
    <m/>
    <m/>
    <m/>
    <m/>
    <m/>
    <m/>
    <m/>
    <m/>
    <m/>
    <m/>
    <m/>
    <m/>
    <m/>
    <m/>
    <m/>
    <m/>
    <m/>
    <m/>
    <m/>
    <m/>
    <m/>
    <m/>
    <m/>
    <m/>
    <m/>
    <m/>
    <m/>
    <m/>
    <m/>
    <m/>
    <m/>
    <m/>
    <m/>
    <m/>
    <m/>
    <m/>
    <m/>
    <m/>
    <m/>
    <m/>
    <m/>
    <m/>
    <m/>
    <m/>
    <m/>
    <m/>
    <m/>
    <m/>
    <m/>
    <m/>
    <m/>
    <m/>
    <m/>
    <m/>
    <m/>
    <m/>
    <m/>
    <m/>
    <m/>
    <m/>
    <m/>
    <m/>
    <m/>
    <m/>
    <m/>
    <m/>
    <m/>
    <m/>
    <m/>
    <m/>
  </r>
  <r>
    <n v="103642"/>
    <x v="182"/>
    <b v="0"/>
    <b v="1"/>
    <x v="0"/>
    <b v="0"/>
    <m/>
    <m/>
    <s v="Waterloo"/>
    <s v="ON"/>
    <n v="43.481000000000002"/>
    <n v="-80.503"/>
    <x v="0"/>
    <x v="5"/>
    <m/>
    <m/>
    <m/>
    <m/>
    <m/>
    <s v="large"/>
    <m/>
    <m/>
    <m/>
    <m/>
    <m/>
    <m/>
    <m/>
    <m/>
    <m/>
    <m/>
    <m/>
    <m/>
    <m/>
    <m/>
    <m/>
    <m/>
    <m/>
    <m/>
    <m/>
    <m/>
    <m/>
    <m/>
    <m/>
    <m/>
    <m/>
    <m/>
    <m/>
    <m/>
    <m/>
    <m/>
    <m/>
    <m/>
    <m/>
    <m/>
    <m/>
    <m/>
    <m/>
    <m/>
    <m/>
    <m/>
    <m/>
    <m/>
    <m/>
    <m/>
    <m/>
    <m/>
    <m/>
    <m/>
    <m/>
    <m/>
    <m/>
    <m/>
    <m/>
    <m/>
    <m/>
    <m/>
    <m/>
    <m/>
    <m/>
    <m/>
    <m/>
    <m/>
    <m/>
    <m/>
    <m/>
    <m/>
    <m/>
    <m/>
    <m/>
    <m/>
    <m/>
    <m/>
    <m/>
    <m/>
    <m/>
    <m/>
    <m/>
    <m/>
    <m/>
    <m/>
    <m/>
    <m/>
    <m/>
    <m/>
    <m/>
    <m/>
    <m/>
    <m/>
    <m/>
    <m/>
    <m/>
    <m/>
    <m/>
    <m/>
    <m/>
    <m/>
    <m/>
    <m/>
    <m/>
  </r>
  <r>
    <n v="103643"/>
    <x v="183"/>
    <b v="0"/>
    <b v="1"/>
    <x v="0"/>
    <b v="0"/>
    <m/>
    <m/>
    <s v="London"/>
    <s v="ON"/>
    <n v="43.030999999999999"/>
    <n v="-81.198999999999998"/>
    <x v="0"/>
    <x v="5"/>
    <m/>
    <m/>
    <m/>
    <m/>
    <m/>
    <s v="large"/>
    <m/>
    <m/>
    <m/>
    <m/>
    <m/>
    <m/>
    <m/>
    <m/>
    <m/>
    <m/>
    <m/>
    <m/>
    <m/>
    <m/>
    <m/>
    <m/>
    <m/>
    <m/>
    <m/>
    <m/>
    <m/>
    <m/>
    <m/>
    <m/>
    <m/>
    <m/>
    <m/>
    <m/>
    <m/>
    <m/>
    <m/>
    <m/>
    <m/>
    <m/>
    <m/>
    <m/>
    <m/>
    <m/>
    <m/>
    <m/>
    <m/>
    <m/>
    <m/>
    <m/>
    <m/>
    <m/>
    <m/>
    <m/>
    <m/>
    <m/>
    <m/>
    <m/>
    <m/>
    <m/>
    <m/>
    <m/>
    <m/>
    <m/>
    <m/>
    <m/>
    <m/>
    <m/>
    <m/>
    <m/>
    <m/>
    <m/>
    <m/>
    <m/>
    <m/>
    <m/>
    <m/>
    <m/>
    <m/>
    <m/>
    <m/>
    <m/>
    <m/>
    <m/>
    <m/>
    <m/>
    <m/>
    <m/>
    <m/>
    <m/>
    <m/>
    <m/>
    <m/>
    <m/>
    <m/>
    <m/>
    <m/>
    <m/>
    <m/>
    <m/>
    <m/>
    <m/>
    <m/>
    <m/>
    <m/>
  </r>
  <r>
    <n v="103644"/>
    <x v="184"/>
    <b v="0"/>
    <b v="1"/>
    <x v="0"/>
    <b v="0"/>
    <m/>
    <m/>
    <s v="Waterloo"/>
    <s v="ON"/>
    <n v="43.481999999999999"/>
    <n v="-80.501999999999995"/>
    <x v="0"/>
    <x v="5"/>
    <m/>
    <m/>
    <m/>
    <m/>
    <m/>
    <s v="large"/>
    <m/>
    <m/>
    <m/>
    <m/>
    <m/>
    <m/>
    <m/>
    <m/>
    <m/>
    <m/>
    <m/>
    <m/>
    <m/>
    <m/>
    <m/>
    <m/>
    <m/>
    <m/>
    <m/>
    <m/>
    <m/>
    <m/>
    <m/>
    <m/>
    <m/>
    <m/>
    <m/>
    <m/>
    <m/>
    <m/>
    <m/>
    <m/>
    <m/>
    <m/>
    <m/>
    <m/>
    <m/>
    <m/>
    <m/>
    <m/>
    <m/>
    <m/>
    <m/>
    <m/>
    <m/>
    <m/>
    <m/>
    <m/>
    <m/>
    <m/>
    <m/>
    <m/>
    <m/>
    <m/>
    <m/>
    <m/>
    <m/>
    <m/>
    <m/>
    <m/>
    <m/>
    <m/>
    <m/>
    <m/>
    <m/>
    <m/>
    <m/>
    <m/>
    <m/>
    <m/>
    <m/>
    <m/>
    <m/>
    <m/>
    <m/>
    <m/>
    <m/>
    <m/>
    <m/>
    <m/>
    <m/>
    <m/>
    <m/>
    <m/>
    <m/>
    <m/>
    <m/>
    <m/>
    <m/>
    <m/>
    <m/>
    <m/>
    <m/>
    <m/>
    <m/>
    <m/>
    <m/>
    <m/>
    <m/>
  </r>
  <r>
    <n v="103645"/>
    <x v="185"/>
    <b v="0"/>
    <b v="1"/>
    <x v="0"/>
    <b v="0"/>
    <m/>
    <m/>
    <s v="Halifax"/>
    <s v="NS"/>
    <n v="44.661000000000001"/>
    <n v="-63.563000000000002"/>
    <x v="0"/>
    <x v="5"/>
    <m/>
    <m/>
    <m/>
    <m/>
    <m/>
    <s v="large"/>
    <m/>
    <m/>
    <m/>
    <m/>
    <m/>
    <m/>
    <m/>
    <m/>
    <m/>
    <m/>
    <m/>
    <m/>
    <m/>
    <m/>
    <m/>
    <m/>
    <m/>
    <m/>
    <m/>
    <m/>
    <m/>
    <m/>
    <m/>
    <m/>
    <m/>
    <m/>
    <m/>
    <m/>
    <m/>
    <m/>
    <m/>
    <m/>
    <m/>
    <m/>
    <m/>
    <m/>
    <m/>
    <m/>
    <m/>
    <m/>
    <m/>
    <m/>
    <m/>
    <m/>
    <m/>
    <m/>
    <m/>
    <m/>
    <m/>
    <m/>
    <m/>
    <m/>
    <m/>
    <m/>
    <m/>
    <m/>
    <m/>
    <m/>
    <m/>
    <m/>
    <m/>
    <m/>
    <m/>
    <m/>
    <m/>
    <m/>
    <m/>
    <m/>
    <m/>
    <m/>
    <m/>
    <m/>
    <m/>
    <m/>
    <m/>
    <m/>
    <m/>
    <m/>
    <m/>
    <m/>
    <m/>
    <m/>
    <m/>
    <m/>
    <m/>
    <m/>
    <m/>
    <m/>
    <m/>
    <m/>
    <m/>
    <m/>
    <m/>
    <m/>
    <m/>
    <m/>
    <m/>
    <m/>
    <m/>
  </r>
  <r>
    <n v="103646"/>
    <x v="186"/>
    <b v="0"/>
    <b v="1"/>
    <x v="0"/>
    <b v="0"/>
    <s v="Qulliiq Energy Corporation"/>
    <m/>
    <s v="Pangnirtung"/>
    <s v="NU"/>
    <n v="66.147000000000006"/>
    <n v="-65.701999999999998"/>
    <x v="0"/>
    <x v="54"/>
    <m/>
    <n v="2018"/>
    <n v="221"/>
    <n v="17387"/>
    <m/>
    <s v="Small"/>
    <m/>
    <m/>
    <m/>
    <m/>
    <m/>
    <m/>
    <s v="Yes"/>
    <m/>
    <m/>
    <m/>
    <m/>
    <s v="CEEDC DE Survey 2019"/>
    <m/>
    <n v="2.2199999999999998"/>
    <m/>
    <m/>
    <n v="1620"/>
    <m/>
    <m/>
    <m/>
    <m/>
    <n v="3"/>
    <s v="DE"/>
    <m/>
    <n v="2.2199999999999998"/>
    <m/>
    <m/>
    <m/>
    <m/>
    <m/>
    <s v="Yes"/>
    <m/>
    <m/>
    <m/>
    <m/>
    <m/>
    <m/>
    <m/>
    <m/>
    <m/>
    <m/>
    <m/>
    <m/>
    <m/>
    <m/>
    <m/>
    <m/>
    <m/>
    <m/>
    <m/>
    <m/>
    <m/>
    <m/>
    <m/>
    <m/>
    <m/>
    <m/>
    <m/>
    <m/>
    <m/>
    <m/>
    <m/>
    <m/>
    <m/>
    <m/>
    <m/>
    <m/>
    <m/>
    <s v="No"/>
    <s v="Yes"/>
    <s v="No"/>
    <m/>
    <m/>
    <m/>
    <m/>
    <m/>
    <m/>
    <m/>
    <m/>
    <m/>
    <m/>
    <s v="Yes"/>
    <m/>
    <m/>
    <m/>
    <m/>
    <m/>
    <m/>
    <m/>
    <m/>
    <n v="1620"/>
    <m/>
    <m/>
    <m/>
    <m/>
    <m/>
    <m/>
    <m/>
    <m/>
  </r>
  <r>
    <n v="103647"/>
    <x v="187"/>
    <b v="0"/>
    <b v="1"/>
    <x v="0"/>
    <b v="0"/>
    <s v="QEC"/>
    <m/>
    <s v="Kugluktuk"/>
    <s v="NU"/>
    <n v="67.825999999999993"/>
    <n v="-115.098"/>
    <x v="0"/>
    <x v="2"/>
    <m/>
    <n v="2015"/>
    <n v="2211"/>
    <n v="17376"/>
    <m/>
    <s v="Small"/>
    <m/>
    <m/>
    <m/>
    <m/>
    <s v="Yes"/>
    <m/>
    <m/>
    <m/>
    <m/>
    <m/>
    <m/>
    <s v="CIEEDAC DE Survey 2015"/>
    <m/>
    <n v="2.2000000000000002"/>
    <n v="1.2799999999999998"/>
    <n v="5662"/>
    <n v="260"/>
    <m/>
    <m/>
    <m/>
    <m/>
    <m/>
    <m/>
    <m/>
    <n v="2.2000000000000002"/>
    <n v="1.2799999999999998"/>
    <n v="5662"/>
    <n v="194.89999999999998"/>
    <m/>
    <m/>
    <m/>
    <m/>
    <m/>
    <m/>
    <m/>
    <m/>
    <m/>
    <m/>
    <m/>
    <m/>
    <m/>
    <m/>
    <m/>
    <m/>
    <m/>
    <m/>
    <m/>
    <m/>
    <m/>
    <m/>
    <m/>
    <m/>
    <m/>
    <m/>
    <m/>
    <m/>
    <m/>
    <m/>
    <m/>
    <m/>
    <m/>
    <m/>
    <m/>
    <m/>
    <m/>
    <m/>
    <m/>
    <m/>
    <s v="No"/>
    <s v="Yes"/>
    <s v="No"/>
    <m/>
    <m/>
    <m/>
    <m/>
    <m/>
    <m/>
    <m/>
    <m/>
    <m/>
    <m/>
    <s v="Yes"/>
    <m/>
    <m/>
    <m/>
    <m/>
    <m/>
    <m/>
    <m/>
    <m/>
    <n v="260"/>
    <m/>
    <m/>
    <m/>
    <m/>
    <m/>
    <m/>
    <m/>
    <m/>
  </r>
  <r>
    <n v="103648"/>
    <x v="188"/>
    <b v="0"/>
    <b v="1"/>
    <x v="0"/>
    <b v="0"/>
    <s v="QEC"/>
    <m/>
    <s v="Cambridge Bay"/>
    <s v="NU"/>
    <n v="69.117999999999995"/>
    <n v="-105.06399999999999"/>
    <x v="1"/>
    <x v="25"/>
    <m/>
    <n v="2015"/>
    <m/>
    <m/>
    <m/>
    <s v="Small"/>
    <m/>
    <m/>
    <m/>
    <m/>
    <s v="Yes"/>
    <m/>
    <m/>
    <m/>
    <m/>
    <m/>
    <m/>
    <s v="CIEEDAC DE Survey 2015"/>
    <m/>
    <m/>
    <m/>
    <m/>
    <m/>
    <m/>
    <m/>
    <m/>
    <m/>
    <m/>
    <m/>
    <m/>
    <m/>
    <m/>
    <m/>
    <m/>
    <m/>
    <m/>
    <m/>
    <m/>
    <m/>
    <m/>
    <m/>
    <m/>
    <m/>
    <m/>
    <m/>
    <m/>
    <m/>
    <m/>
    <m/>
    <m/>
    <m/>
    <m/>
    <m/>
    <m/>
    <m/>
    <m/>
    <m/>
    <m/>
    <m/>
    <m/>
    <m/>
    <m/>
    <m/>
    <m/>
    <m/>
    <m/>
    <m/>
    <m/>
    <m/>
    <m/>
    <m/>
    <m/>
    <m/>
    <m/>
    <s v="No"/>
    <s v="No"/>
    <s v="No"/>
    <m/>
    <m/>
    <m/>
    <m/>
    <m/>
    <m/>
    <m/>
    <m/>
    <m/>
    <m/>
    <m/>
    <m/>
    <m/>
    <m/>
    <m/>
    <m/>
    <m/>
    <m/>
    <m/>
    <m/>
    <m/>
    <m/>
    <m/>
    <m/>
    <m/>
    <m/>
    <m/>
    <m/>
  </r>
  <r>
    <n v="103649"/>
    <x v="189"/>
    <b v="0"/>
    <b v="1"/>
    <x v="0"/>
    <b v="0"/>
    <s v="QEC"/>
    <m/>
    <s v="Sanikiluak"/>
    <s v="NU"/>
    <n v="56.54"/>
    <n v="-79.224000000000004"/>
    <x v="1"/>
    <x v="25"/>
    <m/>
    <n v="2015"/>
    <m/>
    <m/>
    <m/>
    <s v="Small"/>
    <m/>
    <m/>
    <m/>
    <m/>
    <m/>
    <m/>
    <s v="Yes"/>
    <m/>
    <m/>
    <m/>
    <m/>
    <s v="CIEEDAC DE Survey 2015"/>
    <m/>
    <m/>
    <m/>
    <m/>
    <m/>
    <m/>
    <m/>
    <m/>
    <m/>
    <m/>
    <m/>
    <m/>
    <m/>
    <m/>
    <m/>
    <m/>
    <m/>
    <m/>
    <m/>
    <m/>
    <m/>
    <m/>
    <m/>
    <m/>
    <m/>
    <m/>
    <m/>
    <m/>
    <m/>
    <m/>
    <m/>
    <m/>
    <m/>
    <m/>
    <m/>
    <m/>
    <m/>
    <m/>
    <m/>
    <m/>
    <m/>
    <m/>
    <m/>
    <m/>
    <m/>
    <m/>
    <m/>
    <m/>
    <m/>
    <m/>
    <m/>
    <m/>
    <m/>
    <m/>
    <m/>
    <m/>
    <s v="No"/>
    <s v="No"/>
    <s v="No"/>
    <m/>
    <m/>
    <m/>
    <m/>
    <m/>
    <m/>
    <m/>
    <m/>
    <m/>
    <m/>
    <m/>
    <m/>
    <m/>
    <m/>
    <m/>
    <m/>
    <m/>
    <m/>
    <m/>
    <m/>
    <m/>
    <m/>
    <m/>
    <m/>
    <m/>
    <m/>
    <m/>
    <m/>
  </r>
  <r>
    <n v="103650"/>
    <x v="190"/>
    <b v="0"/>
    <b v="1"/>
    <x v="0"/>
    <b v="0"/>
    <s v="QEC"/>
    <m/>
    <s v="Taloyoak"/>
    <s v="NU"/>
    <n v="69.537000000000006"/>
    <n v="-93.528999999999996"/>
    <x v="1"/>
    <x v="36"/>
    <m/>
    <n v="2015"/>
    <n v="221"/>
    <n v="17376"/>
    <m/>
    <s v="Small"/>
    <m/>
    <m/>
    <m/>
    <m/>
    <s v="Yes"/>
    <m/>
    <m/>
    <m/>
    <m/>
    <m/>
    <m/>
    <s v="CIEEDAC DE Survey 2015"/>
    <m/>
    <n v="1.5"/>
    <m/>
    <m/>
    <m/>
    <m/>
    <m/>
    <m/>
    <m/>
    <n v="3"/>
    <s v="DE"/>
    <m/>
    <n v="1.5"/>
    <m/>
    <m/>
    <m/>
    <m/>
    <m/>
    <s v="Yes"/>
    <m/>
    <m/>
    <m/>
    <m/>
    <m/>
    <m/>
    <m/>
    <m/>
    <m/>
    <m/>
    <m/>
    <m/>
    <m/>
    <m/>
    <m/>
    <m/>
    <m/>
    <m/>
    <m/>
    <m/>
    <m/>
    <m/>
    <m/>
    <m/>
    <m/>
    <m/>
    <m/>
    <m/>
    <m/>
    <m/>
    <m/>
    <m/>
    <m/>
    <m/>
    <m/>
    <m/>
    <m/>
    <s v="No"/>
    <s v="No"/>
    <s v="No"/>
    <m/>
    <m/>
    <m/>
    <m/>
    <m/>
    <m/>
    <m/>
    <m/>
    <m/>
    <m/>
    <m/>
    <m/>
    <m/>
    <m/>
    <m/>
    <m/>
    <m/>
    <m/>
    <m/>
    <m/>
    <m/>
    <m/>
    <m/>
    <m/>
    <m/>
    <m/>
    <m/>
    <m/>
  </r>
  <r>
    <n v="103651"/>
    <x v="191"/>
    <b v="0"/>
    <b v="1"/>
    <x v="0"/>
    <b v="0"/>
    <s v="North Saanich"/>
    <m/>
    <s v="North Saanich"/>
    <s v="BC"/>
    <n v="48.62"/>
    <n v="-123.419"/>
    <x v="1"/>
    <x v="9"/>
    <m/>
    <n v="2015"/>
    <m/>
    <m/>
    <m/>
    <s v="Small"/>
    <s v="Yes"/>
    <m/>
    <m/>
    <m/>
    <m/>
    <m/>
    <m/>
    <m/>
    <m/>
    <m/>
    <m/>
    <s v="CIEEDAC DE Survey 2015"/>
    <m/>
    <m/>
    <n v="0.51"/>
    <m/>
    <n v="2137"/>
    <m/>
    <m/>
    <m/>
    <m/>
    <m/>
    <m/>
    <m/>
    <m/>
    <m/>
    <m/>
    <m/>
    <m/>
    <m/>
    <m/>
    <m/>
    <m/>
    <m/>
    <m/>
    <m/>
    <m/>
    <m/>
    <m/>
    <m/>
    <m/>
    <m/>
    <m/>
    <m/>
    <m/>
    <m/>
    <m/>
    <m/>
    <m/>
    <m/>
    <m/>
    <m/>
    <m/>
    <m/>
    <m/>
    <m/>
    <m/>
    <m/>
    <m/>
    <m/>
    <m/>
    <m/>
    <m/>
    <m/>
    <m/>
    <m/>
    <m/>
    <m/>
    <s v="No"/>
    <s v="Yes"/>
    <s v="No"/>
    <m/>
    <n v="1"/>
    <m/>
    <m/>
    <n v="17216"/>
    <m/>
    <m/>
    <n v="2788"/>
    <m/>
    <m/>
    <s v="Yes"/>
    <m/>
    <m/>
    <m/>
    <m/>
    <m/>
    <n v="0.51"/>
    <m/>
    <m/>
    <n v="2137"/>
    <m/>
    <m/>
    <m/>
    <m/>
    <m/>
    <m/>
    <m/>
    <m/>
  </r>
  <r>
    <n v="103652"/>
    <x v="192"/>
    <b v="0"/>
    <b v="1"/>
    <x v="0"/>
    <b v="0"/>
    <s v="Corrections Services Canada"/>
    <m/>
    <s v="Renous"/>
    <s v="NB"/>
    <n v="46.814"/>
    <n v="-65.798000000000002"/>
    <x v="0"/>
    <x v="5"/>
    <m/>
    <n v="2018"/>
    <n v="9112"/>
    <m/>
    <m/>
    <s v="Small"/>
    <m/>
    <m/>
    <m/>
    <m/>
    <m/>
    <m/>
    <m/>
    <m/>
    <m/>
    <s v="Yes"/>
    <m/>
    <s v="CEEDC DE Survey 2019"/>
    <m/>
    <m/>
    <m/>
    <m/>
    <m/>
    <m/>
    <m/>
    <m/>
    <m/>
    <m/>
    <m/>
    <m/>
    <m/>
    <m/>
    <m/>
    <m/>
    <m/>
    <s v="Yes"/>
    <m/>
    <m/>
    <m/>
    <m/>
    <m/>
    <m/>
    <m/>
    <m/>
    <m/>
    <m/>
    <m/>
    <m/>
    <m/>
    <m/>
    <m/>
    <m/>
    <m/>
    <m/>
    <m/>
    <m/>
    <m/>
    <m/>
    <m/>
    <m/>
    <m/>
    <m/>
    <m/>
    <m/>
    <m/>
    <m/>
    <m/>
    <m/>
    <m/>
    <m/>
    <m/>
    <m/>
    <m/>
    <m/>
    <s v="Yes"/>
    <s v="No"/>
    <s v="No"/>
    <m/>
    <m/>
    <m/>
    <n v="238032.72"/>
    <m/>
    <m/>
    <m/>
    <m/>
    <m/>
    <m/>
    <m/>
    <m/>
    <m/>
    <m/>
    <m/>
    <m/>
    <m/>
    <m/>
    <m/>
    <m/>
    <m/>
    <m/>
    <m/>
    <m/>
    <m/>
    <m/>
    <m/>
    <m/>
  </r>
  <r>
    <n v="103653"/>
    <x v="193"/>
    <b v="0"/>
    <b v="1"/>
    <x v="0"/>
    <b v="0"/>
    <s v="Corrections Services Canada"/>
    <m/>
    <s v="Dorchester"/>
    <s v="NB"/>
    <n v="45.901000000000003"/>
    <n v="-64.515000000000001"/>
    <x v="0"/>
    <x v="5"/>
    <m/>
    <n v="2018"/>
    <n v="9112"/>
    <m/>
    <m/>
    <s v="Small"/>
    <m/>
    <m/>
    <m/>
    <m/>
    <m/>
    <m/>
    <m/>
    <m/>
    <m/>
    <s v="Yes"/>
    <m/>
    <s v="CEEDC DE Survey 2019"/>
    <m/>
    <m/>
    <m/>
    <m/>
    <m/>
    <m/>
    <m/>
    <m/>
    <m/>
    <m/>
    <m/>
    <m/>
    <m/>
    <m/>
    <m/>
    <m/>
    <s v="Yes"/>
    <m/>
    <m/>
    <m/>
    <m/>
    <m/>
    <m/>
    <m/>
    <m/>
    <m/>
    <m/>
    <m/>
    <m/>
    <m/>
    <m/>
    <m/>
    <m/>
    <m/>
    <m/>
    <m/>
    <m/>
    <m/>
    <m/>
    <m/>
    <m/>
    <m/>
    <m/>
    <m/>
    <m/>
    <m/>
    <m/>
    <m/>
    <m/>
    <m/>
    <m/>
    <m/>
    <m/>
    <m/>
    <m/>
    <m/>
    <s v="Yes"/>
    <s v="No"/>
    <s v="No"/>
    <m/>
    <m/>
    <m/>
    <n v="520848.56"/>
    <m/>
    <m/>
    <m/>
    <m/>
    <m/>
    <m/>
    <m/>
    <m/>
    <m/>
    <m/>
    <m/>
    <m/>
    <m/>
    <m/>
    <m/>
    <m/>
    <m/>
    <m/>
    <m/>
    <m/>
    <m/>
    <m/>
    <m/>
    <m/>
  </r>
  <r>
    <n v="103654"/>
    <x v="194"/>
    <b v="0"/>
    <b v="1"/>
    <x v="0"/>
    <b v="0"/>
    <s v="Corrections Services Canada"/>
    <m/>
    <s v="Springhill"/>
    <s v="NS"/>
    <n v="45.649000000000001"/>
    <n v="-64.058000000000007"/>
    <x v="0"/>
    <x v="5"/>
    <m/>
    <n v="2018"/>
    <n v="9112"/>
    <m/>
    <m/>
    <s v="Small"/>
    <m/>
    <m/>
    <m/>
    <m/>
    <m/>
    <m/>
    <m/>
    <m/>
    <m/>
    <s v="Yes"/>
    <m/>
    <s v="CEEDC DE Survey 2019"/>
    <m/>
    <m/>
    <m/>
    <m/>
    <m/>
    <m/>
    <m/>
    <m/>
    <m/>
    <m/>
    <m/>
    <m/>
    <m/>
    <m/>
    <m/>
    <m/>
    <m/>
    <s v="Yes"/>
    <m/>
    <m/>
    <m/>
    <m/>
    <m/>
    <m/>
    <m/>
    <m/>
    <m/>
    <m/>
    <m/>
    <m/>
    <m/>
    <m/>
    <m/>
    <m/>
    <m/>
    <m/>
    <m/>
    <m/>
    <m/>
    <m/>
    <m/>
    <m/>
    <m/>
    <m/>
    <m/>
    <m/>
    <m/>
    <m/>
    <m/>
    <m/>
    <m/>
    <m/>
    <m/>
    <m/>
    <m/>
    <m/>
    <s v="Yes"/>
    <s v="No"/>
    <s v="No"/>
    <m/>
    <m/>
    <m/>
    <n v="393912.84"/>
    <m/>
    <m/>
    <m/>
    <m/>
    <m/>
    <m/>
    <m/>
    <m/>
    <m/>
    <m/>
    <m/>
    <m/>
    <m/>
    <m/>
    <m/>
    <m/>
    <m/>
    <m/>
    <m/>
    <m/>
    <m/>
    <m/>
    <m/>
    <m/>
  </r>
  <r>
    <n v="103655"/>
    <x v="195"/>
    <b v="0"/>
    <b v="1"/>
    <x v="0"/>
    <b v="0"/>
    <s v="Corrections Services Canada"/>
    <m/>
    <s v="Sainte-Anne-des-Plaines"/>
    <s v="QC"/>
    <n v="45.759"/>
    <n v="-73.811999999999998"/>
    <x v="0"/>
    <x v="5"/>
    <m/>
    <n v="2018"/>
    <n v="9112"/>
    <m/>
    <m/>
    <s v="Small"/>
    <m/>
    <m/>
    <m/>
    <m/>
    <m/>
    <m/>
    <m/>
    <m/>
    <m/>
    <s v="Yes"/>
    <m/>
    <s v="CEEDC DE Survey 2019"/>
    <m/>
    <m/>
    <m/>
    <m/>
    <m/>
    <m/>
    <m/>
    <m/>
    <m/>
    <m/>
    <m/>
    <m/>
    <m/>
    <m/>
    <m/>
    <m/>
    <s v="Yes"/>
    <m/>
    <m/>
    <m/>
    <m/>
    <m/>
    <m/>
    <m/>
    <m/>
    <m/>
    <m/>
    <m/>
    <m/>
    <m/>
    <m/>
    <m/>
    <m/>
    <m/>
    <m/>
    <m/>
    <m/>
    <m/>
    <m/>
    <m/>
    <m/>
    <m/>
    <m/>
    <m/>
    <m/>
    <m/>
    <m/>
    <m/>
    <m/>
    <m/>
    <m/>
    <m/>
    <m/>
    <m/>
    <m/>
    <m/>
    <s v="Yes"/>
    <s v="No"/>
    <s v="No"/>
    <m/>
    <m/>
    <m/>
    <n v="646514.6"/>
    <m/>
    <m/>
    <m/>
    <m/>
    <m/>
    <m/>
    <m/>
    <m/>
    <m/>
    <m/>
    <m/>
    <m/>
    <m/>
    <m/>
    <m/>
    <m/>
    <m/>
    <m/>
    <m/>
    <m/>
    <m/>
    <m/>
    <m/>
    <m/>
  </r>
  <r>
    <n v="103656"/>
    <x v="196"/>
    <b v="0"/>
    <b v="1"/>
    <x v="0"/>
    <b v="0"/>
    <s v="Corrections Services Canada"/>
    <m/>
    <s v="Laval"/>
    <s v="QC"/>
    <n v="45.606000000000002"/>
    <n v="-73.712999999999994"/>
    <x v="0"/>
    <x v="5"/>
    <m/>
    <n v="2018"/>
    <n v="9112"/>
    <m/>
    <m/>
    <s v="large"/>
    <m/>
    <m/>
    <m/>
    <m/>
    <m/>
    <m/>
    <m/>
    <m/>
    <m/>
    <s v="Yes"/>
    <m/>
    <s v="CEEDC DE Survey 2019"/>
    <m/>
    <m/>
    <m/>
    <m/>
    <m/>
    <m/>
    <m/>
    <m/>
    <m/>
    <m/>
    <m/>
    <m/>
    <m/>
    <m/>
    <m/>
    <m/>
    <s v="Yes"/>
    <m/>
    <m/>
    <m/>
    <m/>
    <m/>
    <m/>
    <m/>
    <m/>
    <m/>
    <m/>
    <m/>
    <m/>
    <m/>
    <m/>
    <m/>
    <m/>
    <s v="Yes"/>
    <m/>
    <m/>
    <m/>
    <m/>
    <m/>
    <m/>
    <m/>
    <m/>
    <m/>
    <m/>
    <m/>
    <m/>
    <m/>
    <m/>
    <m/>
    <m/>
    <m/>
    <m/>
    <m/>
    <m/>
    <m/>
    <m/>
    <s v="Yes"/>
    <s v="No"/>
    <s v="No"/>
    <m/>
    <m/>
    <m/>
    <n v="980505"/>
    <m/>
    <m/>
    <m/>
    <m/>
    <m/>
    <m/>
    <m/>
    <m/>
    <m/>
    <m/>
    <m/>
    <m/>
    <m/>
    <m/>
    <m/>
    <m/>
    <m/>
    <m/>
    <m/>
    <m/>
    <m/>
    <m/>
    <m/>
    <m/>
  </r>
  <r>
    <n v="103657"/>
    <x v="197"/>
    <b v="0"/>
    <b v="1"/>
    <x v="0"/>
    <b v="0"/>
    <s v="Corrections Services Canada"/>
    <m/>
    <s v="Cowansville"/>
    <s v="QC"/>
    <n v="45.206000000000003"/>
    <n v="-72.747"/>
    <x v="0"/>
    <x v="5"/>
    <m/>
    <n v="2018"/>
    <n v="9112"/>
    <m/>
    <m/>
    <s v="Small"/>
    <m/>
    <m/>
    <m/>
    <m/>
    <m/>
    <m/>
    <m/>
    <m/>
    <m/>
    <s v="Yes"/>
    <m/>
    <s v="CEEDC DE Survey 2019"/>
    <m/>
    <m/>
    <m/>
    <m/>
    <m/>
    <m/>
    <m/>
    <m/>
    <m/>
    <m/>
    <m/>
    <m/>
    <m/>
    <m/>
    <m/>
    <m/>
    <s v="Yes"/>
    <s v="Yes"/>
    <m/>
    <m/>
    <m/>
    <m/>
    <m/>
    <m/>
    <m/>
    <m/>
    <m/>
    <m/>
    <m/>
    <m/>
    <m/>
    <m/>
    <m/>
    <m/>
    <m/>
    <m/>
    <m/>
    <m/>
    <m/>
    <m/>
    <m/>
    <m/>
    <m/>
    <m/>
    <m/>
    <m/>
    <m/>
    <m/>
    <m/>
    <m/>
    <m/>
    <m/>
    <m/>
    <m/>
    <m/>
    <m/>
    <s v="Yes"/>
    <s v="No"/>
    <s v="No"/>
    <m/>
    <m/>
    <m/>
    <n v="302366.76"/>
    <m/>
    <m/>
    <m/>
    <m/>
    <m/>
    <m/>
    <m/>
    <m/>
    <m/>
    <m/>
    <m/>
    <m/>
    <m/>
    <m/>
    <m/>
    <m/>
    <m/>
    <m/>
    <m/>
    <m/>
    <m/>
    <m/>
    <m/>
    <m/>
  </r>
  <r>
    <n v="103658"/>
    <x v="198"/>
    <b v="0"/>
    <b v="1"/>
    <x v="0"/>
    <b v="0"/>
    <s v="Corrections Services Canada"/>
    <m/>
    <s v="Donnacona"/>
    <s v="QC"/>
    <n v="46.674999999999997"/>
    <n v="-71.736000000000004"/>
    <x v="0"/>
    <x v="5"/>
    <m/>
    <n v="2018"/>
    <n v="9112"/>
    <m/>
    <m/>
    <s v="Small"/>
    <m/>
    <m/>
    <m/>
    <m/>
    <m/>
    <m/>
    <m/>
    <m/>
    <m/>
    <s v="Yes"/>
    <m/>
    <s v="CEEDC DE Survey 2019"/>
    <m/>
    <m/>
    <m/>
    <m/>
    <m/>
    <m/>
    <m/>
    <m/>
    <m/>
    <m/>
    <m/>
    <m/>
    <m/>
    <m/>
    <m/>
    <m/>
    <s v="Yes"/>
    <m/>
    <m/>
    <m/>
    <m/>
    <m/>
    <m/>
    <m/>
    <m/>
    <m/>
    <m/>
    <m/>
    <m/>
    <m/>
    <m/>
    <m/>
    <m/>
    <m/>
    <m/>
    <m/>
    <m/>
    <m/>
    <m/>
    <m/>
    <m/>
    <m/>
    <m/>
    <m/>
    <m/>
    <m/>
    <m/>
    <m/>
    <m/>
    <m/>
    <m/>
    <m/>
    <m/>
    <m/>
    <m/>
    <m/>
    <s v="Yes"/>
    <s v="No"/>
    <s v="No"/>
    <m/>
    <m/>
    <m/>
    <n v="243143.72"/>
    <m/>
    <m/>
    <m/>
    <m/>
    <m/>
    <m/>
    <m/>
    <m/>
    <m/>
    <m/>
    <m/>
    <m/>
    <m/>
    <m/>
    <m/>
    <m/>
    <m/>
    <m/>
    <m/>
    <m/>
    <m/>
    <m/>
    <m/>
    <m/>
  </r>
  <r>
    <n v="103659"/>
    <x v="199"/>
    <b v="0"/>
    <b v="1"/>
    <x v="0"/>
    <b v="0"/>
    <s v="Corrections Services Canada"/>
    <m/>
    <s v="Drummondville"/>
    <s v="QC"/>
    <n v="45.881"/>
    <n v="-72.494"/>
    <x v="0"/>
    <x v="5"/>
    <m/>
    <n v="2018"/>
    <n v="9112"/>
    <m/>
    <m/>
    <s v="medium"/>
    <m/>
    <m/>
    <m/>
    <m/>
    <m/>
    <m/>
    <m/>
    <m/>
    <m/>
    <s v="Yes"/>
    <m/>
    <s v="CEEDC DE Survey 2019"/>
    <m/>
    <m/>
    <m/>
    <m/>
    <m/>
    <m/>
    <m/>
    <m/>
    <m/>
    <m/>
    <m/>
    <m/>
    <m/>
    <m/>
    <m/>
    <m/>
    <s v="Yes"/>
    <m/>
    <m/>
    <m/>
    <m/>
    <m/>
    <m/>
    <m/>
    <m/>
    <m/>
    <m/>
    <m/>
    <m/>
    <m/>
    <m/>
    <m/>
    <m/>
    <m/>
    <m/>
    <m/>
    <m/>
    <m/>
    <m/>
    <m/>
    <m/>
    <m/>
    <m/>
    <m/>
    <m/>
    <m/>
    <m/>
    <m/>
    <m/>
    <m/>
    <m/>
    <m/>
    <m/>
    <m/>
    <m/>
    <m/>
    <s v="Yes"/>
    <s v="No"/>
    <s v="No"/>
    <m/>
    <m/>
    <m/>
    <n v="211477.04"/>
    <m/>
    <m/>
    <m/>
    <m/>
    <m/>
    <m/>
    <m/>
    <m/>
    <m/>
    <m/>
    <m/>
    <m/>
    <m/>
    <m/>
    <m/>
    <m/>
    <m/>
    <m/>
    <m/>
    <m/>
    <m/>
    <m/>
    <m/>
    <m/>
  </r>
  <r>
    <n v="103660"/>
    <x v="200"/>
    <b v="0"/>
    <b v="1"/>
    <x v="0"/>
    <b v="0"/>
    <s v="Corrections Services Canada"/>
    <m/>
    <s v="Joliette"/>
    <s v="QC"/>
    <n v="46.014000000000003"/>
    <n v="-73.418000000000006"/>
    <x v="0"/>
    <x v="5"/>
    <m/>
    <n v="2018"/>
    <n v="9112"/>
    <m/>
    <m/>
    <s v="Small"/>
    <m/>
    <m/>
    <m/>
    <m/>
    <m/>
    <m/>
    <m/>
    <m/>
    <m/>
    <s v="Yes"/>
    <m/>
    <s v="CEEDC DE Survey 2019"/>
    <m/>
    <m/>
    <m/>
    <m/>
    <m/>
    <m/>
    <m/>
    <m/>
    <m/>
    <m/>
    <m/>
    <m/>
    <m/>
    <m/>
    <m/>
    <m/>
    <s v="Yes"/>
    <m/>
    <m/>
    <m/>
    <m/>
    <m/>
    <m/>
    <m/>
    <m/>
    <m/>
    <m/>
    <m/>
    <m/>
    <m/>
    <m/>
    <m/>
    <m/>
    <m/>
    <m/>
    <m/>
    <m/>
    <m/>
    <m/>
    <m/>
    <m/>
    <m/>
    <m/>
    <m/>
    <m/>
    <m/>
    <m/>
    <m/>
    <m/>
    <m/>
    <m/>
    <m/>
    <m/>
    <m/>
    <m/>
    <m/>
    <s v="Yes"/>
    <s v="No"/>
    <s v="No"/>
    <m/>
    <m/>
    <m/>
    <n v="79774.64"/>
    <m/>
    <m/>
    <m/>
    <m/>
    <m/>
    <m/>
    <m/>
    <m/>
    <m/>
    <m/>
    <m/>
    <m/>
    <m/>
    <m/>
    <m/>
    <m/>
    <m/>
    <m/>
    <m/>
    <m/>
    <m/>
    <m/>
    <m/>
    <m/>
  </r>
  <r>
    <n v="103661"/>
    <x v="201"/>
    <b v="0"/>
    <b v="1"/>
    <x v="0"/>
    <b v="0"/>
    <s v="Corrections Services Canada"/>
    <m/>
    <s v="La Macaza"/>
    <s v="QC"/>
    <n v="46.374000000000002"/>
    <n v="-74.77"/>
    <x v="0"/>
    <x v="5"/>
    <m/>
    <n v="2018"/>
    <n v="9112"/>
    <m/>
    <m/>
    <s v="Small"/>
    <m/>
    <m/>
    <m/>
    <m/>
    <m/>
    <m/>
    <m/>
    <m/>
    <m/>
    <s v="Yes"/>
    <m/>
    <s v="CEEDC DE Survey 2019"/>
    <m/>
    <m/>
    <m/>
    <m/>
    <m/>
    <m/>
    <m/>
    <m/>
    <m/>
    <m/>
    <m/>
    <m/>
    <m/>
    <m/>
    <m/>
    <m/>
    <m/>
    <s v="Yes"/>
    <m/>
    <m/>
    <m/>
    <m/>
    <m/>
    <m/>
    <m/>
    <m/>
    <m/>
    <m/>
    <m/>
    <m/>
    <m/>
    <m/>
    <m/>
    <s v="Yes"/>
    <m/>
    <m/>
    <m/>
    <m/>
    <m/>
    <m/>
    <m/>
    <m/>
    <m/>
    <m/>
    <m/>
    <m/>
    <m/>
    <m/>
    <m/>
    <m/>
    <m/>
    <m/>
    <m/>
    <m/>
    <m/>
    <m/>
    <s v="Yes"/>
    <s v="No"/>
    <s v="No"/>
    <m/>
    <m/>
    <m/>
    <n v="227487.92"/>
    <m/>
    <m/>
    <m/>
    <m/>
    <m/>
    <m/>
    <m/>
    <m/>
    <m/>
    <m/>
    <m/>
    <m/>
    <m/>
    <m/>
    <m/>
    <m/>
    <m/>
    <m/>
    <m/>
    <m/>
    <m/>
    <m/>
    <m/>
    <m/>
  </r>
  <r>
    <n v="103662"/>
    <x v="202"/>
    <b v="0"/>
    <b v="1"/>
    <x v="0"/>
    <b v="0"/>
    <s v="Corrections Services Canada"/>
    <m/>
    <s v="Port Cartier"/>
    <s v="QC"/>
    <n v="50.018999999999998"/>
    <n v="-66.86"/>
    <x v="0"/>
    <x v="5"/>
    <m/>
    <n v="2018"/>
    <n v="9112"/>
    <m/>
    <m/>
    <s v="Small"/>
    <m/>
    <m/>
    <m/>
    <m/>
    <m/>
    <m/>
    <m/>
    <m/>
    <m/>
    <s v="Yes"/>
    <m/>
    <s v="CEEDC DE Survey 2019"/>
    <m/>
    <m/>
    <m/>
    <m/>
    <m/>
    <m/>
    <m/>
    <m/>
    <m/>
    <m/>
    <m/>
    <m/>
    <m/>
    <m/>
    <m/>
    <m/>
    <m/>
    <m/>
    <m/>
    <m/>
    <m/>
    <m/>
    <m/>
    <m/>
    <m/>
    <m/>
    <m/>
    <m/>
    <m/>
    <m/>
    <m/>
    <m/>
    <m/>
    <s v="Yes"/>
    <m/>
    <m/>
    <m/>
    <m/>
    <m/>
    <m/>
    <m/>
    <m/>
    <m/>
    <m/>
    <m/>
    <m/>
    <m/>
    <m/>
    <m/>
    <m/>
    <m/>
    <m/>
    <m/>
    <m/>
    <m/>
    <m/>
    <s v="Yes"/>
    <s v="No"/>
    <s v="No"/>
    <m/>
    <m/>
    <m/>
    <n v="162562.07999999999"/>
    <m/>
    <m/>
    <m/>
    <m/>
    <m/>
    <m/>
    <m/>
    <m/>
    <m/>
    <m/>
    <m/>
    <m/>
    <m/>
    <m/>
    <m/>
    <m/>
    <m/>
    <m/>
    <m/>
    <m/>
    <m/>
    <m/>
    <m/>
    <m/>
  </r>
  <r>
    <n v="103663"/>
    <x v="203"/>
    <b v="0"/>
    <b v="1"/>
    <x v="0"/>
    <b v="0"/>
    <s v="Corrections Services Canada"/>
    <m/>
    <s v="Bath"/>
    <s v="ON"/>
    <n v="44.184999999999995"/>
    <n v="-76.77"/>
    <x v="0"/>
    <x v="5"/>
    <m/>
    <n v="2018"/>
    <n v="9112"/>
    <m/>
    <m/>
    <s v="Small"/>
    <m/>
    <m/>
    <m/>
    <m/>
    <m/>
    <m/>
    <m/>
    <m/>
    <m/>
    <s v="Yes"/>
    <m/>
    <s v="CEEDC DE Survey 2019"/>
    <m/>
    <m/>
    <m/>
    <m/>
    <m/>
    <m/>
    <m/>
    <m/>
    <m/>
    <m/>
    <m/>
    <m/>
    <m/>
    <m/>
    <m/>
    <m/>
    <s v="Yes"/>
    <m/>
    <m/>
    <m/>
    <m/>
    <m/>
    <m/>
    <m/>
    <m/>
    <m/>
    <m/>
    <m/>
    <m/>
    <m/>
    <m/>
    <m/>
    <m/>
    <m/>
    <m/>
    <m/>
    <m/>
    <m/>
    <m/>
    <m/>
    <m/>
    <m/>
    <m/>
    <m/>
    <m/>
    <m/>
    <m/>
    <m/>
    <m/>
    <m/>
    <m/>
    <m/>
    <m/>
    <m/>
    <m/>
    <m/>
    <s v="Yes"/>
    <s v="No"/>
    <s v="No"/>
    <m/>
    <m/>
    <m/>
    <n v="499586.8"/>
    <m/>
    <m/>
    <m/>
    <m/>
    <m/>
    <m/>
    <m/>
    <m/>
    <m/>
    <m/>
    <m/>
    <m/>
    <m/>
    <m/>
    <m/>
    <m/>
    <m/>
    <m/>
    <m/>
    <m/>
    <m/>
    <m/>
    <m/>
    <m/>
  </r>
  <r>
    <n v="103664"/>
    <x v="204"/>
    <b v="0"/>
    <b v="1"/>
    <x v="0"/>
    <b v="0"/>
    <s v="Corrections Services Canada"/>
    <m/>
    <s v="Gravenhurst"/>
    <s v="ON"/>
    <n v="44.917999999999999"/>
    <n v="-79.378"/>
    <x v="0"/>
    <x v="5"/>
    <m/>
    <n v="2018"/>
    <n v="9112"/>
    <m/>
    <m/>
    <s v="Small"/>
    <m/>
    <m/>
    <m/>
    <m/>
    <m/>
    <m/>
    <m/>
    <m/>
    <m/>
    <s v="Yes"/>
    <m/>
    <s v="CEEDC DE Survey 2019"/>
    <m/>
    <m/>
    <m/>
    <m/>
    <m/>
    <m/>
    <m/>
    <m/>
    <m/>
    <m/>
    <m/>
    <m/>
    <m/>
    <m/>
    <m/>
    <m/>
    <s v="Yes"/>
    <m/>
    <m/>
    <m/>
    <m/>
    <m/>
    <m/>
    <m/>
    <m/>
    <m/>
    <m/>
    <m/>
    <m/>
    <m/>
    <m/>
    <m/>
    <m/>
    <m/>
    <m/>
    <m/>
    <m/>
    <m/>
    <m/>
    <m/>
    <m/>
    <m/>
    <m/>
    <m/>
    <m/>
    <m/>
    <m/>
    <m/>
    <m/>
    <m/>
    <m/>
    <m/>
    <m/>
    <m/>
    <m/>
    <m/>
    <s v="Yes"/>
    <s v="No"/>
    <s v="No"/>
    <m/>
    <m/>
    <m/>
    <n v="369487.64"/>
    <m/>
    <m/>
    <m/>
    <m/>
    <m/>
    <m/>
    <m/>
    <m/>
    <m/>
    <m/>
    <m/>
    <m/>
    <m/>
    <m/>
    <m/>
    <m/>
    <m/>
    <m/>
    <m/>
    <m/>
    <m/>
    <m/>
    <m/>
    <m/>
  </r>
  <r>
    <n v="103665"/>
    <x v="205"/>
    <b v="0"/>
    <b v="1"/>
    <x v="0"/>
    <b v="0"/>
    <s v="Corrections Services Canada"/>
    <m/>
    <s v="Kingston"/>
    <s v="ON"/>
    <n v="44.231999999999999"/>
    <n v="-76.48"/>
    <x v="0"/>
    <x v="5"/>
    <m/>
    <n v="2018"/>
    <n v="9112"/>
    <m/>
    <m/>
    <s v="large"/>
    <m/>
    <m/>
    <m/>
    <m/>
    <m/>
    <m/>
    <m/>
    <m/>
    <m/>
    <s v="Yes"/>
    <m/>
    <s v="CEEDC DE Survey 2019"/>
    <m/>
    <m/>
    <m/>
    <m/>
    <m/>
    <m/>
    <m/>
    <m/>
    <m/>
    <m/>
    <m/>
    <m/>
    <m/>
    <m/>
    <m/>
    <m/>
    <s v="Yes"/>
    <m/>
    <m/>
    <m/>
    <m/>
    <m/>
    <m/>
    <m/>
    <m/>
    <m/>
    <m/>
    <m/>
    <m/>
    <m/>
    <m/>
    <m/>
    <m/>
    <m/>
    <m/>
    <m/>
    <m/>
    <m/>
    <m/>
    <m/>
    <m/>
    <m/>
    <m/>
    <m/>
    <m/>
    <m/>
    <m/>
    <m/>
    <m/>
    <m/>
    <m/>
    <m/>
    <m/>
    <m/>
    <m/>
    <m/>
    <s v="Yes"/>
    <s v="No"/>
    <s v="No"/>
    <m/>
    <m/>
    <m/>
    <n v="593812.12"/>
    <m/>
    <m/>
    <m/>
    <m/>
    <m/>
    <m/>
    <m/>
    <m/>
    <m/>
    <m/>
    <m/>
    <m/>
    <m/>
    <m/>
    <m/>
    <m/>
    <m/>
    <m/>
    <m/>
    <m/>
    <m/>
    <m/>
    <m/>
    <m/>
  </r>
  <r>
    <n v="103666"/>
    <x v="206"/>
    <b v="0"/>
    <b v="1"/>
    <x v="0"/>
    <b v="0"/>
    <s v="Corrections Services Canada"/>
    <m/>
    <s v="Kitchener"/>
    <s v="ON"/>
    <n v="43.451999999999998"/>
    <n v="-80.492000000000004"/>
    <x v="0"/>
    <x v="5"/>
    <m/>
    <n v="2018"/>
    <n v="9112"/>
    <m/>
    <m/>
    <s v="large"/>
    <m/>
    <m/>
    <m/>
    <m/>
    <m/>
    <m/>
    <m/>
    <m/>
    <m/>
    <s v="Yes"/>
    <m/>
    <s v="CEEDC DE Survey 2019"/>
    <m/>
    <m/>
    <m/>
    <m/>
    <m/>
    <m/>
    <m/>
    <m/>
    <m/>
    <m/>
    <m/>
    <m/>
    <m/>
    <m/>
    <m/>
    <m/>
    <s v="Yes"/>
    <m/>
    <m/>
    <m/>
    <m/>
    <m/>
    <m/>
    <m/>
    <m/>
    <m/>
    <m/>
    <m/>
    <m/>
    <m/>
    <m/>
    <m/>
    <m/>
    <m/>
    <m/>
    <m/>
    <m/>
    <m/>
    <m/>
    <m/>
    <m/>
    <m/>
    <m/>
    <m/>
    <m/>
    <m/>
    <m/>
    <m/>
    <m/>
    <m/>
    <m/>
    <m/>
    <m/>
    <m/>
    <m/>
    <m/>
    <s v="Yes"/>
    <s v="No"/>
    <s v="No"/>
    <m/>
    <m/>
    <m/>
    <n v="133467.04"/>
    <m/>
    <m/>
    <m/>
    <m/>
    <m/>
    <m/>
    <m/>
    <m/>
    <m/>
    <m/>
    <m/>
    <m/>
    <m/>
    <m/>
    <m/>
    <m/>
    <m/>
    <m/>
    <m/>
    <m/>
    <m/>
    <m/>
    <m/>
    <m/>
  </r>
  <r>
    <n v="103667"/>
    <x v="207"/>
    <b v="0"/>
    <b v="1"/>
    <x v="0"/>
    <b v="0"/>
    <s v="Corrections Services Canada"/>
    <m/>
    <s v="Kingston"/>
    <s v="ON"/>
    <n v="44.232999999999997"/>
    <n v="-76.478999999999999"/>
    <x v="0"/>
    <x v="5"/>
    <m/>
    <n v="2018"/>
    <n v="9112"/>
    <m/>
    <m/>
    <s v="large"/>
    <m/>
    <m/>
    <m/>
    <m/>
    <m/>
    <m/>
    <m/>
    <m/>
    <m/>
    <s v="Yes"/>
    <m/>
    <s v="CEEDC DE Survey 2019"/>
    <m/>
    <m/>
    <m/>
    <m/>
    <m/>
    <m/>
    <m/>
    <m/>
    <m/>
    <m/>
    <m/>
    <m/>
    <m/>
    <m/>
    <m/>
    <m/>
    <s v="Yes"/>
    <m/>
    <m/>
    <m/>
    <m/>
    <m/>
    <m/>
    <m/>
    <m/>
    <m/>
    <m/>
    <m/>
    <m/>
    <m/>
    <m/>
    <m/>
    <m/>
    <m/>
    <m/>
    <m/>
    <m/>
    <m/>
    <m/>
    <m/>
    <m/>
    <m/>
    <m/>
    <m/>
    <m/>
    <m/>
    <m/>
    <m/>
    <m/>
    <m/>
    <m/>
    <m/>
    <m/>
    <m/>
    <m/>
    <m/>
    <s v="Yes"/>
    <s v="No"/>
    <s v="No"/>
    <m/>
    <m/>
    <m/>
    <n v="305250.44"/>
    <m/>
    <m/>
    <m/>
    <m/>
    <m/>
    <m/>
    <m/>
    <m/>
    <m/>
    <m/>
    <m/>
    <m/>
    <m/>
    <m/>
    <m/>
    <m/>
    <m/>
    <m/>
    <m/>
    <m/>
    <m/>
    <m/>
    <m/>
    <m/>
  </r>
  <r>
    <n v="103668"/>
    <x v="208"/>
    <b v="0"/>
    <b v="1"/>
    <x v="0"/>
    <b v="0"/>
    <s v="Corrections Services Canada"/>
    <m/>
    <s v="Campbellford"/>
    <s v="ON"/>
    <n v="44.311"/>
    <n v="-77.795000000000002"/>
    <x v="0"/>
    <x v="5"/>
    <m/>
    <n v="2018"/>
    <n v="9112"/>
    <m/>
    <m/>
    <s v="Small"/>
    <m/>
    <m/>
    <m/>
    <m/>
    <m/>
    <m/>
    <m/>
    <m/>
    <m/>
    <s v="Yes"/>
    <m/>
    <s v="CEEDC DE Survey 2019"/>
    <m/>
    <m/>
    <m/>
    <m/>
    <m/>
    <m/>
    <m/>
    <m/>
    <m/>
    <m/>
    <m/>
    <m/>
    <m/>
    <m/>
    <m/>
    <m/>
    <s v="Yes"/>
    <m/>
    <m/>
    <m/>
    <m/>
    <m/>
    <m/>
    <m/>
    <m/>
    <m/>
    <m/>
    <m/>
    <m/>
    <m/>
    <m/>
    <m/>
    <m/>
    <m/>
    <m/>
    <m/>
    <m/>
    <m/>
    <m/>
    <m/>
    <m/>
    <m/>
    <m/>
    <m/>
    <m/>
    <m/>
    <m/>
    <m/>
    <m/>
    <m/>
    <m/>
    <m/>
    <m/>
    <m/>
    <m/>
    <m/>
    <s v="Yes"/>
    <s v="No"/>
    <s v="No"/>
    <m/>
    <m/>
    <m/>
    <n v="275348.40000000002"/>
    <m/>
    <m/>
    <m/>
    <m/>
    <m/>
    <m/>
    <m/>
    <m/>
    <m/>
    <m/>
    <m/>
    <m/>
    <m/>
    <m/>
    <m/>
    <m/>
    <m/>
    <m/>
    <m/>
    <m/>
    <m/>
    <m/>
    <m/>
    <m/>
  </r>
  <r>
    <n v="103669"/>
    <x v="209"/>
    <b v="0"/>
    <b v="1"/>
    <x v="0"/>
    <b v="0"/>
    <s v="Corrections Services Canada"/>
    <m/>
    <s v="Winnipeg"/>
    <s v="MB"/>
    <n v="49.896999999999998"/>
    <n v="-97.14"/>
    <x v="0"/>
    <x v="5"/>
    <m/>
    <n v="2018"/>
    <n v="9112"/>
    <m/>
    <m/>
    <s v="large"/>
    <m/>
    <m/>
    <m/>
    <m/>
    <m/>
    <m/>
    <m/>
    <m/>
    <m/>
    <s v="Yes"/>
    <m/>
    <s v="CEEDC DE Survey 2019"/>
    <m/>
    <m/>
    <m/>
    <m/>
    <m/>
    <m/>
    <m/>
    <m/>
    <m/>
    <m/>
    <m/>
    <m/>
    <m/>
    <m/>
    <m/>
    <m/>
    <s v="Yes"/>
    <m/>
    <m/>
    <m/>
    <m/>
    <m/>
    <m/>
    <m/>
    <m/>
    <m/>
    <m/>
    <m/>
    <m/>
    <m/>
    <m/>
    <m/>
    <m/>
    <m/>
    <m/>
    <m/>
    <m/>
    <m/>
    <m/>
    <m/>
    <m/>
    <m/>
    <m/>
    <m/>
    <m/>
    <m/>
    <m/>
    <m/>
    <m/>
    <m/>
    <m/>
    <m/>
    <m/>
    <m/>
    <m/>
    <m/>
    <s v="Yes"/>
    <s v="No"/>
    <s v="No"/>
    <m/>
    <m/>
    <m/>
    <n v="529736.31999999995"/>
    <m/>
    <m/>
    <m/>
    <m/>
    <m/>
    <m/>
    <m/>
    <m/>
    <m/>
    <m/>
    <m/>
    <m/>
    <m/>
    <m/>
    <m/>
    <m/>
    <m/>
    <m/>
    <m/>
    <m/>
    <m/>
    <m/>
    <m/>
    <m/>
  </r>
  <r>
    <n v="103670"/>
    <x v="210"/>
    <b v="0"/>
    <b v="1"/>
    <x v="0"/>
    <b v="0"/>
    <s v="Corrections Services Canada"/>
    <m/>
    <s v="Saskatoon"/>
    <s v="SK"/>
    <n v="52.133000000000003"/>
    <n v="-106.67700000000001"/>
    <x v="0"/>
    <x v="5"/>
    <m/>
    <n v="2018"/>
    <n v="9112"/>
    <m/>
    <m/>
    <s v="large"/>
    <m/>
    <m/>
    <m/>
    <m/>
    <m/>
    <m/>
    <m/>
    <m/>
    <m/>
    <s v="Yes"/>
    <m/>
    <s v="CEEDC DE Survey 2019"/>
    <m/>
    <m/>
    <m/>
    <m/>
    <m/>
    <m/>
    <m/>
    <m/>
    <m/>
    <m/>
    <m/>
    <m/>
    <m/>
    <m/>
    <m/>
    <m/>
    <s v="Yes"/>
    <m/>
    <m/>
    <m/>
    <m/>
    <m/>
    <m/>
    <m/>
    <m/>
    <m/>
    <m/>
    <m/>
    <m/>
    <m/>
    <m/>
    <m/>
    <m/>
    <m/>
    <m/>
    <m/>
    <m/>
    <m/>
    <m/>
    <m/>
    <m/>
    <m/>
    <m/>
    <m/>
    <m/>
    <m/>
    <m/>
    <m/>
    <m/>
    <m/>
    <m/>
    <m/>
    <m/>
    <m/>
    <m/>
    <m/>
    <s v="Yes"/>
    <s v="No"/>
    <s v="No"/>
    <m/>
    <m/>
    <m/>
    <n v="134381.64000000001"/>
    <m/>
    <m/>
    <m/>
    <m/>
    <m/>
    <m/>
    <m/>
    <m/>
    <m/>
    <m/>
    <m/>
    <m/>
    <m/>
    <m/>
    <m/>
    <m/>
    <m/>
    <m/>
    <m/>
    <m/>
    <m/>
    <m/>
    <m/>
    <m/>
  </r>
  <r>
    <n v="103671"/>
    <x v="211"/>
    <b v="0"/>
    <b v="1"/>
    <x v="0"/>
    <b v="0"/>
    <s v="Corrections Services Canada"/>
    <m/>
    <s v="Prince Albert"/>
    <s v="SK"/>
    <n v="53.203000000000003"/>
    <n v="-105.752"/>
    <x v="0"/>
    <x v="5"/>
    <m/>
    <n v="2018"/>
    <n v="9112"/>
    <m/>
    <m/>
    <s v="medium"/>
    <m/>
    <m/>
    <m/>
    <m/>
    <m/>
    <m/>
    <m/>
    <m/>
    <m/>
    <s v="Yes"/>
    <m/>
    <s v="CEEDC DE Survey 2019"/>
    <m/>
    <m/>
    <m/>
    <m/>
    <m/>
    <m/>
    <m/>
    <m/>
    <m/>
    <m/>
    <m/>
    <m/>
    <m/>
    <m/>
    <m/>
    <m/>
    <s v="Yes"/>
    <m/>
    <m/>
    <m/>
    <m/>
    <m/>
    <m/>
    <m/>
    <m/>
    <m/>
    <m/>
    <m/>
    <m/>
    <m/>
    <m/>
    <m/>
    <m/>
    <m/>
    <m/>
    <m/>
    <m/>
    <m/>
    <m/>
    <m/>
    <m/>
    <m/>
    <m/>
    <m/>
    <m/>
    <m/>
    <m/>
    <m/>
    <m/>
    <m/>
    <m/>
    <m/>
    <m/>
    <m/>
    <m/>
    <m/>
    <s v="Yes"/>
    <s v="No"/>
    <s v="No"/>
    <m/>
    <m/>
    <m/>
    <n v="577327.80000000005"/>
    <m/>
    <m/>
    <m/>
    <m/>
    <m/>
    <m/>
    <m/>
    <m/>
    <m/>
    <m/>
    <m/>
    <m/>
    <m/>
    <m/>
    <m/>
    <m/>
    <m/>
    <m/>
    <m/>
    <m/>
    <m/>
    <m/>
    <m/>
    <m/>
  </r>
  <r>
    <n v="103672"/>
    <x v="212"/>
    <b v="0"/>
    <b v="1"/>
    <x v="0"/>
    <b v="0"/>
    <s v="Corrections Services Canada"/>
    <m/>
    <s v="Innisfail"/>
    <s v="AB"/>
    <n v="52.027000000000001"/>
    <n v="-113.94799999999999"/>
    <x v="0"/>
    <x v="5"/>
    <m/>
    <n v="2018"/>
    <n v="9112"/>
    <m/>
    <m/>
    <s v="Small"/>
    <m/>
    <m/>
    <m/>
    <m/>
    <m/>
    <m/>
    <m/>
    <m/>
    <m/>
    <s v="Yes"/>
    <m/>
    <s v="CEEDC DE Survey 2019"/>
    <m/>
    <m/>
    <m/>
    <m/>
    <m/>
    <m/>
    <m/>
    <m/>
    <m/>
    <m/>
    <m/>
    <m/>
    <m/>
    <m/>
    <m/>
    <m/>
    <s v="Yes"/>
    <m/>
    <m/>
    <m/>
    <m/>
    <m/>
    <m/>
    <m/>
    <m/>
    <m/>
    <m/>
    <m/>
    <m/>
    <m/>
    <m/>
    <m/>
    <m/>
    <m/>
    <m/>
    <m/>
    <m/>
    <m/>
    <m/>
    <m/>
    <m/>
    <m/>
    <m/>
    <m/>
    <m/>
    <m/>
    <m/>
    <m/>
    <m/>
    <m/>
    <m/>
    <m/>
    <m/>
    <m/>
    <m/>
    <m/>
    <s v="Yes"/>
    <s v="No"/>
    <s v="No"/>
    <m/>
    <m/>
    <m/>
    <n v="364150.68"/>
    <m/>
    <m/>
    <m/>
    <m/>
    <m/>
    <m/>
    <m/>
    <m/>
    <m/>
    <m/>
    <m/>
    <m/>
    <m/>
    <m/>
    <m/>
    <m/>
    <m/>
    <m/>
    <m/>
    <m/>
    <m/>
    <m/>
    <m/>
    <m/>
  </r>
  <r>
    <n v="103673"/>
    <x v="213"/>
    <b v="0"/>
    <b v="1"/>
    <x v="0"/>
    <b v="0"/>
    <s v="Corrections Services Canada"/>
    <m/>
    <s v="Drumheller"/>
    <s v="AB"/>
    <n v="51.465000000000003"/>
    <n v="-112.714"/>
    <x v="0"/>
    <x v="5"/>
    <m/>
    <n v="2018"/>
    <n v="9112"/>
    <m/>
    <m/>
    <s v="Small"/>
    <m/>
    <m/>
    <m/>
    <m/>
    <m/>
    <m/>
    <m/>
    <m/>
    <m/>
    <s v="Yes"/>
    <m/>
    <s v="CEEDC DE Survey 2019"/>
    <m/>
    <m/>
    <m/>
    <m/>
    <m/>
    <m/>
    <m/>
    <m/>
    <m/>
    <m/>
    <m/>
    <m/>
    <m/>
    <m/>
    <m/>
    <m/>
    <s v="Yes"/>
    <m/>
    <m/>
    <m/>
    <m/>
    <m/>
    <m/>
    <m/>
    <m/>
    <m/>
    <m/>
    <m/>
    <m/>
    <m/>
    <m/>
    <m/>
    <m/>
    <m/>
    <m/>
    <m/>
    <m/>
    <m/>
    <m/>
    <m/>
    <m/>
    <m/>
    <m/>
    <m/>
    <m/>
    <m/>
    <m/>
    <m/>
    <m/>
    <m/>
    <m/>
    <m/>
    <m/>
    <m/>
    <m/>
    <m/>
    <s v="Yes"/>
    <s v="No"/>
    <s v="No"/>
    <m/>
    <m/>
    <m/>
    <n v="351045"/>
    <m/>
    <m/>
    <m/>
    <m/>
    <m/>
    <m/>
    <m/>
    <m/>
    <m/>
    <m/>
    <m/>
    <m/>
    <m/>
    <m/>
    <m/>
    <m/>
    <m/>
    <m/>
    <m/>
    <m/>
    <m/>
    <m/>
    <m/>
    <m/>
  </r>
  <r>
    <n v="103674"/>
    <x v="214"/>
    <b v="0"/>
    <b v="1"/>
    <x v="0"/>
    <b v="0"/>
    <s v="Corrections Services Canada"/>
    <m/>
    <s v="Edmonton"/>
    <s v="AB"/>
    <n v="53.545000000000002"/>
    <n v="-113.508"/>
    <x v="0"/>
    <x v="5"/>
    <m/>
    <n v="2018"/>
    <n v="9112"/>
    <m/>
    <m/>
    <s v="large"/>
    <m/>
    <m/>
    <m/>
    <m/>
    <m/>
    <m/>
    <m/>
    <m/>
    <m/>
    <s v="Yes"/>
    <m/>
    <s v="CEEDC DE Survey 2019"/>
    <m/>
    <m/>
    <m/>
    <m/>
    <m/>
    <m/>
    <m/>
    <m/>
    <m/>
    <m/>
    <m/>
    <m/>
    <m/>
    <m/>
    <m/>
    <m/>
    <s v="Yes"/>
    <m/>
    <m/>
    <m/>
    <m/>
    <m/>
    <m/>
    <m/>
    <m/>
    <m/>
    <m/>
    <m/>
    <m/>
    <m/>
    <m/>
    <m/>
    <m/>
    <m/>
    <m/>
    <m/>
    <m/>
    <m/>
    <m/>
    <m/>
    <m/>
    <m/>
    <m/>
    <m/>
    <m/>
    <m/>
    <m/>
    <m/>
    <m/>
    <m/>
    <m/>
    <m/>
    <m/>
    <m/>
    <m/>
    <m/>
    <s v="Yes"/>
    <s v="No"/>
    <s v="No"/>
    <m/>
    <m/>
    <m/>
    <n v="215619.64"/>
    <m/>
    <m/>
    <m/>
    <m/>
    <m/>
    <m/>
    <m/>
    <m/>
    <m/>
    <m/>
    <m/>
    <m/>
    <m/>
    <m/>
    <m/>
    <m/>
    <m/>
    <m/>
    <m/>
    <m/>
    <m/>
    <m/>
    <m/>
    <m/>
  </r>
  <r>
    <n v="103675"/>
    <x v="215"/>
    <b v="0"/>
    <b v="1"/>
    <x v="0"/>
    <b v="0"/>
    <s v="Corrections Services Canada"/>
    <m/>
    <s v="Edmonton"/>
    <s v="AB"/>
    <n v="53.545999999999999"/>
    <n v="-113.50699999999999"/>
    <x v="0"/>
    <x v="5"/>
    <m/>
    <n v="2018"/>
    <n v="9112"/>
    <m/>
    <m/>
    <s v="large"/>
    <m/>
    <m/>
    <m/>
    <m/>
    <m/>
    <m/>
    <m/>
    <m/>
    <m/>
    <s v="Yes"/>
    <m/>
    <s v="CEEDC DE Survey 2019"/>
    <m/>
    <m/>
    <m/>
    <m/>
    <m/>
    <m/>
    <m/>
    <m/>
    <m/>
    <m/>
    <m/>
    <m/>
    <m/>
    <m/>
    <m/>
    <m/>
    <s v="Yes"/>
    <m/>
    <m/>
    <m/>
    <m/>
    <m/>
    <m/>
    <m/>
    <m/>
    <m/>
    <m/>
    <m/>
    <m/>
    <m/>
    <m/>
    <m/>
    <m/>
    <m/>
    <m/>
    <m/>
    <m/>
    <m/>
    <m/>
    <m/>
    <m/>
    <m/>
    <m/>
    <m/>
    <m/>
    <m/>
    <m/>
    <m/>
    <m/>
    <m/>
    <m/>
    <m/>
    <m/>
    <m/>
    <m/>
    <m/>
    <s v="Yes"/>
    <s v="No"/>
    <s v="No"/>
    <m/>
    <m/>
    <m/>
    <n v="79268.92"/>
    <m/>
    <m/>
    <m/>
    <m/>
    <m/>
    <m/>
    <m/>
    <m/>
    <m/>
    <m/>
    <m/>
    <m/>
    <m/>
    <m/>
    <m/>
    <m/>
    <m/>
    <m/>
    <m/>
    <m/>
    <m/>
    <m/>
    <m/>
    <m/>
  </r>
  <r>
    <n v="103676"/>
    <x v="216"/>
    <b v="0"/>
    <b v="1"/>
    <x v="0"/>
    <b v="0"/>
    <s v="Corrections Services Canada"/>
    <m/>
    <s v="Grande Cache"/>
    <s v="AB"/>
    <n v="53.889000000000003"/>
    <n v="-119.117"/>
    <x v="0"/>
    <x v="5"/>
    <m/>
    <n v="2018"/>
    <n v="9112"/>
    <m/>
    <m/>
    <s v="Small"/>
    <m/>
    <m/>
    <m/>
    <m/>
    <m/>
    <m/>
    <m/>
    <m/>
    <m/>
    <s v="Yes"/>
    <m/>
    <s v="CEEDC DE Survey 2019"/>
    <m/>
    <m/>
    <m/>
    <m/>
    <m/>
    <m/>
    <m/>
    <m/>
    <m/>
    <m/>
    <m/>
    <m/>
    <m/>
    <m/>
    <m/>
    <m/>
    <s v="Yes"/>
    <m/>
    <m/>
    <m/>
    <m/>
    <m/>
    <m/>
    <m/>
    <m/>
    <m/>
    <m/>
    <m/>
    <m/>
    <m/>
    <m/>
    <m/>
    <m/>
    <m/>
    <m/>
    <m/>
    <m/>
    <m/>
    <m/>
    <m/>
    <m/>
    <m/>
    <m/>
    <m/>
    <m/>
    <m/>
    <m/>
    <m/>
    <m/>
    <m/>
    <m/>
    <m/>
    <m/>
    <m/>
    <m/>
    <m/>
    <s v="Yes"/>
    <s v="No"/>
    <s v="No"/>
    <m/>
    <m/>
    <m/>
    <n v="184749.2"/>
    <m/>
    <m/>
    <m/>
    <m/>
    <m/>
    <m/>
    <m/>
    <m/>
    <m/>
    <m/>
    <m/>
    <m/>
    <m/>
    <m/>
    <m/>
    <m/>
    <m/>
    <m/>
    <m/>
    <m/>
    <m/>
    <m/>
    <m/>
    <m/>
  </r>
  <r>
    <n v="103677"/>
    <x v="217"/>
    <b v="0"/>
    <b v="1"/>
    <x v="0"/>
    <b v="0"/>
    <s v="Corrections Services Canada"/>
    <m/>
    <s v="Mission"/>
    <s v="BC"/>
    <n v="49.131999999999998"/>
    <n v="-122.328"/>
    <x v="0"/>
    <x v="5"/>
    <m/>
    <n v="2018"/>
    <n v="9112"/>
    <m/>
    <m/>
    <s v="medium"/>
    <m/>
    <m/>
    <m/>
    <m/>
    <m/>
    <m/>
    <m/>
    <m/>
    <m/>
    <s v="Yes"/>
    <m/>
    <s v="CEEDC DE Survey 2019"/>
    <m/>
    <m/>
    <m/>
    <m/>
    <m/>
    <m/>
    <m/>
    <m/>
    <m/>
    <m/>
    <m/>
    <m/>
    <m/>
    <m/>
    <m/>
    <m/>
    <s v="Yes"/>
    <m/>
    <m/>
    <m/>
    <m/>
    <m/>
    <m/>
    <m/>
    <m/>
    <m/>
    <m/>
    <m/>
    <m/>
    <m/>
    <m/>
    <m/>
    <m/>
    <m/>
    <m/>
    <m/>
    <m/>
    <m/>
    <m/>
    <m/>
    <m/>
    <m/>
    <m/>
    <m/>
    <m/>
    <m/>
    <m/>
    <m/>
    <m/>
    <m/>
    <m/>
    <m/>
    <m/>
    <m/>
    <m/>
    <m/>
    <s v="Yes"/>
    <s v="No"/>
    <s v="No"/>
    <m/>
    <m/>
    <m/>
    <n v="113518"/>
    <m/>
    <m/>
    <m/>
    <m/>
    <m/>
    <m/>
    <m/>
    <m/>
    <m/>
    <m/>
    <m/>
    <m/>
    <m/>
    <m/>
    <m/>
    <m/>
    <m/>
    <m/>
    <m/>
    <m/>
    <m/>
    <m/>
    <m/>
    <m/>
  </r>
  <r>
    <n v="103678"/>
    <x v="218"/>
    <b v="0"/>
    <b v="1"/>
    <x v="0"/>
    <b v="0"/>
    <s v="Corrections Services Canada"/>
    <m/>
    <s v="Abbotsford"/>
    <s v="BC"/>
    <n v="49.051000000000002"/>
    <n v="-122.298"/>
    <x v="0"/>
    <x v="5"/>
    <m/>
    <n v="2018"/>
    <n v="9112"/>
    <m/>
    <m/>
    <s v="large"/>
    <m/>
    <m/>
    <m/>
    <m/>
    <m/>
    <m/>
    <m/>
    <m/>
    <m/>
    <s v="Yes"/>
    <m/>
    <s v="CEEDC DE Survey 2019"/>
    <m/>
    <m/>
    <m/>
    <m/>
    <m/>
    <m/>
    <m/>
    <m/>
    <m/>
    <m/>
    <m/>
    <m/>
    <m/>
    <m/>
    <m/>
    <m/>
    <s v="Yes"/>
    <m/>
    <m/>
    <m/>
    <m/>
    <m/>
    <m/>
    <m/>
    <m/>
    <m/>
    <m/>
    <m/>
    <m/>
    <m/>
    <m/>
    <m/>
    <m/>
    <m/>
    <m/>
    <m/>
    <m/>
    <m/>
    <m/>
    <m/>
    <m/>
    <m/>
    <m/>
    <m/>
    <m/>
    <m/>
    <m/>
    <m/>
    <m/>
    <m/>
    <m/>
    <m/>
    <m/>
    <m/>
    <m/>
    <m/>
    <s v="Yes"/>
    <s v="No"/>
    <s v="No"/>
    <m/>
    <m/>
    <m/>
    <n v="77891.64"/>
    <m/>
    <m/>
    <m/>
    <m/>
    <m/>
    <m/>
    <m/>
    <m/>
    <m/>
    <m/>
    <m/>
    <m/>
    <m/>
    <m/>
    <m/>
    <m/>
    <m/>
    <m/>
    <m/>
    <m/>
    <m/>
    <m/>
    <m/>
    <m/>
  </r>
  <r>
    <n v="103679"/>
    <x v="219"/>
    <b v="0"/>
    <b v="1"/>
    <x v="0"/>
    <b v="0"/>
    <s v="Corrections Services Canada"/>
    <m/>
    <s v="Agassiz"/>
    <s v="BC"/>
    <n v="49.238"/>
    <n v="-121.76900000000001"/>
    <x v="0"/>
    <x v="5"/>
    <m/>
    <n v="2018"/>
    <n v="9112"/>
    <m/>
    <m/>
    <s v="Small"/>
    <m/>
    <m/>
    <m/>
    <m/>
    <m/>
    <m/>
    <m/>
    <m/>
    <m/>
    <s v="Yes"/>
    <m/>
    <s v="CEEDC DE Survey 2019"/>
    <m/>
    <m/>
    <m/>
    <m/>
    <m/>
    <m/>
    <m/>
    <m/>
    <m/>
    <m/>
    <m/>
    <m/>
    <m/>
    <m/>
    <m/>
    <m/>
    <s v="Yes"/>
    <m/>
    <m/>
    <m/>
    <m/>
    <m/>
    <m/>
    <m/>
    <m/>
    <m/>
    <m/>
    <m/>
    <m/>
    <m/>
    <m/>
    <m/>
    <m/>
    <m/>
    <m/>
    <m/>
    <m/>
    <m/>
    <m/>
    <m/>
    <m/>
    <m/>
    <m/>
    <m/>
    <m/>
    <m/>
    <m/>
    <m/>
    <m/>
    <m/>
    <m/>
    <m/>
    <m/>
    <m/>
    <m/>
    <m/>
    <s v="Yes"/>
    <s v="No"/>
    <s v="No"/>
    <m/>
    <m/>
    <m/>
    <n v="224797.92"/>
    <m/>
    <m/>
    <m/>
    <m/>
    <m/>
    <m/>
    <m/>
    <m/>
    <m/>
    <m/>
    <m/>
    <m/>
    <m/>
    <m/>
    <m/>
    <m/>
    <m/>
    <m/>
    <m/>
    <m/>
    <m/>
    <m/>
    <m/>
    <m/>
  </r>
  <r>
    <n v="103680"/>
    <x v="220"/>
    <b v="0"/>
    <b v="1"/>
    <x v="0"/>
    <b v="0"/>
    <s v="Corrections Services Canada"/>
    <m/>
    <s v="Abbotsford"/>
    <s v="BC"/>
    <n v="49.052"/>
    <n v="-122.297"/>
    <x v="0"/>
    <x v="5"/>
    <m/>
    <n v="2018"/>
    <n v="9112"/>
    <m/>
    <m/>
    <s v="large"/>
    <m/>
    <m/>
    <m/>
    <m/>
    <m/>
    <m/>
    <m/>
    <m/>
    <m/>
    <s v="Yes"/>
    <m/>
    <s v="CEEDC DE Survey 2019"/>
    <m/>
    <m/>
    <m/>
    <m/>
    <m/>
    <m/>
    <m/>
    <m/>
    <m/>
    <m/>
    <m/>
    <m/>
    <m/>
    <m/>
    <m/>
    <m/>
    <s v="Yes"/>
    <m/>
    <m/>
    <m/>
    <m/>
    <m/>
    <m/>
    <m/>
    <m/>
    <m/>
    <m/>
    <m/>
    <m/>
    <m/>
    <m/>
    <m/>
    <m/>
    <m/>
    <m/>
    <m/>
    <m/>
    <m/>
    <m/>
    <m/>
    <m/>
    <m/>
    <m/>
    <m/>
    <m/>
    <m/>
    <m/>
    <m/>
    <m/>
    <m/>
    <m/>
    <m/>
    <m/>
    <m/>
    <m/>
    <m/>
    <s v="Yes"/>
    <s v="No"/>
    <s v="No"/>
    <m/>
    <m/>
    <m/>
    <n v="247910.39999999999"/>
    <m/>
    <m/>
    <m/>
    <m/>
    <m/>
    <m/>
    <m/>
    <m/>
    <m/>
    <m/>
    <m/>
    <m/>
    <m/>
    <m/>
    <m/>
    <m/>
    <m/>
    <m/>
    <m/>
    <m/>
    <m/>
    <m/>
    <m/>
    <m/>
  </r>
  <r>
    <n v="103681"/>
    <x v="221"/>
    <b v="0"/>
    <b v="1"/>
    <x v="0"/>
    <b v="0"/>
    <s v="Corrections Services Canada"/>
    <m/>
    <s v="Mission"/>
    <s v="BC"/>
    <n v="49.132999999999996"/>
    <n v="-122.327"/>
    <x v="0"/>
    <x v="5"/>
    <m/>
    <n v="2018"/>
    <n v="9112"/>
    <m/>
    <m/>
    <s v="medium"/>
    <m/>
    <m/>
    <m/>
    <m/>
    <m/>
    <m/>
    <m/>
    <m/>
    <m/>
    <s v="Yes"/>
    <m/>
    <s v="CEEDC DE Survey 2019"/>
    <m/>
    <m/>
    <m/>
    <m/>
    <m/>
    <m/>
    <m/>
    <m/>
    <m/>
    <m/>
    <m/>
    <m/>
    <m/>
    <m/>
    <m/>
    <m/>
    <s v="Yes"/>
    <m/>
    <m/>
    <m/>
    <m/>
    <m/>
    <m/>
    <m/>
    <m/>
    <m/>
    <m/>
    <m/>
    <m/>
    <m/>
    <m/>
    <m/>
    <m/>
    <m/>
    <m/>
    <m/>
    <m/>
    <m/>
    <m/>
    <m/>
    <m/>
    <m/>
    <m/>
    <m/>
    <m/>
    <m/>
    <m/>
    <m/>
    <m/>
    <m/>
    <m/>
    <m/>
    <m/>
    <m/>
    <m/>
    <m/>
    <s v="Yes"/>
    <s v="No"/>
    <s v="No"/>
    <m/>
    <m/>
    <m/>
    <n v="152135.64000000001"/>
    <m/>
    <m/>
    <m/>
    <m/>
    <m/>
    <m/>
    <m/>
    <m/>
    <m/>
    <m/>
    <m/>
    <m/>
    <m/>
    <m/>
    <m/>
    <m/>
    <m/>
    <m/>
    <m/>
    <m/>
    <m/>
    <m/>
    <m/>
    <m/>
  </r>
  <r>
    <n v="103682"/>
    <x v="222"/>
    <b v="0"/>
    <b v="1"/>
    <x v="0"/>
    <b v="0"/>
    <s v="Corrections Services Canada"/>
    <m/>
    <s v="Agassiz"/>
    <s v="BC"/>
    <n v="49.238999999999997"/>
    <n v="-121.768"/>
    <x v="0"/>
    <x v="5"/>
    <m/>
    <n v="2018"/>
    <n v="9112"/>
    <m/>
    <m/>
    <s v="Small"/>
    <m/>
    <m/>
    <m/>
    <m/>
    <m/>
    <m/>
    <m/>
    <m/>
    <m/>
    <s v="Yes"/>
    <m/>
    <s v="CEEDC DE Survey 2019"/>
    <m/>
    <m/>
    <m/>
    <m/>
    <m/>
    <m/>
    <m/>
    <m/>
    <m/>
    <m/>
    <m/>
    <m/>
    <m/>
    <m/>
    <m/>
    <m/>
    <s v="Yes"/>
    <m/>
    <m/>
    <m/>
    <m/>
    <m/>
    <m/>
    <m/>
    <m/>
    <m/>
    <m/>
    <m/>
    <m/>
    <m/>
    <m/>
    <m/>
    <m/>
    <m/>
    <m/>
    <m/>
    <m/>
    <m/>
    <m/>
    <m/>
    <m/>
    <m/>
    <m/>
    <m/>
    <m/>
    <m/>
    <m/>
    <m/>
    <m/>
    <m/>
    <m/>
    <m/>
    <m/>
    <m/>
    <m/>
    <m/>
    <s v="Yes"/>
    <s v="No"/>
    <s v="No"/>
    <m/>
    <m/>
    <m/>
    <n v="201276.56"/>
    <m/>
    <m/>
    <m/>
    <m/>
    <m/>
    <m/>
    <m/>
    <m/>
    <m/>
    <m/>
    <m/>
    <m/>
    <m/>
    <m/>
    <m/>
    <m/>
    <m/>
    <m/>
    <m/>
    <m/>
    <m/>
    <m/>
    <m/>
    <m/>
  </r>
  <r>
    <n v="103683"/>
    <x v="223"/>
    <b v="0"/>
    <b v="1"/>
    <x v="0"/>
    <b v="0"/>
    <s v="Corrections Services Canada"/>
    <m/>
    <s v="Victoria"/>
    <s v="BC"/>
    <n v="48.429000000000002"/>
    <n v="-123.366"/>
    <x v="0"/>
    <x v="5"/>
    <m/>
    <n v="2018"/>
    <n v="9112"/>
    <m/>
    <m/>
    <s v="large"/>
    <m/>
    <m/>
    <m/>
    <m/>
    <m/>
    <m/>
    <m/>
    <m/>
    <m/>
    <s v="Yes"/>
    <m/>
    <s v="CEEDC DE Survey 2019"/>
    <m/>
    <m/>
    <m/>
    <m/>
    <m/>
    <m/>
    <m/>
    <m/>
    <m/>
    <m/>
    <m/>
    <m/>
    <m/>
    <m/>
    <m/>
    <m/>
    <s v="Yes"/>
    <m/>
    <m/>
    <m/>
    <m/>
    <m/>
    <m/>
    <m/>
    <m/>
    <m/>
    <m/>
    <m/>
    <m/>
    <m/>
    <m/>
    <m/>
    <m/>
    <m/>
    <m/>
    <m/>
    <m/>
    <m/>
    <m/>
    <m/>
    <m/>
    <m/>
    <m/>
    <m/>
    <m/>
    <m/>
    <m/>
    <m/>
    <m/>
    <m/>
    <m/>
    <m/>
    <m/>
    <m/>
    <m/>
    <m/>
    <s v="Yes"/>
    <s v="No"/>
    <s v="No"/>
    <m/>
    <m/>
    <m/>
    <n v="138093.84"/>
    <m/>
    <m/>
    <m/>
    <m/>
    <m/>
    <m/>
    <m/>
    <m/>
    <m/>
    <m/>
    <m/>
    <m/>
    <m/>
    <m/>
    <m/>
    <m/>
    <m/>
    <m/>
    <m/>
    <m/>
    <m/>
    <m/>
    <m/>
    <m/>
  </r>
  <r>
    <n v="103684"/>
    <x v="224"/>
    <b v="0"/>
    <b v="1"/>
    <x v="0"/>
    <b v="0"/>
    <m/>
    <m/>
    <s v="Winnipeg"/>
    <s v="MB"/>
    <n v="49.897999999999996"/>
    <n v="-97.138999999999996"/>
    <x v="0"/>
    <x v="5"/>
    <m/>
    <m/>
    <m/>
    <m/>
    <m/>
    <s v="large"/>
    <m/>
    <m/>
    <m/>
    <m/>
    <m/>
    <m/>
    <m/>
    <m/>
    <m/>
    <m/>
    <m/>
    <m/>
    <m/>
    <m/>
    <m/>
    <m/>
    <m/>
    <m/>
    <m/>
    <m/>
    <m/>
    <m/>
    <m/>
    <m/>
    <m/>
    <m/>
    <m/>
    <m/>
    <m/>
    <m/>
    <m/>
    <m/>
    <m/>
    <m/>
    <m/>
    <m/>
    <m/>
    <m/>
    <m/>
    <m/>
    <m/>
    <m/>
    <m/>
    <m/>
    <m/>
    <m/>
    <m/>
    <m/>
    <m/>
    <m/>
    <m/>
    <m/>
    <m/>
    <m/>
    <m/>
    <m/>
    <m/>
    <m/>
    <m/>
    <m/>
    <m/>
    <m/>
    <m/>
    <m/>
    <m/>
    <m/>
    <m/>
    <m/>
    <m/>
    <m/>
    <m/>
    <m/>
    <m/>
    <m/>
    <m/>
    <m/>
    <m/>
    <m/>
    <m/>
    <m/>
    <m/>
    <m/>
    <m/>
    <m/>
    <m/>
    <m/>
    <m/>
    <m/>
    <m/>
    <m/>
    <m/>
    <m/>
    <m/>
    <m/>
    <m/>
    <m/>
    <m/>
    <m/>
    <m/>
  </r>
  <r>
    <n v="103685"/>
    <x v="225"/>
    <b v="0"/>
    <b v="1"/>
    <x v="0"/>
    <b v="0"/>
    <m/>
    <m/>
    <s v="Tignish"/>
    <s v="PE"/>
    <n v="46.95"/>
    <n v="-64.033000000000001"/>
    <x v="0"/>
    <x v="5"/>
    <m/>
    <m/>
    <m/>
    <m/>
    <m/>
    <s v="Small"/>
    <m/>
    <m/>
    <m/>
    <s v="Yes"/>
    <m/>
    <s v="Yes"/>
    <s v="Yes"/>
    <s v="Yes"/>
    <m/>
    <m/>
    <m/>
    <m/>
    <m/>
    <m/>
    <m/>
    <m/>
    <m/>
    <m/>
    <m/>
    <m/>
    <m/>
    <m/>
    <m/>
    <m/>
    <m/>
    <m/>
    <m/>
    <m/>
    <m/>
    <m/>
    <m/>
    <m/>
    <m/>
    <m/>
    <m/>
    <m/>
    <m/>
    <m/>
    <m/>
    <m/>
    <m/>
    <m/>
    <m/>
    <m/>
    <m/>
    <m/>
    <m/>
    <m/>
    <m/>
    <m/>
    <m/>
    <m/>
    <m/>
    <m/>
    <m/>
    <m/>
    <m/>
    <m/>
    <m/>
    <m/>
    <m/>
    <m/>
    <m/>
    <m/>
    <m/>
    <m/>
    <m/>
    <m/>
    <m/>
    <m/>
    <m/>
    <m/>
    <m/>
    <m/>
    <m/>
    <m/>
    <m/>
    <m/>
    <m/>
    <m/>
    <m/>
    <m/>
    <m/>
    <m/>
    <m/>
    <m/>
    <m/>
    <m/>
    <m/>
    <m/>
    <m/>
    <m/>
    <m/>
    <m/>
    <m/>
    <m/>
    <m/>
    <m/>
    <m/>
  </r>
  <r>
    <n v="103686"/>
    <x v="226"/>
    <b v="0"/>
    <b v="1"/>
    <x v="0"/>
    <b v="0"/>
    <m/>
    <m/>
    <s v="Saint-Ubalde"/>
    <s v="QC"/>
    <n v="46.756"/>
    <n v="-72.272999999999996"/>
    <x v="0"/>
    <x v="5"/>
    <m/>
    <m/>
    <m/>
    <m/>
    <m/>
    <s v="Small"/>
    <m/>
    <s v="Yes"/>
    <m/>
    <m/>
    <m/>
    <s v="Yes"/>
    <s v="Yes"/>
    <m/>
    <m/>
    <m/>
    <m/>
    <m/>
    <m/>
    <m/>
    <m/>
    <m/>
    <m/>
    <m/>
    <m/>
    <m/>
    <m/>
    <m/>
    <m/>
    <m/>
    <m/>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65EF05-A5AD-204A-B1DA-DD34C1BEAC1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6:B104" firstHeaderRow="1" firstDataRow="1" firstDataCol="1" rowPageCount="2" colPageCount="1"/>
  <pivotFields count="119">
    <pivotField showAll="0"/>
    <pivotField showAll="0">
      <items count="228">
        <item x="90"/>
        <item x="87"/>
        <item x="102"/>
        <item x="75"/>
        <item x="32"/>
        <item x="119"/>
        <item x="15"/>
        <item x="195"/>
        <item x="98"/>
        <item x="58"/>
        <item x="158"/>
        <item x="192"/>
        <item x="51"/>
        <item x="203"/>
        <item x="136"/>
        <item x="38"/>
        <item x="27"/>
        <item x="131"/>
        <item x="204"/>
        <item x="88"/>
        <item x="6"/>
        <item x="212"/>
        <item x="5"/>
        <item x="52"/>
        <item x="11"/>
        <item x="133"/>
        <item x="13"/>
        <item x="155"/>
        <item x="0"/>
        <item x="188"/>
        <item x="84"/>
        <item x="121"/>
        <item x="147"/>
        <item x="146"/>
        <item x="104"/>
        <item x="4"/>
        <item x="14"/>
        <item x="17"/>
        <item x="67"/>
        <item x="69"/>
        <item x="74"/>
        <item x="71"/>
        <item x="76"/>
        <item x="72"/>
        <item x="73"/>
        <item x="77"/>
        <item x="78"/>
        <item x="113"/>
        <item x="148"/>
        <item x="132"/>
        <item x="55"/>
        <item x="162"/>
        <item x="142"/>
        <item x="163"/>
        <item x="152"/>
        <item x="59"/>
        <item x="97"/>
        <item x="122"/>
        <item x="185"/>
        <item x="205"/>
        <item x="123"/>
        <item x="105"/>
        <item x="197"/>
        <item x="164"/>
        <item x="39"/>
        <item x="85"/>
        <item x="79"/>
        <item x="156"/>
        <item x="45"/>
        <item x="198"/>
        <item x="193"/>
        <item x="9"/>
        <item x="213"/>
        <item x="199"/>
        <item x="120"/>
        <item x="214"/>
        <item x="215"/>
        <item x="196"/>
        <item x="217"/>
        <item x="16"/>
        <item x="1"/>
        <item x="89"/>
        <item x="101"/>
        <item x="91"/>
        <item x="92"/>
        <item x="218"/>
        <item x="108"/>
        <item x="107"/>
        <item x="18"/>
        <item x="206"/>
        <item x="216"/>
        <item x="118"/>
        <item x="110"/>
        <item x="109"/>
        <item x="111"/>
        <item x="93"/>
        <item x="165"/>
        <item x="94"/>
        <item x="99"/>
        <item x="200"/>
        <item x="207"/>
        <item x="63"/>
        <item x="219"/>
        <item x="106"/>
        <item x="187"/>
        <item x="150"/>
        <item x="201"/>
        <item x="166"/>
        <item x="167"/>
        <item x="24"/>
        <item x="115"/>
        <item x="25"/>
        <item x="116"/>
        <item x="117"/>
        <item x="220"/>
        <item x="112"/>
        <item x="60"/>
        <item x="168"/>
        <item x="221"/>
        <item x="160"/>
        <item x="80"/>
        <item x="222"/>
        <item x="157"/>
        <item x="169"/>
        <item x="86"/>
        <item x="170"/>
        <item x="171"/>
        <item x="124"/>
        <item x="21"/>
        <item x="172"/>
        <item x="128"/>
        <item x="149"/>
        <item x="33"/>
        <item x="186"/>
        <item x="145"/>
        <item x="202"/>
        <item x="26"/>
        <item x="28"/>
        <item x="54"/>
        <item x="159"/>
        <item x="125"/>
        <item x="81"/>
        <item x="114"/>
        <item x="100"/>
        <item x="126"/>
        <item x="138"/>
        <item x="210"/>
        <item x="31"/>
        <item x="127"/>
        <item x="53"/>
        <item x="40"/>
        <item x="46"/>
        <item x="173"/>
        <item x="191"/>
        <item x="103"/>
        <item x="70"/>
        <item x="82"/>
        <item x="174"/>
        <item x="226"/>
        <item x="189"/>
        <item x="23"/>
        <item x="211"/>
        <item x="61"/>
        <item x="41"/>
        <item x="151"/>
        <item x="161"/>
        <item x="2"/>
        <item x="194"/>
        <item x="57"/>
        <item x="209"/>
        <item x="10"/>
        <item x="135"/>
        <item x="134"/>
        <item x="19"/>
        <item x="20"/>
        <item x="35"/>
        <item x="34"/>
        <item x="190"/>
        <item x="36"/>
        <item x="42"/>
        <item x="224"/>
        <item x="62"/>
        <item x="225"/>
        <item x="37"/>
        <item x="137"/>
        <item x="175"/>
        <item x="129"/>
        <item x="12"/>
        <item x="68"/>
        <item x="83"/>
        <item x="30"/>
        <item x="7"/>
        <item x="44"/>
        <item x="22"/>
        <item x="3"/>
        <item x="176"/>
        <item x="177"/>
        <item x="8"/>
        <item x="64"/>
        <item x="66"/>
        <item x="178"/>
        <item x="29"/>
        <item x="179"/>
        <item x="130"/>
        <item x="180"/>
        <item x="153"/>
        <item x="154"/>
        <item x="140"/>
        <item x="139"/>
        <item x="181"/>
        <item x="47"/>
        <item x="182"/>
        <item x="144"/>
        <item x="65"/>
        <item x="43"/>
        <item x="48"/>
        <item x="208"/>
        <item x="56"/>
        <item x="183"/>
        <item x="49"/>
        <item x="50"/>
        <item x="184"/>
        <item x="223"/>
        <item x="143"/>
        <item x="95"/>
        <item x="96"/>
        <item x="141"/>
        <item t="default"/>
      </items>
    </pivotField>
    <pivotField showAll="0"/>
    <pivotField showAll="0"/>
    <pivotField axis="axisPage" multipleItemSelectionAllowed="1" showAll="0">
      <items count="3">
        <item x="0"/>
        <item h="1" x="1"/>
        <item t="default"/>
      </items>
    </pivotField>
    <pivotField showAll="0"/>
    <pivotField showAll="0"/>
    <pivotField showAll="0"/>
    <pivotField showAll="0"/>
    <pivotField showAll="0"/>
    <pivotField showAll="0"/>
    <pivotField showAll="0"/>
    <pivotField axis="axisPage" showAll="0">
      <items count="3">
        <item x="1"/>
        <item x="0"/>
        <item t="default"/>
      </items>
    </pivotField>
    <pivotField axis="axisRow" showAll="0">
      <items count="58">
        <item x="44"/>
        <item x="30"/>
        <item x="49"/>
        <item x="23"/>
        <item x="43"/>
        <item x="50"/>
        <item x="33"/>
        <item x="34"/>
        <item x="32"/>
        <item x="6"/>
        <item x="52"/>
        <item x="26"/>
        <item x="3"/>
        <item x="31"/>
        <item x="22"/>
        <item x="45"/>
        <item x="21"/>
        <item x="12"/>
        <item x="16"/>
        <item x="55"/>
        <item x="8"/>
        <item x="37"/>
        <item x="24"/>
        <item x="56"/>
        <item x="1"/>
        <item x="47"/>
        <item x="25"/>
        <item x="48"/>
        <item x="38"/>
        <item x="51"/>
        <item x="19"/>
        <item x="10"/>
        <item x="46"/>
        <item x="36"/>
        <item x="54"/>
        <item x="53"/>
        <item x="2"/>
        <item x="39"/>
        <item x="41"/>
        <item x="42"/>
        <item x="17"/>
        <item x="20"/>
        <item x="40"/>
        <item x="7"/>
        <item x="28"/>
        <item x="13"/>
        <item x="0"/>
        <item x="9"/>
        <item x="14"/>
        <item x="4"/>
        <item x="27"/>
        <item x="18"/>
        <item x="11"/>
        <item x="29"/>
        <item x="35"/>
        <item x="15"/>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Items count="1">
    <i/>
  </colItems>
  <pageFields count="2">
    <pageField fld="12" hier="-1"/>
    <pageField fld="4" hier="-1"/>
  </pageFields>
  <dataFields count="1">
    <dataField name="Sum of system_thermal_production" fld="3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77FB7C-F53C-CD4A-9428-0FCA3C8E10B0}" name="Table1" displayName="Table1" ref="A8:AU15" totalsRowShown="0">
  <tableColumns count="47">
    <tableColumn id="1" xr3:uid="{81AFF535-E85E-DA4B-BB81-50E87AEBBB30}" name="_"/>
    <tableColumn id="2" xr3:uid="{D222E769-2E28-1D46-BB99-ED287B1517D6}" name="2005"/>
    <tableColumn id="3" xr3:uid="{C928015D-028D-784A-80A3-1CDCFC44F22F}" name="2006"/>
    <tableColumn id="4" xr3:uid="{99C9AF95-4B99-3543-BADC-06F40DF3C8D2}" name="2007"/>
    <tableColumn id="5" xr3:uid="{572890D9-7D57-5641-8C7C-8023AE661786}" name="2008"/>
    <tableColumn id="6" xr3:uid="{808173C4-292F-7F44-BDA6-B8F1ABD72320}" name="2009"/>
    <tableColumn id="7" xr3:uid="{E6507956-F0D8-D84B-A290-224DA7E4E8EC}" name="2010"/>
    <tableColumn id="8" xr3:uid="{08F3D63E-330C-E348-8F73-298B5B2CBBC3}" name="2011"/>
    <tableColumn id="9" xr3:uid="{9AC63C2E-CE44-F346-A06B-4BA1E09D7A4C}" name="2012"/>
    <tableColumn id="10" xr3:uid="{21C71CA4-B217-FF46-AB26-7075C9594321}" name="2013"/>
    <tableColumn id="11" xr3:uid="{47026C7F-98B3-404E-B3EF-F3634B783CA5}" name="2014"/>
    <tableColumn id="12" xr3:uid="{BCB8F7A4-6B94-D243-A026-0C170F563907}" name="2015"/>
    <tableColumn id="13" xr3:uid="{B31D10F7-9B58-BE45-A226-2AD857DCAF97}" name="2016"/>
    <tableColumn id="14" xr3:uid="{DDDD0F39-EC02-5E4B-AC80-53C5A164F40B}" name="2017"/>
    <tableColumn id="15" xr3:uid="{E95A49C7-6C6B-8149-BCAE-4A7C2D1F5A11}" name="2018"/>
    <tableColumn id="16" xr3:uid="{F35763B5-F556-D046-8968-60BD11E2957E}" name="2019"/>
    <tableColumn id="17" xr3:uid="{F5E4A9A9-F031-4641-9E27-5121003E93A2}" name="2020"/>
    <tableColumn id="18" xr3:uid="{EAABF5CC-4ABC-7249-B6C3-2B3E99FBBAE9}" name="2021"/>
    <tableColumn id="19" xr3:uid="{19B05268-0C33-7744-AC28-0C41D54AC448}" name="2022"/>
    <tableColumn id="20" xr3:uid="{0639B82C-F182-E943-9169-B6413598D20C}" name="2023"/>
    <tableColumn id="21" xr3:uid="{9E608379-6B7D-EB41-B437-A27FA11D0036}" name="2024"/>
    <tableColumn id="22" xr3:uid="{D6269E3D-08EB-7840-A017-A954C49FAF35}" name="2025"/>
    <tableColumn id="23" xr3:uid="{046C68FA-A97D-984B-85F1-C922E719FF9A}" name="2026"/>
    <tableColumn id="24" xr3:uid="{517F1059-5667-544D-BB0B-8215326A0361}" name="2027"/>
    <tableColumn id="25" xr3:uid="{671A509E-627D-C34F-8C2F-B1D06B21A789}" name="2028"/>
    <tableColumn id="26" xr3:uid="{C07D6B3A-E22B-E24B-A496-2DF88646ABEB}" name="2029"/>
    <tableColumn id="27" xr3:uid="{B6582E83-1152-F447-A317-8EF2D316575C}" name="2030"/>
    <tableColumn id="28" xr3:uid="{1E742B98-A659-6541-9CCB-5C4471ED9707}" name="2031"/>
    <tableColumn id="29" xr3:uid="{A9DFD1B0-3AC4-7C47-988B-5DF1B57E90B4}" name="2032"/>
    <tableColumn id="30" xr3:uid="{A129BBB2-459A-C14B-BE2B-E9EBAB3D954F}" name="2033"/>
    <tableColumn id="31" xr3:uid="{C9E2BB20-483F-104C-8459-BD9C4823987B}" name="2034"/>
    <tableColumn id="32" xr3:uid="{A32E51ED-4AB8-6449-A628-40863499245D}" name="2035"/>
    <tableColumn id="33" xr3:uid="{5D792657-E291-424B-B3C5-79450F20544E}" name="2036"/>
    <tableColumn id="34" xr3:uid="{62E668A4-E354-2940-9296-C637C36212AB}" name="2037"/>
    <tableColumn id="35" xr3:uid="{C46544D5-33F0-D340-8C93-9AD0F6E652E6}" name="2038"/>
    <tableColumn id="36" xr3:uid="{F34F9839-CB43-C047-A7EB-7C696E38A427}" name="2039"/>
    <tableColumn id="37" xr3:uid="{653B8A81-D953-4142-85C1-99EA014E1BE9}" name="2040"/>
    <tableColumn id="38" xr3:uid="{F6877573-87E4-B249-BC7D-9DF971842540}" name="2041"/>
    <tableColumn id="39" xr3:uid="{14FE0E5A-1F02-D549-8991-2A9CAFE136F8}" name="2042"/>
    <tableColumn id="40" xr3:uid="{F266222E-7638-FC45-B03A-169B128B380C}" name="2043"/>
    <tableColumn id="41" xr3:uid="{6B0C2FDB-2DEA-EB41-827A-A9E32D15CFF5}" name="2044"/>
    <tableColumn id="42" xr3:uid="{61A61D25-2722-2D47-875A-70F511959B05}" name="2045"/>
    <tableColumn id="43" xr3:uid="{AB5DF5C7-FEEA-8C44-AA9A-FF9B5B420B7A}" name="2046"/>
    <tableColumn id="44" xr3:uid="{DE35107B-8C81-7E49-8F3E-21182C257149}" name="2047"/>
    <tableColumn id="45" xr3:uid="{25FC7784-C99C-F443-B50A-670C7DF82801}" name="2048"/>
    <tableColumn id="46" xr3:uid="{F778B8B1-E2C7-B34B-9529-9F26D2918F87}" name="2049"/>
    <tableColumn id="47" xr3:uid="{706985FE-6D1B-3942-B42D-A1A79817E8D5}"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7B5D0F-3062-BD41-B7E9-EE36AA33DC54}" name="Table2" displayName="Table2" ref="A18:AU25" totalsRowShown="0">
  <tableColumns count="47">
    <tableColumn id="1" xr3:uid="{466EDE02-0E61-2D47-ADE9-DAF5B490C3F3}" name="_"/>
    <tableColumn id="2" xr3:uid="{DAE5295E-71BB-4841-8311-23909B077FE6}" name="2005"/>
    <tableColumn id="3" xr3:uid="{859E5CA5-5234-8C45-9605-198B2F9C72FF}" name="2006"/>
    <tableColumn id="4" xr3:uid="{33D465C5-9FEA-D146-B862-4A01FFCD0A30}" name="2007"/>
    <tableColumn id="5" xr3:uid="{ABCF9408-B559-9247-BAD5-83B18B32B37C}" name="2008"/>
    <tableColumn id="6" xr3:uid="{48E95B0B-F31A-4E40-8E7B-4D898D6411B3}" name="2009"/>
    <tableColumn id="7" xr3:uid="{5A7D7C63-17E7-584C-9DA3-14E909E2FC89}" name="2010"/>
    <tableColumn id="8" xr3:uid="{E1F7C678-5973-ED41-8797-601A05051346}" name="2011"/>
    <tableColumn id="9" xr3:uid="{446C9631-0F70-7E40-9BA4-3E8CAA84CD34}" name="2012"/>
    <tableColumn id="10" xr3:uid="{D8F41561-986E-4E43-B179-F9140227421A}" name="2013"/>
    <tableColumn id="11" xr3:uid="{E50AE6B3-32CC-CA4B-9B3C-CFD64BBE3EA0}" name="2014"/>
    <tableColumn id="12" xr3:uid="{0973E0BE-2394-F74C-B75F-81530831092F}" name="2015"/>
    <tableColumn id="13" xr3:uid="{1D9AB5C6-7277-8B47-87C5-602D7EFD0B4A}" name="2016"/>
    <tableColumn id="14" xr3:uid="{A3B0198C-851B-1143-9078-385117B28167}" name="2017"/>
    <tableColumn id="15" xr3:uid="{1E30A992-EE3F-CF40-BE77-33E888581047}" name="2018"/>
    <tableColumn id="16" xr3:uid="{A0A7A0AF-070B-0F4E-8A4C-88A229CB68F3}" name="2019"/>
    <tableColumn id="17" xr3:uid="{B28F7839-F55F-C141-B8D0-E1730335873E}" name="2020"/>
    <tableColumn id="18" xr3:uid="{562036D0-9A91-C146-AE91-FCAF2DEEAEAE}" name="2021"/>
    <tableColumn id="19" xr3:uid="{3BCC4C19-FB50-CF4B-947A-67C15505627B}" name="2022"/>
    <tableColumn id="20" xr3:uid="{46589290-5C9D-9A43-960D-C63737EA9D76}" name="2023"/>
    <tableColumn id="21" xr3:uid="{51C1C309-0E0A-D54A-B34D-005CF0059DEA}" name="2024"/>
    <tableColumn id="22" xr3:uid="{4351393F-8E52-CF4D-8039-20534E45F3E0}" name="2025"/>
    <tableColumn id="23" xr3:uid="{15A12D44-8DF6-E44C-AD8E-0B1D6B8C75F0}" name="2026"/>
    <tableColumn id="24" xr3:uid="{59CA4944-2E8C-9647-B1EB-B55AB3B6F173}" name="2027"/>
    <tableColumn id="25" xr3:uid="{500F9058-FD95-104E-8B0D-BACE5170868D}" name="2028"/>
    <tableColumn id="26" xr3:uid="{661070F6-9C0E-DA40-BCD5-6BCBF480DA8C}" name="2029"/>
    <tableColumn id="27" xr3:uid="{D04BF70E-2527-824C-A703-1AE74C8E6426}" name="2030"/>
    <tableColumn id="28" xr3:uid="{D0642C30-DE2D-8A4F-85BD-1CE38D972F13}" name="2031"/>
    <tableColumn id="29" xr3:uid="{2CB40CC2-7487-9E48-B981-E45F0BAE4AC1}" name="2032"/>
    <tableColumn id="30" xr3:uid="{73EE0CF3-3D27-4344-8AA2-A2067D53A492}" name="2033"/>
    <tableColumn id="31" xr3:uid="{94BFB17D-0AF0-1D46-B150-1F9354FF9638}" name="2034"/>
    <tableColumn id="32" xr3:uid="{16FA64A2-F3D7-C548-9B90-55C6F6769E79}" name="2035"/>
    <tableColumn id="33" xr3:uid="{17B47732-47F6-DC41-9E83-2AD0D8F07208}" name="2036"/>
    <tableColumn id="34" xr3:uid="{9115A97A-AD68-C444-B91A-83E55FF25D68}" name="2037"/>
    <tableColumn id="35" xr3:uid="{17237EF8-439B-DF4B-923E-77737A611D53}" name="2038"/>
    <tableColumn id="36" xr3:uid="{C9CB673C-15B2-844D-9DD8-CE2D12FC89D3}" name="2039"/>
    <tableColumn id="37" xr3:uid="{456E6500-5C3F-D044-87F5-6550685077DE}" name="2040"/>
    <tableColumn id="38" xr3:uid="{1270779C-0233-0E4B-8016-BEA13094ACF8}" name="2041"/>
    <tableColumn id="39" xr3:uid="{EB85B749-2111-AB47-B8DD-6764D2BBF906}" name="2042"/>
    <tableColumn id="40" xr3:uid="{76B7F1BE-A7BB-734F-88A4-ADA0ED1E1993}" name="2043"/>
    <tableColumn id="41" xr3:uid="{076A6A3B-49A6-BB46-A9FF-52438E15EB25}" name="2044"/>
    <tableColumn id="42" xr3:uid="{1045CC1C-5F69-E54D-B7F3-7A451E45F355}" name="2045"/>
    <tableColumn id="43" xr3:uid="{4A9D2B35-A9B0-AF4E-97D6-552AC4304A75}" name="2046"/>
    <tableColumn id="44" xr3:uid="{81842896-657B-6648-9B0F-8CAAC3E6645E}" name="2047"/>
    <tableColumn id="45" xr3:uid="{6AF30A47-DFEE-D24E-8701-45240B47021F}" name="2048"/>
    <tableColumn id="46" xr3:uid="{29C23CF2-0D64-8245-945E-5590A0566761}" name="2049"/>
    <tableColumn id="47" xr3:uid="{026AD4C2-5BE2-1145-A23E-E9BA62D9741E}"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173412-61FC-5747-9C8D-99FCC3295174}" name="Table3" displayName="Table3" ref="A28:AU35" totalsRowShown="0">
  <tableColumns count="47">
    <tableColumn id="1" xr3:uid="{A826CCEC-26D0-A643-86F6-723AACD33DDC}" name="_"/>
    <tableColumn id="2" xr3:uid="{F5D4CEBE-223D-0F48-8CB2-09A6B4E58232}" name="2005"/>
    <tableColumn id="3" xr3:uid="{F4306614-88EC-E84A-8A40-BF7B51D4C1B3}" name="2006"/>
    <tableColumn id="4" xr3:uid="{008E71D6-8DA2-8A47-A2FC-2818CEDF78D7}" name="2007"/>
    <tableColumn id="5" xr3:uid="{7AACB3A4-B93C-5D4B-ABB0-1EA57AEC3422}" name="2008"/>
    <tableColumn id="6" xr3:uid="{2E1BB042-8912-0447-879E-BC68D8AEEB7F}" name="2009"/>
    <tableColumn id="7" xr3:uid="{A5462C4F-9079-F841-A413-5E2ACFAE4161}" name="2010"/>
    <tableColumn id="8" xr3:uid="{92EAE286-ED84-9046-BB27-85D52A82A43C}" name="2011"/>
    <tableColumn id="9" xr3:uid="{42AFAF7F-6510-B843-93D9-6608332F08A1}" name="2012"/>
    <tableColumn id="10" xr3:uid="{604F044E-B17E-FA42-B001-506F6F89BCA0}" name="2013"/>
    <tableColumn id="11" xr3:uid="{A1FA727F-A993-B44F-A73A-6A57D4F62CA6}" name="2014"/>
    <tableColumn id="12" xr3:uid="{52720C8C-00EF-E84B-B367-8627AC6F8D12}" name="2015"/>
    <tableColumn id="13" xr3:uid="{F57DF680-85CB-E34C-AEC6-058A9B45D102}" name="2016"/>
    <tableColumn id="14" xr3:uid="{6FB7F925-C80E-444C-BD0C-C5D08209E96B}" name="2017"/>
    <tableColumn id="15" xr3:uid="{0B6C5DE2-2983-4347-A359-312376B816D3}" name="2018"/>
    <tableColumn id="16" xr3:uid="{70A88938-873A-9E4D-948D-9893A9D97791}" name="2019"/>
    <tableColumn id="17" xr3:uid="{D9B2F9D9-101B-FB4A-8491-AA1CC02D40EC}" name="2020"/>
    <tableColumn id="18" xr3:uid="{5B710303-244C-F94A-810E-FC11F6228C44}" name="2021"/>
    <tableColumn id="19" xr3:uid="{3FC9C6BB-DC00-EB47-944E-0A73C8EBFCA1}" name="2022"/>
    <tableColumn id="20" xr3:uid="{92F3BC06-74F1-A247-B321-9EBB3F71782F}" name="2023"/>
    <tableColumn id="21" xr3:uid="{90257B5F-B748-8C43-A096-97C4DBE93091}" name="2024"/>
    <tableColumn id="22" xr3:uid="{57234A9F-768E-A247-AE1D-263145EE37D3}" name="2025"/>
    <tableColumn id="23" xr3:uid="{D2F33FA5-66A9-4F4F-9385-A136AD661A64}" name="2026"/>
    <tableColumn id="24" xr3:uid="{437F355E-A431-EF4A-BADA-2957D7D6B3D8}" name="2027"/>
    <tableColumn id="25" xr3:uid="{4749B011-C3FF-BA49-9235-74E14D56A698}" name="2028"/>
    <tableColumn id="26" xr3:uid="{CA8C0FAD-C814-4649-BE1B-90303B65318C}" name="2029"/>
    <tableColumn id="27" xr3:uid="{E4D08A7D-7104-5D4D-B83D-5A8C2B0CA456}" name="2030"/>
    <tableColumn id="28" xr3:uid="{4A67F1A9-F808-5D47-A382-AE910B6D2A18}" name="2031"/>
    <tableColumn id="29" xr3:uid="{B4FDCD22-BB30-A944-981F-82E98DA8A916}" name="2032"/>
    <tableColumn id="30" xr3:uid="{3B1BCB5E-54D7-654D-989F-81CB8E2631A3}" name="2033"/>
    <tableColumn id="31" xr3:uid="{21D4C493-89BF-CF4A-B9F6-F35E437D34FD}" name="2034"/>
    <tableColumn id="32" xr3:uid="{FD474855-43B3-D94A-A3ED-A503281FBB82}" name="2035"/>
    <tableColumn id="33" xr3:uid="{2F690467-13FB-DC47-B1EF-1044E398991C}" name="2036"/>
    <tableColumn id="34" xr3:uid="{794498CE-8A3B-CD4B-9A0C-C2CBC320C6B9}" name="2037"/>
    <tableColumn id="35" xr3:uid="{9F6423A4-33C1-294D-A738-AFD9AF26D532}" name="2038"/>
    <tableColumn id="36" xr3:uid="{2E310A4A-A414-6540-8883-EC7B01A94486}" name="2039"/>
    <tableColumn id="37" xr3:uid="{7093864C-1F49-1343-9070-C4E02FD65ECA}" name="2040"/>
    <tableColumn id="38" xr3:uid="{1C2B4AD3-89BB-5C40-A50B-035731A4FA2A}" name="2041"/>
    <tableColumn id="39" xr3:uid="{EDD27C7B-37F2-7D41-BF19-E6BC1B4DF2D7}" name="2042"/>
    <tableColumn id="40" xr3:uid="{89AD4D30-CC9C-2C40-8AD1-87111B876C94}" name="2043"/>
    <tableColumn id="41" xr3:uid="{42F3F72B-BE22-3347-82A2-D16FB633AD2D}" name="2044"/>
    <tableColumn id="42" xr3:uid="{DAB99B40-0D3F-E845-9EB0-6FB4FE5F95DF}" name="2045"/>
    <tableColumn id="43" xr3:uid="{E4C88493-04BC-EF4D-B205-701D08E19AA9}" name="2046"/>
    <tableColumn id="44" xr3:uid="{BEA3FFF7-DB8E-EB40-9FC0-373A6CE0A639}" name="2047"/>
    <tableColumn id="45" xr3:uid="{EC9BEFD2-3EE9-1A4F-9BBA-425D94541F46}" name="2048"/>
    <tableColumn id="46" xr3:uid="{5B7A840F-F5E0-4547-BC4B-2F8D40DD19E1}" name="2049"/>
    <tableColumn id="47" xr3:uid="{13490276-6130-CD41-82E4-932D3245BAC9}"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9794F6-61B0-8B43-B2F5-46952A120A2A}" name="Table45" displayName="Table45" ref="A38:AU45" totalsRowShown="0">
  <tableColumns count="47">
    <tableColumn id="1" xr3:uid="{E23B2052-34C3-3244-825D-252334556BE1}" name="_"/>
    <tableColumn id="2" xr3:uid="{4260AE8E-F122-4A42-BDE5-66059D2162D5}" name="2005"/>
    <tableColumn id="3" xr3:uid="{B1A230A2-D40E-FA4E-AA74-2C4501D0B385}" name="2006"/>
    <tableColumn id="4" xr3:uid="{30B4176D-3F6F-5342-9507-47189D0D1259}" name="2007"/>
    <tableColumn id="5" xr3:uid="{181D4E6C-EF17-024F-9F4F-84B22D6BE575}" name="2008"/>
    <tableColumn id="6" xr3:uid="{F3848B65-E36E-CC45-8093-EC8BEF3457AF}" name="2009"/>
    <tableColumn id="7" xr3:uid="{EB28427F-6BFA-374C-A357-B540BEF3C8D5}" name="2010"/>
    <tableColumn id="8" xr3:uid="{BAA337A9-C7E4-6342-BBE3-E37AE112E5FB}" name="2011"/>
    <tableColumn id="9" xr3:uid="{FFBF9794-54EF-3149-B9B7-8B79F15F100F}" name="2012"/>
    <tableColumn id="10" xr3:uid="{49545234-8694-D94E-8D72-CC38F423433C}" name="2013"/>
    <tableColumn id="11" xr3:uid="{1D192AB5-885C-2340-B13E-B49F87B1345A}" name="2014"/>
    <tableColumn id="12" xr3:uid="{D3732986-B744-7447-9686-E09E81326996}" name="2015"/>
    <tableColumn id="13" xr3:uid="{6812FB7B-0C0B-BE45-9B5A-8B09CC955EA3}" name="2016"/>
    <tableColumn id="14" xr3:uid="{F6E270BE-C55E-594E-ABDE-2E70575844F7}" name="2017"/>
    <tableColumn id="15" xr3:uid="{7D97356C-AB55-9D48-86F1-303A6329392C}" name="2018"/>
    <tableColumn id="16" xr3:uid="{2E19B4B6-3358-3F4B-9738-43264598443C}" name="2019"/>
    <tableColumn id="17" xr3:uid="{E0B95992-EE68-4243-9716-7172020DB9BE}" name="2020"/>
    <tableColumn id="18" xr3:uid="{88645E09-D12F-3045-9468-06D3C557D26F}" name="2021"/>
    <tableColumn id="19" xr3:uid="{C3AA7BAE-81C8-7745-B90F-7699A4009AE1}" name="2022"/>
    <tableColumn id="20" xr3:uid="{71534DE8-2CCD-EC43-9E41-FDBEBC887926}" name="2023"/>
    <tableColumn id="21" xr3:uid="{31365DD4-C62F-544C-8CDB-07FA05691D9B}" name="2024"/>
    <tableColumn id="22" xr3:uid="{42F20422-444B-FD4B-8AC5-FF30E2F39F55}" name="2025"/>
    <tableColumn id="23" xr3:uid="{99DB41C6-0FA0-0C4C-BFF9-8FFE7E91BB47}" name="2026"/>
    <tableColumn id="24" xr3:uid="{17561F9E-A9BA-554D-AB7B-568E9275BE4B}" name="2027"/>
    <tableColumn id="25" xr3:uid="{CE693463-4321-E54F-896F-43CAAA0C7223}" name="2028"/>
    <tableColumn id="26" xr3:uid="{1C8ED80C-BBCF-AE4F-B188-D7C1E7E77C8C}" name="2029"/>
    <tableColumn id="27" xr3:uid="{ACFEEAC4-846F-6046-9FE3-F6212C9CA1A8}" name="2030"/>
    <tableColumn id="28" xr3:uid="{E3DD6B57-7389-674E-B04E-2FDBB1F4D847}" name="2031"/>
    <tableColumn id="29" xr3:uid="{F3E345AB-7BFF-4D4E-B3AA-5F5539202AC4}" name="2032"/>
    <tableColumn id="30" xr3:uid="{9DE3DBA1-93D9-2C4F-AC78-39C581DD24A8}" name="2033"/>
    <tableColumn id="31" xr3:uid="{331419FA-E807-FF40-9BB8-0B244895E084}" name="2034"/>
    <tableColumn id="32" xr3:uid="{E18A1085-981D-274F-8CDC-E0FE29D21530}" name="2035"/>
    <tableColumn id="33" xr3:uid="{395B13D6-5515-7E44-813F-C6912347EDA9}" name="2036"/>
    <tableColumn id="34" xr3:uid="{8057600F-B364-3643-984E-1EDDD0187151}" name="2037"/>
    <tableColumn id="35" xr3:uid="{9F60BA41-D5AC-E643-8ABE-552601DCD53A}" name="2038"/>
    <tableColumn id="36" xr3:uid="{478B92BB-B55E-3344-AE38-48FBA3748F3A}" name="2039"/>
    <tableColumn id="37" xr3:uid="{7A628F8B-3B94-054D-B935-46DEAF731AAA}" name="2040"/>
    <tableColumn id="38" xr3:uid="{EDBB9D4B-7B33-8C49-B83B-9100EB8859C8}" name="2041"/>
    <tableColumn id="39" xr3:uid="{04A12D22-E3EB-664A-8570-8ABE29597255}" name="2042"/>
    <tableColumn id="40" xr3:uid="{DF2A9BFF-B350-774A-A936-9B84DEA8C233}" name="2043"/>
    <tableColumn id="41" xr3:uid="{FB5F60A4-5CEC-A74C-8F97-212C3516D991}" name="2044"/>
    <tableColumn id="42" xr3:uid="{B2FD7657-F2E3-D448-B80B-030F5DE8D9E6}" name="2045"/>
    <tableColumn id="43" xr3:uid="{01A5EE6B-D1B1-8646-A56B-48879F20E431}" name="2046"/>
    <tableColumn id="44" xr3:uid="{382D929E-386A-2743-9250-7523FEE749D9}" name="2047"/>
    <tableColumn id="45" xr3:uid="{AD014C7B-8B82-164D-8E53-F8332053CDF4}" name="2048"/>
    <tableColumn id="46" xr3:uid="{1ADEAEAD-F684-8740-BB69-D4C16BB66219}" name="2049"/>
    <tableColumn id="47" xr3:uid="{38C94E75-5EA1-A247-B71F-BD4987FE355F}" name="20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2713F1B-C173-FF4A-B7B8-2FBDBFD6C3FF}" name="Table56" displayName="Table56" ref="A48:AU59" totalsRowShown="0">
  <tableColumns count="47">
    <tableColumn id="1" xr3:uid="{DA6D46B6-AE0B-1D42-ACAB-D116075FE1CD}" name="_"/>
    <tableColumn id="2" xr3:uid="{5A755A24-2E53-5C49-9882-732BE477F6FA}" name="2005"/>
    <tableColumn id="3" xr3:uid="{911A4001-7646-1E4D-B9F8-62F4E63B990C}" name="2006"/>
    <tableColumn id="4" xr3:uid="{85803F3D-FDD3-0841-A781-3185F5960402}" name="2007"/>
    <tableColumn id="5" xr3:uid="{99D16EBA-0C3D-C449-A142-789945E4AED6}" name="2008"/>
    <tableColumn id="6" xr3:uid="{60BBF47A-44F6-4F45-8C0A-E0C069CC00C2}" name="2009"/>
    <tableColumn id="7" xr3:uid="{92190744-FE62-2840-8B99-C79BEE8B75B2}" name="2010"/>
    <tableColumn id="8" xr3:uid="{C2360342-AFE7-FA4F-9C5F-4F1570E354C9}" name="2011"/>
    <tableColumn id="9" xr3:uid="{41608FBF-788B-844D-9543-02CCC52BCA2E}" name="2012"/>
    <tableColumn id="10" xr3:uid="{D8B01427-3C89-F941-A625-2F379B6E3C13}" name="2013"/>
    <tableColumn id="11" xr3:uid="{B3B2EA21-28B7-C148-A3F3-5B6BE2C7F3C1}" name="2014"/>
    <tableColumn id="12" xr3:uid="{B628403F-1C2D-1E4A-AFCE-913D658F391D}" name="2015"/>
    <tableColumn id="13" xr3:uid="{91089341-13FE-3C45-A871-98C16AE38224}" name="2016"/>
    <tableColumn id="14" xr3:uid="{8C31731E-62D9-EE46-82F3-5E9BF7FD2CC7}" name="2017"/>
    <tableColumn id="15" xr3:uid="{1D55BB03-946B-3541-AA99-01DEDED34429}" name="2018"/>
    <tableColumn id="16" xr3:uid="{C862C107-86E2-C14C-AE3B-359F6DA08A39}" name="2019"/>
    <tableColumn id="17" xr3:uid="{267740E6-E87B-CF49-A36C-435979E89479}" name="2020"/>
    <tableColumn id="18" xr3:uid="{CA42F06E-B9C5-A941-AF13-816EEE1CD48D}" name="2021"/>
    <tableColumn id="19" xr3:uid="{F4273B65-57A7-BD41-AB14-804ACE2B18E5}" name="2022"/>
    <tableColumn id="20" xr3:uid="{2066CE19-2A9B-8B40-B2E9-4ACC3E083A93}" name="2023"/>
    <tableColumn id="21" xr3:uid="{8593728D-20B2-E848-8C7C-E5894F66F138}" name="2024"/>
    <tableColumn id="22" xr3:uid="{C9780DC8-61CC-0E45-B6B6-3A7D1E1E4356}" name="2025"/>
    <tableColumn id="23" xr3:uid="{8424ECF8-321D-7143-A29D-239B4C11A129}" name="2026"/>
    <tableColumn id="24" xr3:uid="{23756CB5-BA85-8649-9C81-69CBED1ED953}" name="2027"/>
    <tableColumn id="25" xr3:uid="{E1CC0B46-D0A8-8148-B262-B6464B3346BD}" name="2028"/>
    <tableColumn id="26" xr3:uid="{1E32071B-8457-8245-9258-28957F988A61}" name="2029"/>
    <tableColumn id="27" xr3:uid="{1F00BD5E-E093-FC44-8DD4-11A37DF5EBF1}" name="2030"/>
    <tableColumn id="28" xr3:uid="{3FE8CDFD-BB9A-A242-87E6-EF0D5E8D52B7}" name="2031"/>
    <tableColumn id="29" xr3:uid="{189434D3-AD7B-CA45-9FDE-BC822D920CF7}" name="2032"/>
    <tableColumn id="30" xr3:uid="{CBACDC5C-75EE-BA40-8818-E024C9CD142D}" name="2033"/>
    <tableColumn id="31" xr3:uid="{EC6C2B2B-5E94-1147-8B4C-86B459D8178D}" name="2034"/>
    <tableColumn id="32" xr3:uid="{3C83840D-7E31-C841-A496-0B6F390858CA}" name="2035"/>
    <tableColumn id="33" xr3:uid="{288C321C-26CB-4043-9BCB-1D59319F76E4}" name="2036"/>
    <tableColumn id="34" xr3:uid="{1059EB16-CBA9-814A-9EA0-A3DF22EA1A26}" name="2037"/>
    <tableColumn id="35" xr3:uid="{797F52FA-DFD3-1640-92C3-261111CEC93B}" name="2038"/>
    <tableColumn id="36" xr3:uid="{934663E0-0B0C-AD47-A84F-D68077A88672}" name="2039"/>
    <tableColumn id="37" xr3:uid="{A46E1F97-4D6B-BC47-981F-67A6A8A4E72D}" name="2040"/>
    <tableColumn id="38" xr3:uid="{EA0F5253-660F-D34E-B3B0-2C5EE96E517D}" name="2041"/>
    <tableColumn id="39" xr3:uid="{20C97D36-E4DE-2742-A796-8A248F535171}" name="2042"/>
    <tableColumn id="40" xr3:uid="{7E17E849-F4AA-6744-8EA8-26E54FDC25C1}" name="2043"/>
    <tableColumn id="41" xr3:uid="{1F3760E5-51E2-984B-9910-A432A4C7E114}" name="2044"/>
    <tableColumn id="42" xr3:uid="{57260254-73E5-DD4B-83F5-B56F55FFA84F}" name="2045"/>
    <tableColumn id="43" xr3:uid="{7501446F-391D-5749-B80E-DC47F667F28C}" name="2046"/>
    <tableColumn id="44" xr3:uid="{CE8626B3-B8C2-E548-92FD-1983A553EBC1}" name="2047"/>
    <tableColumn id="45" xr3:uid="{20730BFA-39D8-D841-BE01-529E86DAF7B0}" name="2048"/>
    <tableColumn id="46" xr3:uid="{CF2DD132-F42E-164F-A958-C14C593D4D94}" name="2049"/>
    <tableColumn id="47" xr3:uid="{F37B07F7-D5ED-C24F-9084-320F6BA258A1}" name="205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59" dT="2021-11-06T00:13:55.75" personId="{E6243CB7-11F1-6A4B-9187-A8606C7CA455}" id="{6BD9FD01-20AD-A146-B3D3-4C4927973C34}" done="1">
    <text>Held over from US version Needed? I cut data specific comments.</text>
  </threadedComment>
  <threadedComment ref="A59" dT="2021-11-08T17:31:23.91" personId="{588905F6-6C7E-4376-B085-DCCB7902B80A}" id="{623F23FE-DB9B-440D-A540-4E7DB1EEC00F}" parentId="{6BD9FD01-20AD-A146-B3D3-4C4927973C34}">
    <text xml:space="preserve">@Betsy Agar  I think only leaving comments that are applicable to the Canada data we used is valid. 
Also, when you are done with the file, make sure you place a copy in the applicable folder that is currently empty in the Canada model. </text>
    <mentions>
      <mention mentionpersonId="{8EB373C7-3FE8-4DEE-B64C-751E6FB55F75}" mentionId="{DECDC21C-9466-4E96-8D8A-62E0B292AF42}" startIndex="0" length="1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C4" dT="2021-11-12T17:31:15.73" personId="{E6243CB7-11F1-6A4B-9187-A8606C7CA455}" id="{76404357-6F1B-4207-B09C-2AD333132620}">
    <text xml:space="preserve">@Eyab Al-Aini  The current table starts at 2000, the previous EPS Included 1990-1999 data. Should I add 1990-1999 data from previous “Residential Secondary Energy Use (Final Demand) by Energy Source and End Use” table? </text>
    <mentions>
      <mention mentionpersonId="{9E6FD29A-D669-43F3-AD89-95454000A88B}" mentionId="{5715DCF3-6ADC-4E21-ACD9-D3493ACED4F0}" startIndex="0" length="13"/>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A47" dT="2021-12-14T00:02:58.30" personId="{E6243CB7-11F1-6A4B-9187-A8606C7CA455}" id="{DD9FDE1C-7924-F04C-A9D5-A884CF72AFFA}">
    <text>@Eyab Al-Aini, Karen thinks this is way too ambitious. Does it make more sense to just leave hydrogen at zero until there is actual evidence it will be viable?</text>
    <mentions>
      <mention mentionpersonId="{9E6FD29A-D669-43F3-AD89-95454000A88B}" mentionId="{C6DCBFE1-14CB-2147-821D-1E3033F9AB4F}" startIndex="0" length="13"/>
    </mentions>
  </threadedComment>
  <threadedComment ref="A59" dT="2021-11-12T17:02:24.39" personId="{E6243CB7-11F1-6A4B-9187-A8606C7CA455}" id="{202B031F-1B60-4754-97A6-F383E7E9C47B}" done="1">
    <text xml:space="preserve">Why is this converted to BTUs when the EPS reports in PJ? </text>
  </threadedComment>
  <threadedComment ref="A59" dT="2021-11-12T17:29:03.13" personId="{E6243CB7-11F1-6A4B-9187-A8606C7CA455}" id="{A67B7BBD-2691-4FC5-A9F9-B1A089DC970D}" parentId="{202B031F-1B60-4754-97A6-F383E7E9C47B}">
    <text xml:space="preserve">@Eyab Al-Aini </text>
    <mentions>
      <mention mentionpersonId="{9E6FD29A-D669-43F3-AD89-95454000A88B}" mentionId="{B45F974E-C44E-421A-ADFF-A9CC16C104EB}" startIndex="0" length="13"/>
    </mentions>
  </threadedComment>
</ThreadedComments>
</file>

<file path=xl/threadedComments/threadedComment4.xml><?xml version="1.0" encoding="utf-8"?>
<ThreadedComments xmlns="http://schemas.microsoft.com/office/spreadsheetml/2018/threadedcomments" xmlns:x="http://schemas.openxmlformats.org/spreadsheetml/2006/main">
  <threadedComment ref="A114" dT="2021-12-14T00:02:58.30" personId="{E6243CB7-11F1-6A4B-9187-A8606C7CA455}" id="{03BDAC15-4035-EB41-9FA0-B4EAB9BFF7C2}">
    <text>@Eyab Al-Aini, Karen thinks this is way too ambitious. Does it make more sense to just leave hydrogen at zero until there is actual evidence it will be viable?</text>
    <mentions>
      <mention mentionpersonId="{9E6FD29A-D669-43F3-AD89-95454000A88B}" mentionId="{1BA59682-70DA-6649-B2DD-17A26D3C97D3}"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12.statcan.gc.ca/census-recensement/2016/ref/dict/tab/t1_7-eng.cfm" TargetMode="External"/><Relationship Id="rId7" Type="http://schemas.openxmlformats.org/officeDocument/2006/relationships/vmlDrawing" Target="../drawings/vmlDrawing1.vml"/><Relationship Id="rId2" Type="http://schemas.openxmlformats.org/officeDocument/2006/relationships/hyperlink" Target="http://oee.nrcan.gc.ca/corporate/statistics/neud/dpa/menus/trends/comprehensive/trends_com_ca.cfm" TargetMode="External"/><Relationship Id="rId1" Type="http://schemas.openxmlformats.org/officeDocument/2006/relationships/hyperlink" Target="http://oee.nrcan.gc.ca/corporate/statistics/neud/dpa/showTable.cfm?type=HB&amp;sector=res&amp;juris=00&amp;rn=1&amp;page=0" TargetMode="External"/><Relationship Id="rId6" Type="http://schemas.openxmlformats.org/officeDocument/2006/relationships/printerSettings" Target="../printerSettings/printerSettings1.bin"/><Relationship Id="rId5" Type="http://schemas.openxmlformats.org/officeDocument/2006/relationships/hyperlink" Target="https://cieedacdb.rem.sfu.ca/district-energy-inventory/" TargetMode="External"/><Relationship Id="rId4" Type="http://schemas.openxmlformats.org/officeDocument/2006/relationships/hyperlink" Target="https://www150.statcan.gc.ca/t1/tbl1/en/cv.action?pid=3810028601"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 Id="rId4" Type="http://schemas.microsoft.com/office/2019/04/relationships/documenttask" Target="../documenttasks/documenttask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 Id="rId4" Type="http://schemas.microsoft.com/office/2019/04/relationships/documenttask" Target="../documenttasks/documenttask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4.xm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1"/>
  <sheetViews>
    <sheetView zoomScale="127" zoomScaleNormal="127" workbookViewId="0">
      <selection activeCell="A52" sqref="A52:XFD52"/>
    </sheetView>
  </sheetViews>
  <sheetFormatPr defaultColWidth="8.81640625" defaultRowHeight="14.5" x14ac:dyDescent="0.35"/>
  <cols>
    <col min="1" max="1" width="12.453125" customWidth="1"/>
    <col min="2" max="2" width="61.453125" customWidth="1"/>
    <col min="3" max="3" width="19.36328125" customWidth="1"/>
  </cols>
  <sheetData>
    <row r="1" spans="1:2" x14ac:dyDescent="0.35">
      <c r="A1" s="1" t="s">
        <v>0</v>
      </c>
    </row>
    <row r="3" spans="1:2" x14ac:dyDescent="0.35">
      <c r="A3" s="1" t="s">
        <v>1</v>
      </c>
      <c r="B3" s="85" t="s">
        <v>2</v>
      </c>
    </row>
    <row r="4" spans="1:2" x14ac:dyDescent="0.35">
      <c r="B4" t="s">
        <v>3</v>
      </c>
    </row>
    <row r="5" spans="1:2" x14ac:dyDescent="0.35">
      <c r="B5" s="2">
        <v>2018</v>
      </c>
    </row>
    <row r="6" spans="1:2" ht="15.5" x14ac:dyDescent="0.35">
      <c r="B6" s="41" t="s">
        <v>4</v>
      </c>
    </row>
    <row r="7" spans="1:2" x14ac:dyDescent="0.35">
      <c r="B7" s="3" t="s">
        <v>5</v>
      </c>
    </row>
    <row r="8" spans="1:2" ht="15.5" x14ac:dyDescent="0.35">
      <c r="B8" s="9" t="s">
        <v>6</v>
      </c>
    </row>
    <row r="9" spans="1:2" ht="15.5" x14ac:dyDescent="0.35">
      <c r="B9" s="9"/>
    </row>
    <row r="11" spans="1:2" x14ac:dyDescent="0.35">
      <c r="B11" s="85" t="s">
        <v>7</v>
      </c>
    </row>
    <row r="12" spans="1:2" ht="15.5" x14ac:dyDescent="0.35">
      <c r="B12" s="9" t="s">
        <v>8</v>
      </c>
    </row>
    <row r="13" spans="1:2" ht="15.5" x14ac:dyDescent="0.35">
      <c r="B13" s="10">
        <v>2019</v>
      </c>
    </row>
    <row r="14" spans="1:2" ht="15.5" x14ac:dyDescent="0.35">
      <c r="B14" s="9" t="s">
        <v>9</v>
      </c>
    </row>
    <row r="15" spans="1:2" x14ac:dyDescent="0.35">
      <c r="B15" s="11" t="s">
        <v>10</v>
      </c>
    </row>
    <row r="16" spans="1:2" ht="15.5" x14ac:dyDescent="0.35">
      <c r="B16" s="9" t="s">
        <v>11</v>
      </c>
    </row>
    <row r="18" spans="2:2" x14ac:dyDescent="0.35">
      <c r="B18" s="85" t="s">
        <v>12</v>
      </c>
    </row>
    <row r="19" spans="2:2" x14ac:dyDescent="0.35">
      <c r="B19" t="s">
        <v>3</v>
      </c>
    </row>
    <row r="20" spans="2:2" x14ac:dyDescent="0.35">
      <c r="B20" s="2">
        <v>2018</v>
      </c>
    </row>
    <row r="21" spans="2:2" ht="15.5" x14ac:dyDescent="0.35">
      <c r="B21" s="41" t="s">
        <v>13</v>
      </c>
    </row>
    <row r="22" spans="2:2" x14ac:dyDescent="0.35">
      <c r="B22" s="3" t="s">
        <v>14</v>
      </c>
    </row>
    <row r="23" spans="2:2" x14ac:dyDescent="0.35">
      <c r="B23" t="s">
        <v>15</v>
      </c>
    </row>
    <row r="25" spans="2:2" x14ac:dyDescent="0.35">
      <c r="B25" s="85" t="s">
        <v>16</v>
      </c>
    </row>
    <row r="26" spans="2:2" x14ac:dyDescent="0.35">
      <c r="B26" t="s">
        <v>8</v>
      </c>
    </row>
    <row r="27" spans="2:2" ht="15.5" x14ac:dyDescent="0.35">
      <c r="B27" s="12" t="s">
        <v>17</v>
      </c>
    </row>
    <row r="28" spans="2:2" x14ac:dyDescent="0.35">
      <c r="B28" t="s">
        <v>18</v>
      </c>
    </row>
    <row r="29" spans="2:2" x14ac:dyDescent="0.35">
      <c r="B29" s="3" t="s">
        <v>19</v>
      </c>
    </row>
    <row r="30" spans="2:2" x14ac:dyDescent="0.35">
      <c r="B30" s="2" t="s">
        <v>20</v>
      </c>
    </row>
    <row r="32" spans="2:2" x14ac:dyDescent="0.35">
      <c r="B32" s="84" t="s">
        <v>21</v>
      </c>
    </row>
    <row r="33" spans="1:2" x14ac:dyDescent="0.35">
      <c r="B33" s="2" t="s">
        <v>22</v>
      </c>
    </row>
    <row r="34" spans="1:2" x14ac:dyDescent="0.35">
      <c r="B34" s="2">
        <v>2021</v>
      </c>
    </row>
    <row r="35" spans="1:2" x14ac:dyDescent="0.35">
      <c r="B35" s="2" t="s">
        <v>1024</v>
      </c>
    </row>
    <row r="36" spans="1:2" x14ac:dyDescent="0.35">
      <c r="B36" s="13" t="s">
        <v>1023</v>
      </c>
    </row>
    <row r="37" spans="1:2" x14ac:dyDescent="0.35">
      <c r="B37" s="2" t="s">
        <v>1022</v>
      </c>
    </row>
    <row r="39" spans="1:2" x14ac:dyDescent="0.35">
      <c r="B39" s="84" t="s">
        <v>23</v>
      </c>
    </row>
    <row r="40" spans="1:2" x14ac:dyDescent="0.35">
      <c r="B40" t="s">
        <v>24</v>
      </c>
    </row>
    <row r="41" spans="1:2" x14ac:dyDescent="0.35">
      <c r="B41" t="s">
        <v>25</v>
      </c>
    </row>
    <row r="42" spans="1:2" x14ac:dyDescent="0.35">
      <c r="B42">
        <v>2019</v>
      </c>
    </row>
    <row r="43" spans="1:2" x14ac:dyDescent="0.35">
      <c r="B43" s="3" t="s">
        <v>26</v>
      </c>
    </row>
    <row r="44" spans="1:2" x14ac:dyDescent="0.35">
      <c r="B44" t="s">
        <v>23</v>
      </c>
    </row>
    <row r="46" spans="1:2" x14ac:dyDescent="0.35">
      <c r="A46" s="1" t="s">
        <v>27</v>
      </c>
    </row>
    <row r="47" spans="1:2" x14ac:dyDescent="0.35">
      <c r="A47">
        <f>947817.12*10^6</f>
        <v>947817120000</v>
      </c>
      <c r="B47" t="s">
        <v>28</v>
      </c>
    </row>
    <row r="50" spans="1:2" x14ac:dyDescent="0.35">
      <c r="A50" s="1" t="s">
        <v>29</v>
      </c>
    </row>
    <row r="51" spans="1:2" x14ac:dyDescent="0.35">
      <c r="A51" t="s">
        <v>1042</v>
      </c>
    </row>
    <row r="52" spans="1:2" x14ac:dyDescent="0.35">
      <c r="A52" t="s">
        <v>1043</v>
      </c>
    </row>
    <row r="53" spans="1:2" x14ac:dyDescent="0.35">
      <c r="A53" t="s">
        <v>1044</v>
      </c>
    </row>
    <row r="54" spans="1:2" x14ac:dyDescent="0.35">
      <c r="A54" t="s">
        <v>1045</v>
      </c>
    </row>
    <row r="55" spans="1:2" x14ac:dyDescent="0.35">
      <c r="A55" t="s">
        <v>1046</v>
      </c>
    </row>
    <row r="56" spans="1:2" x14ac:dyDescent="0.35">
      <c r="A56" t="s">
        <v>1047</v>
      </c>
    </row>
    <row r="58" spans="1:2" x14ac:dyDescent="0.35">
      <c r="A58" s="145" t="s">
        <v>1048</v>
      </c>
      <c r="B58" s="146"/>
    </row>
    <row r="59" spans="1:2" x14ac:dyDescent="0.35">
      <c r="A59" s="1" t="s">
        <v>29</v>
      </c>
    </row>
    <row r="60" spans="1:2" x14ac:dyDescent="0.35">
      <c r="A60" s="1"/>
    </row>
    <row r="61" spans="1:2" x14ac:dyDescent="0.35">
      <c r="A61" s="1" t="s">
        <v>30</v>
      </c>
    </row>
    <row r="62" spans="1:2" x14ac:dyDescent="0.35">
      <c r="A62" t="s">
        <v>31</v>
      </c>
    </row>
    <row r="64" spans="1:2" x14ac:dyDescent="0.35">
      <c r="A64" s="1" t="s">
        <v>32</v>
      </c>
    </row>
    <row r="65" spans="1:1" x14ac:dyDescent="0.35">
      <c r="A65" t="s">
        <v>33</v>
      </c>
    </row>
    <row r="66" spans="1:1" x14ac:dyDescent="0.35">
      <c r="A66" t="s">
        <v>34</v>
      </c>
    </row>
    <row r="67" spans="1:1" x14ac:dyDescent="0.35">
      <c r="A67" t="s">
        <v>35</v>
      </c>
    </row>
    <row r="69" spans="1:1" x14ac:dyDescent="0.35">
      <c r="A69" t="s">
        <v>36</v>
      </c>
    </row>
    <row r="70" spans="1:1" x14ac:dyDescent="0.35">
      <c r="A70" t="s">
        <v>37</v>
      </c>
    </row>
    <row r="72" spans="1:1" x14ac:dyDescent="0.35">
      <c r="A72" s="1" t="s">
        <v>38</v>
      </c>
    </row>
    <row r="73" spans="1:1" x14ac:dyDescent="0.35">
      <c r="A73" t="s">
        <v>39</v>
      </c>
    </row>
    <row r="74" spans="1:1" x14ac:dyDescent="0.35">
      <c r="A74" t="s">
        <v>40</v>
      </c>
    </row>
    <row r="76" spans="1:1" x14ac:dyDescent="0.35">
      <c r="A76" s="1" t="s">
        <v>41</v>
      </c>
    </row>
    <row r="77" spans="1:1" x14ac:dyDescent="0.35">
      <c r="A77" t="s">
        <v>42</v>
      </c>
    </row>
    <row r="78" spans="1:1" x14ac:dyDescent="0.35">
      <c r="A78" t="s">
        <v>43</v>
      </c>
    </row>
    <row r="79" spans="1:1" x14ac:dyDescent="0.35">
      <c r="A79" t="s">
        <v>44</v>
      </c>
    </row>
    <row r="80" spans="1:1" x14ac:dyDescent="0.35">
      <c r="A80" t="s">
        <v>45</v>
      </c>
    </row>
    <row r="81" spans="1:2" x14ac:dyDescent="0.35">
      <c r="A81" t="s">
        <v>46</v>
      </c>
    </row>
    <row r="82" spans="1:2" x14ac:dyDescent="0.35">
      <c r="A82" t="s">
        <v>47</v>
      </c>
    </row>
    <row r="84" spans="1:2" x14ac:dyDescent="0.35">
      <c r="A84" s="1" t="s">
        <v>48</v>
      </c>
    </row>
    <row r="85" spans="1:2" x14ac:dyDescent="0.35">
      <c r="A85" s="57" t="s">
        <v>49</v>
      </c>
    </row>
    <row r="87" spans="1:2" x14ac:dyDescent="0.35">
      <c r="A87" s="1" t="s">
        <v>50</v>
      </c>
    </row>
    <row r="88" spans="1:2" x14ac:dyDescent="0.35">
      <c r="A88" s="5">
        <f>'Urban Rural Breakdown'!G23</f>
        <v>0.40434521455104566</v>
      </c>
      <c r="B88" t="s">
        <v>51</v>
      </c>
    </row>
    <row r="89" spans="1:2" x14ac:dyDescent="0.35">
      <c r="A89" s="5">
        <f>'Urban Rural Breakdown'!G24</f>
        <v>0.59565478544895434</v>
      </c>
      <c r="B89" t="s">
        <v>52</v>
      </c>
    </row>
    <row r="91" spans="1:2" x14ac:dyDescent="0.35">
      <c r="A91" t="s">
        <v>53</v>
      </c>
      <c r="B91" s="6">
        <f>10^15</f>
        <v>1000000000000000</v>
      </c>
    </row>
  </sheetData>
  <hyperlinks>
    <hyperlink ref="B7" r:id="rId1" xr:uid="{7F02189A-A0E0-754D-8E5E-B88028B52CA9}"/>
    <hyperlink ref="B22" r:id="rId2" xr:uid="{C906259D-5DB1-6C47-BFF0-4F9C7D61C842}"/>
    <hyperlink ref="B29" r:id="rId3" xr:uid="{18D9EB13-3BEE-924B-94E0-DE31FB0DC7AA}"/>
    <hyperlink ref="B15" r:id="rId4" xr:uid="{EFC9CD44-5EAD-AF42-85A9-8583D11EFCF8}"/>
    <hyperlink ref="B43" r:id="rId5" xr:uid="{DEEA2D0E-FC5A-9340-BABF-529576C4038F}"/>
  </hyperlinks>
  <pageMargins left="0.7" right="0.7" top="0.75" bottom="0.75" header="0.3" footer="0.3"/>
  <pageSetup orientation="portrait" horizontalDpi="1200" verticalDpi="1200"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DBF43-1C9B-A545-B28B-D832A259300F}">
  <sheetPr>
    <tabColor theme="3"/>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B2" sqref="B2"/>
    </sheetView>
  </sheetViews>
  <sheetFormatPr defaultColWidth="8.81640625" defaultRowHeight="14.5" x14ac:dyDescent="0.35"/>
  <cols>
    <col min="1" max="1" width="29.81640625" customWidth="1"/>
    <col min="2" max="7" width="23.81640625" customWidth="1"/>
  </cols>
  <sheetData>
    <row r="1" spans="1:9" x14ac:dyDescent="0.35">
      <c r="A1" s="1" t="s">
        <v>1020</v>
      </c>
      <c r="B1" s="76" t="s">
        <v>185</v>
      </c>
      <c r="C1" s="76" t="s">
        <v>1049</v>
      </c>
      <c r="D1" s="76" t="s">
        <v>1050</v>
      </c>
      <c r="E1" s="76" t="s">
        <v>187</v>
      </c>
      <c r="F1" s="76" t="s">
        <v>188</v>
      </c>
      <c r="G1" s="76" t="s">
        <v>1051</v>
      </c>
      <c r="H1" s="1"/>
      <c r="I1" s="1"/>
    </row>
    <row r="2" spans="1:9" x14ac:dyDescent="0.35">
      <c r="A2" s="1" t="s">
        <v>1007</v>
      </c>
      <c r="B2" s="147">
        <f>'CAN Residential Assignment'!B73</f>
        <v>140310554362733</v>
      </c>
      <c r="C2" s="147">
        <f>'CAN Residential Assignment'!B74</f>
        <v>14520653035594.322</v>
      </c>
      <c r="D2" s="147">
        <v>0</v>
      </c>
      <c r="E2" s="147">
        <f>'CAN Residential Assignment'!B75</f>
        <v>20191870476807.199</v>
      </c>
      <c r="F2" s="147">
        <f>'CAN Residential Assignment'!B76</f>
        <v>63106016436913.445</v>
      </c>
      <c r="G2" s="148">
        <f>'CAN Residential Assignment'!B77</f>
        <v>0</v>
      </c>
      <c r="I2" s="101"/>
    </row>
    <row r="3" spans="1:9" x14ac:dyDescent="0.35">
      <c r="A3" s="1" t="s">
        <v>1008</v>
      </c>
      <c r="B3">
        <v>0</v>
      </c>
      <c r="C3">
        <v>0</v>
      </c>
      <c r="D3">
        <v>0</v>
      </c>
      <c r="E3">
        <v>0</v>
      </c>
      <c r="F3">
        <v>0</v>
      </c>
      <c r="G3">
        <v>0</v>
      </c>
    </row>
    <row r="4" spans="1:9" x14ac:dyDescent="0.35">
      <c r="A4" s="1" t="s">
        <v>1009</v>
      </c>
      <c r="B4">
        <f>'CAN Residential Assignment'!C73</f>
        <v>168372665235279.66</v>
      </c>
      <c r="C4" s="56">
        <f>'CAN Residential Assignment'!C64</f>
        <v>0</v>
      </c>
      <c r="D4">
        <v>0</v>
      </c>
      <c r="E4">
        <f>'CAN Residential Assignment'!C75</f>
        <v>0</v>
      </c>
      <c r="F4">
        <f>'CAN Residential Assignment'!C76</f>
        <v>125120047533253.17</v>
      </c>
      <c r="G4">
        <f>'CAN Residential Assignment'!C77</f>
        <v>0</v>
      </c>
    </row>
    <row r="5" spans="1:9" x14ac:dyDescent="0.35">
      <c r="A5" s="1" t="s">
        <v>1010</v>
      </c>
      <c r="B5">
        <f>'CAN Residential Assignment'!D63</f>
        <v>56223390290747.039</v>
      </c>
      <c r="C5" s="56">
        <f>'CAN Residential Assignment'!D64</f>
        <v>0</v>
      </c>
      <c r="D5">
        <v>0</v>
      </c>
      <c r="E5" s="56">
        <f>'CAN Residential Assignment'!D65</f>
        <v>0</v>
      </c>
      <c r="F5">
        <f>'CAN Residential Assignment'!D76</f>
        <v>0</v>
      </c>
      <c r="G5">
        <f>'CAN Residential Assignment'!D77</f>
        <v>0</v>
      </c>
    </row>
    <row r="6" spans="1:9" x14ac:dyDescent="0.35">
      <c r="A6" s="1" t="s">
        <v>1011</v>
      </c>
      <c r="B6">
        <v>0</v>
      </c>
      <c r="C6">
        <v>0</v>
      </c>
      <c r="D6">
        <v>0</v>
      </c>
      <c r="E6">
        <v>0</v>
      </c>
      <c r="F6">
        <v>0</v>
      </c>
      <c r="G6">
        <v>0</v>
      </c>
    </row>
    <row r="7" spans="1:9" x14ac:dyDescent="0.35">
      <c r="A7" s="1" t="s">
        <v>1021</v>
      </c>
      <c r="B7">
        <f>'CAN Residential Assignment'!E73</f>
        <v>65151703846064.211</v>
      </c>
      <c r="C7">
        <v>0</v>
      </c>
      <c r="D7">
        <v>0</v>
      </c>
      <c r="E7">
        <v>0</v>
      </c>
      <c r="F7">
        <v>0</v>
      </c>
      <c r="G7">
        <v>0</v>
      </c>
    </row>
    <row r="8" spans="1:9" x14ac:dyDescent="0.35">
      <c r="A8" s="1" t="s">
        <v>1012</v>
      </c>
      <c r="B8">
        <v>0</v>
      </c>
      <c r="C8">
        <v>0</v>
      </c>
      <c r="D8">
        <v>0</v>
      </c>
      <c r="E8">
        <v>0</v>
      </c>
      <c r="F8">
        <v>0</v>
      </c>
      <c r="G8">
        <v>0</v>
      </c>
    </row>
    <row r="9" spans="1:9" x14ac:dyDescent="0.35">
      <c r="A9" s="1" t="s">
        <v>1013</v>
      </c>
      <c r="B9">
        <v>0</v>
      </c>
      <c r="C9">
        <v>0</v>
      </c>
      <c r="D9">
        <v>0</v>
      </c>
      <c r="E9">
        <v>0</v>
      </c>
      <c r="F9">
        <v>0</v>
      </c>
      <c r="G9">
        <v>0</v>
      </c>
    </row>
    <row r="10" spans="1:9" x14ac:dyDescent="0.35">
      <c r="A10" s="1" t="s">
        <v>1014</v>
      </c>
      <c r="B10">
        <v>0</v>
      </c>
      <c r="C10">
        <v>0</v>
      </c>
      <c r="D10">
        <v>0</v>
      </c>
      <c r="E10">
        <v>0</v>
      </c>
      <c r="F10">
        <v>0</v>
      </c>
      <c r="G10">
        <v>0</v>
      </c>
    </row>
    <row r="11" spans="1:9" x14ac:dyDescent="0.35">
      <c r="A11" s="1" t="s">
        <v>1015</v>
      </c>
      <c r="B11">
        <v>0</v>
      </c>
      <c r="C11">
        <v>0</v>
      </c>
      <c r="D11">
        <v>0</v>
      </c>
      <c r="E11">
        <v>0</v>
      </c>
      <c r="F11">
        <v>0</v>
      </c>
      <c r="G11">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2E814-19E3-A845-8ECF-CE1F1651BE6E}">
  <sheetPr>
    <tabColor theme="3"/>
  </sheetPr>
  <dimension ref="A1:I13"/>
  <sheetViews>
    <sheetView workbookViewId="0">
      <pane xSplit="1" ySplit="1" topLeftCell="B2" activePane="bottomRight" state="frozen"/>
      <selection activeCell="B2" sqref="B2"/>
      <selection pane="topRight" activeCell="B2" sqref="B2"/>
      <selection pane="bottomLeft" activeCell="B2" sqref="B2"/>
      <selection pane="bottomRight" activeCell="B7" sqref="B7"/>
    </sheetView>
  </sheetViews>
  <sheetFormatPr defaultColWidth="8.81640625" defaultRowHeight="14.5" x14ac:dyDescent="0.35"/>
  <cols>
    <col min="1" max="1" width="29.81640625" customWidth="1"/>
    <col min="2" max="7" width="23.81640625" customWidth="1"/>
  </cols>
  <sheetData>
    <row r="1" spans="1:9" x14ac:dyDescent="0.35">
      <c r="A1" s="1" t="s">
        <v>1020</v>
      </c>
      <c r="B1" s="76" t="s">
        <v>185</v>
      </c>
      <c r="C1" s="76" t="s">
        <v>1049</v>
      </c>
      <c r="D1" s="76" t="s">
        <v>1050</v>
      </c>
      <c r="E1" s="76" t="s">
        <v>187</v>
      </c>
      <c r="F1" s="76" t="s">
        <v>188</v>
      </c>
      <c r="G1" s="76" t="s">
        <v>1051</v>
      </c>
      <c r="H1" s="1"/>
      <c r="I1" s="1"/>
    </row>
    <row r="2" spans="1:9" x14ac:dyDescent="0.35">
      <c r="A2" s="1" t="s">
        <v>1007</v>
      </c>
      <c r="B2" s="147">
        <f>'CAN Residential Assignment'!B81</f>
        <v>206696283639599.31</v>
      </c>
      <c r="C2" s="147">
        <f>'CAN Residential Assignment'!B82</f>
        <v>21390871357533.359</v>
      </c>
      <c r="D2" s="147">
        <v>0</v>
      </c>
      <c r="E2" s="147">
        <f>'CAN Residential Assignment'!B83</f>
        <v>29745336024391.84</v>
      </c>
      <c r="F2" s="147">
        <f>'CAN Residential Assignment'!B84</f>
        <v>92963634361307.563</v>
      </c>
      <c r="G2">
        <v>0</v>
      </c>
      <c r="I2" s="101"/>
    </row>
    <row r="3" spans="1:9" x14ac:dyDescent="0.35">
      <c r="A3" s="1" t="s">
        <v>1008</v>
      </c>
      <c r="B3">
        <v>0</v>
      </c>
      <c r="C3">
        <v>0</v>
      </c>
      <c r="D3">
        <v>0</v>
      </c>
      <c r="E3">
        <v>0</v>
      </c>
      <c r="F3">
        <v>0</v>
      </c>
      <c r="G3">
        <v>0</v>
      </c>
    </row>
    <row r="4" spans="1:9" x14ac:dyDescent="0.35">
      <c r="A4" s="1" t="s">
        <v>1009</v>
      </c>
      <c r="B4">
        <f>'CAN Residential Assignment'!C81</f>
        <v>248035540367519.28</v>
      </c>
      <c r="C4">
        <v>0</v>
      </c>
      <c r="D4">
        <v>0</v>
      </c>
      <c r="E4">
        <v>0</v>
      </c>
      <c r="F4">
        <f>'CAN Residential Assignment'!C84</f>
        <v>184318627714027.81</v>
      </c>
      <c r="G4">
        <v>0</v>
      </c>
    </row>
    <row r="5" spans="1:9" x14ac:dyDescent="0.35">
      <c r="A5" s="1" t="s">
        <v>1010</v>
      </c>
      <c r="B5">
        <f>'CAN Residential Assignment'!D81</f>
        <v>33489731480847.75</v>
      </c>
      <c r="C5">
        <v>0</v>
      </c>
      <c r="D5">
        <v>0</v>
      </c>
      <c r="E5">
        <v>0</v>
      </c>
      <c r="F5">
        <v>0</v>
      </c>
      <c r="G5">
        <v>0</v>
      </c>
    </row>
    <row r="6" spans="1:9" x14ac:dyDescent="0.35">
      <c r="A6" s="1" t="s">
        <v>1011</v>
      </c>
      <c r="B6">
        <v>0</v>
      </c>
      <c r="C6">
        <v>0</v>
      </c>
      <c r="D6">
        <v>0</v>
      </c>
      <c r="E6">
        <v>0</v>
      </c>
      <c r="F6">
        <v>0</v>
      </c>
      <c r="G6">
        <v>0</v>
      </c>
    </row>
    <row r="7" spans="1:9" x14ac:dyDescent="0.35">
      <c r="A7" s="1" t="s">
        <v>1021</v>
      </c>
      <c r="B7">
        <f>'CAN Residential Assignment'!E81</f>
        <v>95977206553935.781</v>
      </c>
      <c r="C7">
        <v>0</v>
      </c>
      <c r="D7">
        <v>0</v>
      </c>
      <c r="E7">
        <v>0</v>
      </c>
      <c r="F7">
        <v>0</v>
      </c>
      <c r="G7">
        <v>0</v>
      </c>
    </row>
    <row r="8" spans="1:9" x14ac:dyDescent="0.35">
      <c r="A8" s="1" t="s">
        <v>1012</v>
      </c>
      <c r="B8">
        <v>0</v>
      </c>
      <c r="C8">
        <v>0</v>
      </c>
      <c r="D8">
        <v>0</v>
      </c>
      <c r="E8">
        <v>0</v>
      </c>
      <c r="F8">
        <v>0</v>
      </c>
      <c r="G8">
        <v>0</v>
      </c>
    </row>
    <row r="9" spans="1:9" x14ac:dyDescent="0.35">
      <c r="A9" s="1" t="s">
        <v>1013</v>
      </c>
      <c r="B9">
        <v>0</v>
      </c>
      <c r="C9">
        <v>0</v>
      </c>
      <c r="D9">
        <v>0</v>
      </c>
      <c r="E9">
        <v>0</v>
      </c>
      <c r="F9">
        <v>0</v>
      </c>
      <c r="G9">
        <v>0</v>
      </c>
    </row>
    <row r="10" spans="1:9" x14ac:dyDescent="0.35">
      <c r="A10" s="1" t="s">
        <v>1014</v>
      </c>
      <c r="B10">
        <v>0</v>
      </c>
      <c r="C10">
        <v>0</v>
      </c>
      <c r="D10">
        <v>0</v>
      </c>
      <c r="E10">
        <v>0</v>
      </c>
      <c r="F10">
        <v>0</v>
      </c>
      <c r="G10">
        <v>0</v>
      </c>
    </row>
    <row r="11" spans="1:9" x14ac:dyDescent="0.35">
      <c r="A11" s="1" t="s">
        <v>1015</v>
      </c>
      <c r="B11">
        <v>0</v>
      </c>
      <c r="C11">
        <v>0</v>
      </c>
      <c r="D11">
        <v>0</v>
      </c>
      <c r="E11">
        <v>0</v>
      </c>
      <c r="F11">
        <v>0</v>
      </c>
      <c r="G11">
        <v>0</v>
      </c>
    </row>
    <row r="12" spans="1:9" x14ac:dyDescent="0.35">
      <c r="C12" s="56"/>
    </row>
    <row r="13" spans="1:9" x14ac:dyDescent="0.35">
      <c r="C13" s="56"/>
      <c r="E13" s="56"/>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BCC47-9850-854F-A312-E020EA13A7EE}">
  <sheetPr>
    <tabColor theme="3"/>
  </sheetPr>
  <dimension ref="A1:I11"/>
  <sheetViews>
    <sheetView tabSelected="1" workbookViewId="0">
      <pane xSplit="1" ySplit="1" topLeftCell="B2" activePane="bottomRight" state="frozen"/>
      <selection activeCell="B2" sqref="B2"/>
      <selection pane="topRight" activeCell="B2" sqref="B2"/>
      <selection pane="bottomLeft" activeCell="B2" sqref="B2"/>
      <selection pane="bottomRight" activeCell="D3" sqref="D3"/>
    </sheetView>
  </sheetViews>
  <sheetFormatPr defaultColWidth="8.81640625" defaultRowHeight="14.5" x14ac:dyDescent="0.35"/>
  <cols>
    <col min="1" max="1" width="29.81640625" customWidth="1"/>
    <col min="2" max="7" width="23.81640625" customWidth="1"/>
  </cols>
  <sheetData>
    <row r="1" spans="1:9" x14ac:dyDescent="0.35">
      <c r="A1" s="1" t="s">
        <v>1020</v>
      </c>
      <c r="B1" s="76" t="s">
        <v>185</v>
      </c>
      <c r="C1" s="76" t="s">
        <v>1049</v>
      </c>
      <c r="D1" s="76" t="s">
        <v>1050</v>
      </c>
      <c r="E1" s="76" t="s">
        <v>187</v>
      </c>
      <c r="F1" s="76" t="s">
        <v>188</v>
      </c>
      <c r="G1" s="76" t="s">
        <v>1051</v>
      </c>
      <c r="H1" s="1"/>
      <c r="I1" s="1"/>
    </row>
    <row r="2" spans="1:9" x14ac:dyDescent="0.35">
      <c r="A2" s="1" t="s">
        <v>1007</v>
      </c>
      <c r="B2" s="147">
        <f>'CAN Commercial Assignment'!B135</f>
        <v>78201202844384.688</v>
      </c>
      <c r="C2" s="147">
        <f>'CAN Commercial Assignment'!B136</f>
        <v>59176414290601.133</v>
      </c>
      <c r="D2">
        <v>0</v>
      </c>
      <c r="E2" s="147">
        <f>'CAN Commercial Assignment'!B137</f>
        <v>167416951268269.94</v>
      </c>
      <c r="F2" s="147">
        <f>'CAN Commercial Assignment'!B138</f>
        <v>180776915588801.75</v>
      </c>
      <c r="G2" s="147">
        <f>'CAN Commercial Assignment'!B139</f>
        <v>46415248329442.477</v>
      </c>
      <c r="I2" s="101"/>
    </row>
    <row r="3" spans="1:9" x14ac:dyDescent="0.35">
      <c r="A3" s="1" t="s">
        <v>1008</v>
      </c>
      <c r="B3" s="147">
        <f>'CAN Commercial Assignment'!E135</f>
        <v>21508099324069.371</v>
      </c>
      <c r="C3">
        <v>0</v>
      </c>
      <c r="D3">
        <v>0</v>
      </c>
      <c r="E3">
        <v>0</v>
      </c>
      <c r="F3">
        <v>0</v>
      </c>
      <c r="G3" s="147">
        <f>'CAN Commercial Assignment'!E139</f>
        <v>2688528029314.7017</v>
      </c>
    </row>
    <row r="4" spans="1:9" x14ac:dyDescent="0.35">
      <c r="A4" s="1" t="s">
        <v>1009</v>
      </c>
      <c r="B4" s="147">
        <f>'CAN Commercial Assignment'!C135</f>
        <v>476257867755541.31</v>
      </c>
      <c r="C4" s="147">
        <f>'CAN Commercial Assignment'!C136</f>
        <v>3815370436811.7061</v>
      </c>
      <c r="D4">
        <v>0</v>
      </c>
      <c r="E4">
        <v>0</v>
      </c>
      <c r="F4">
        <v>0</v>
      </c>
      <c r="G4" s="147">
        <f>'CAN Commercial Assignment'!C139</f>
        <v>54953878583321.109</v>
      </c>
    </row>
    <row r="5" spans="1:9" x14ac:dyDescent="0.35">
      <c r="A5" s="1" t="s">
        <v>1010</v>
      </c>
      <c r="B5" s="147">
        <f>'CAN Commercial Assignment'!D135</f>
        <v>15711853554609.99</v>
      </c>
      <c r="C5">
        <v>0</v>
      </c>
      <c r="D5">
        <v>0</v>
      </c>
      <c r="E5">
        <v>0</v>
      </c>
      <c r="F5">
        <v>0</v>
      </c>
      <c r="G5" s="147">
        <f>'CAN Commercial Assignment'!D139</f>
        <v>5564863025033.1025</v>
      </c>
    </row>
    <row r="6" spans="1:9" x14ac:dyDescent="0.35">
      <c r="A6" s="1" t="s">
        <v>1011</v>
      </c>
      <c r="B6" s="147">
        <f>'CAN Commercial Assignment'!F135</f>
        <v>1235953524480.0012</v>
      </c>
      <c r="C6">
        <v>0</v>
      </c>
      <c r="D6">
        <v>0</v>
      </c>
      <c r="E6">
        <v>0</v>
      </c>
      <c r="F6">
        <v>0</v>
      </c>
      <c r="G6">
        <v>0</v>
      </c>
    </row>
    <row r="7" spans="1:9" x14ac:dyDescent="0.35">
      <c r="A7" s="1" t="s">
        <v>1021</v>
      </c>
      <c r="B7">
        <v>0</v>
      </c>
      <c r="C7">
        <v>0</v>
      </c>
      <c r="D7">
        <v>0</v>
      </c>
      <c r="E7">
        <v>0</v>
      </c>
      <c r="F7">
        <v>0</v>
      </c>
      <c r="G7">
        <v>0</v>
      </c>
    </row>
    <row r="8" spans="1:9" x14ac:dyDescent="0.35">
      <c r="A8" s="1" t="s">
        <v>1012</v>
      </c>
      <c r="B8">
        <v>0</v>
      </c>
      <c r="C8">
        <v>0</v>
      </c>
      <c r="D8">
        <v>0</v>
      </c>
      <c r="E8">
        <v>0</v>
      </c>
      <c r="F8">
        <v>0</v>
      </c>
      <c r="G8">
        <v>0</v>
      </c>
    </row>
    <row r="9" spans="1:9" x14ac:dyDescent="0.35">
      <c r="A9" s="1" t="s">
        <v>1013</v>
      </c>
      <c r="B9">
        <v>0</v>
      </c>
      <c r="C9">
        <v>0</v>
      </c>
      <c r="D9">
        <v>0</v>
      </c>
      <c r="E9">
        <v>0</v>
      </c>
      <c r="F9">
        <v>0</v>
      </c>
      <c r="G9">
        <v>0</v>
      </c>
    </row>
    <row r="10" spans="1:9" x14ac:dyDescent="0.35">
      <c r="A10" s="1" t="s">
        <v>1014</v>
      </c>
      <c r="B10">
        <v>0</v>
      </c>
      <c r="C10">
        <v>0</v>
      </c>
      <c r="D10">
        <v>0</v>
      </c>
      <c r="E10">
        <v>0</v>
      </c>
      <c r="F10">
        <v>0</v>
      </c>
      <c r="G10">
        <v>0</v>
      </c>
    </row>
    <row r="11" spans="1:9" x14ac:dyDescent="0.35">
      <c r="A11" s="1" t="s">
        <v>1015</v>
      </c>
      <c r="B11">
        <v>0</v>
      </c>
      <c r="C11">
        <v>0</v>
      </c>
      <c r="D11">
        <v>0</v>
      </c>
      <c r="E11">
        <v>0</v>
      </c>
      <c r="F11">
        <v>0</v>
      </c>
      <c r="G11">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CFC59-B659-8944-89AE-52DA1D9E467B}">
  <sheetPr>
    <tabColor theme="6" tint="-0.249977111117893"/>
    <pageSetUpPr fitToPage="1"/>
  </sheetPr>
  <dimension ref="A1:AF73"/>
  <sheetViews>
    <sheetView zoomScale="118" zoomScaleNormal="118" zoomScalePageLayoutView="55" workbookViewId="0">
      <pane xSplit="2" ySplit="5" topLeftCell="C58" activePane="bottomRight" state="frozen"/>
      <selection pane="topRight" activeCell="C1" sqref="C1"/>
      <selection pane="bottomLeft" activeCell="A6" sqref="A6"/>
      <selection pane="bottomRight" activeCell="C1" sqref="C1"/>
    </sheetView>
  </sheetViews>
  <sheetFormatPr defaultColWidth="8.81640625" defaultRowHeight="14.5" x14ac:dyDescent="0.35"/>
  <cols>
    <col min="1" max="1" width="2.453125" style="15" customWidth="1"/>
    <col min="2" max="2" width="42" style="15" customWidth="1"/>
    <col min="3" max="12" width="11.453125" style="15" customWidth="1"/>
    <col min="13" max="26" width="9.81640625" style="15" customWidth="1"/>
    <col min="27" max="31" width="9.1796875" style="15" customWidth="1"/>
    <col min="32" max="32" width="14" style="17" customWidth="1"/>
    <col min="33" max="33" width="11.1796875" customWidth="1"/>
  </cols>
  <sheetData>
    <row r="1" spans="1:32" ht="15.5" x14ac:dyDescent="0.35">
      <c r="A1" s="14" t="s">
        <v>4</v>
      </c>
      <c r="C1" s="16"/>
      <c r="D1" s="16"/>
      <c r="E1" s="16"/>
      <c r="F1" s="16"/>
      <c r="G1" s="16"/>
      <c r="H1" s="16"/>
      <c r="I1" s="16"/>
      <c r="J1" s="17"/>
      <c r="K1" s="17"/>
      <c r="L1" s="17"/>
      <c r="M1" s="17"/>
      <c r="N1" s="17"/>
      <c r="O1" s="17"/>
      <c r="P1" s="17"/>
      <c r="V1"/>
      <c r="W1"/>
      <c r="X1"/>
      <c r="Y1"/>
      <c r="Z1"/>
      <c r="AA1"/>
      <c r="AB1"/>
      <c r="AC1"/>
      <c r="AD1"/>
      <c r="AE1"/>
      <c r="AF1"/>
    </row>
    <row r="2" spans="1:32" x14ac:dyDescent="0.35">
      <c r="C2" s="18"/>
      <c r="D2" s="18"/>
      <c r="E2" s="18"/>
      <c r="F2" s="18"/>
      <c r="G2" s="18"/>
      <c r="H2" s="18"/>
      <c r="I2" s="18"/>
      <c r="J2" s="18"/>
      <c r="K2" s="18"/>
      <c r="L2" s="18"/>
      <c r="M2" s="18"/>
      <c r="N2" s="18"/>
      <c r="O2" s="18"/>
      <c r="P2" s="18"/>
      <c r="V2"/>
      <c r="W2"/>
      <c r="X2"/>
      <c r="Y2"/>
      <c r="Z2"/>
      <c r="AA2"/>
      <c r="AB2"/>
      <c r="AC2"/>
      <c r="AD2"/>
      <c r="AE2"/>
      <c r="AF2"/>
    </row>
    <row r="3" spans="1:32" x14ac:dyDescent="0.35">
      <c r="C3" s="16"/>
      <c r="D3" s="16"/>
      <c r="E3" s="16"/>
      <c r="F3" s="16"/>
      <c r="G3" s="16"/>
      <c r="H3" s="16"/>
      <c r="I3" s="16"/>
      <c r="J3" s="16"/>
      <c r="K3" s="16"/>
      <c r="L3" s="16"/>
      <c r="M3" s="16"/>
      <c r="N3" s="16"/>
      <c r="O3" s="16"/>
      <c r="P3" s="16"/>
      <c r="V3"/>
      <c r="W3"/>
      <c r="X3"/>
      <c r="Y3"/>
      <c r="Z3"/>
      <c r="AA3"/>
      <c r="AB3"/>
      <c r="AC3"/>
      <c r="AD3"/>
      <c r="AE3"/>
      <c r="AF3"/>
    </row>
    <row r="4" spans="1:32" ht="15" thickBot="1" x14ac:dyDescent="0.4">
      <c r="C4" s="19">
        <v>2000</v>
      </c>
      <c r="D4" s="19">
        <v>2001</v>
      </c>
      <c r="E4" s="19">
        <v>2002</v>
      </c>
      <c r="F4" s="19">
        <v>2003</v>
      </c>
      <c r="G4" s="19">
        <v>2004</v>
      </c>
      <c r="H4" s="19">
        <v>2005</v>
      </c>
      <c r="I4" s="19">
        <v>2006</v>
      </c>
      <c r="J4" s="19">
        <v>2007</v>
      </c>
      <c r="K4" s="19">
        <v>2008</v>
      </c>
      <c r="L4" s="19">
        <v>2009</v>
      </c>
      <c r="M4" s="19">
        <v>2010</v>
      </c>
      <c r="N4" s="19">
        <v>2011</v>
      </c>
      <c r="O4" s="19">
        <v>2012</v>
      </c>
      <c r="P4" s="19">
        <v>2013</v>
      </c>
      <c r="Q4" s="19">
        <v>2014</v>
      </c>
      <c r="R4" s="19">
        <v>2015</v>
      </c>
      <c r="S4" s="19">
        <v>2016</v>
      </c>
      <c r="T4" s="19">
        <v>2017</v>
      </c>
      <c r="U4" s="19">
        <v>2018</v>
      </c>
      <c r="V4" s="19"/>
      <c r="W4"/>
      <c r="X4"/>
      <c r="Y4"/>
      <c r="Z4"/>
      <c r="AA4"/>
      <c r="AB4"/>
      <c r="AC4"/>
      <c r="AD4"/>
      <c r="AE4"/>
      <c r="AF4"/>
    </row>
    <row r="5" spans="1:32" ht="15" thickTop="1" x14ac:dyDescent="0.35">
      <c r="C5" s="20"/>
      <c r="D5" s="20"/>
      <c r="E5" s="20"/>
      <c r="F5" s="20"/>
      <c r="G5" s="20"/>
      <c r="H5" s="20"/>
      <c r="I5" s="20"/>
      <c r="J5" s="20"/>
      <c r="K5" s="20"/>
      <c r="L5" s="20"/>
      <c r="M5" s="20"/>
      <c r="N5" s="20"/>
      <c r="O5" s="20"/>
      <c r="P5" s="20"/>
      <c r="Q5" s="20"/>
      <c r="R5" s="20"/>
      <c r="S5" s="20"/>
      <c r="T5" s="20"/>
      <c r="U5" s="20"/>
      <c r="V5"/>
      <c r="W5"/>
      <c r="X5"/>
      <c r="Y5"/>
      <c r="Z5"/>
      <c r="AA5"/>
      <c r="AB5"/>
      <c r="AC5"/>
      <c r="AD5"/>
      <c r="AE5"/>
      <c r="AF5"/>
    </row>
    <row r="6" spans="1:32" x14ac:dyDescent="0.35">
      <c r="B6" s="20" t="s">
        <v>54</v>
      </c>
      <c r="C6" s="21">
        <v>1491.159294</v>
      </c>
      <c r="D6" s="21">
        <v>1433.1242480000001</v>
      </c>
      <c r="E6" s="21">
        <v>1504.8415030000001</v>
      </c>
      <c r="F6" s="21">
        <v>1514.43</v>
      </c>
      <c r="G6" s="21">
        <v>1516.0630719999999</v>
      </c>
      <c r="H6" s="21">
        <v>1496.5230839999999</v>
      </c>
      <c r="I6" s="21">
        <v>1443.325503</v>
      </c>
      <c r="J6" s="21">
        <v>1563.1093880000001</v>
      </c>
      <c r="K6" s="21">
        <v>1567.671623</v>
      </c>
      <c r="L6" s="21">
        <v>1530.4103970000001</v>
      </c>
      <c r="M6" s="21">
        <v>1489.79386</v>
      </c>
      <c r="N6" s="21">
        <v>1575.845607</v>
      </c>
      <c r="O6" s="21">
        <v>1508.376953</v>
      </c>
      <c r="P6" s="21">
        <v>1568.977621</v>
      </c>
      <c r="Q6" s="21">
        <v>1614.6205179999999</v>
      </c>
      <c r="R6" s="21">
        <v>1559.5124049999999</v>
      </c>
      <c r="S6" s="21">
        <v>1464.1784070000001</v>
      </c>
      <c r="T6" s="21">
        <v>1510.585879</v>
      </c>
      <c r="U6" s="21">
        <v>1616.476817</v>
      </c>
      <c r="V6" s="5"/>
      <c r="W6"/>
      <c r="X6"/>
      <c r="Y6"/>
      <c r="Z6"/>
      <c r="AA6"/>
      <c r="AB6"/>
      <c r="AC6"/>
      <c r="AD6"/>
      <c r="AE6"/>
      <c r="AF6"/>
    </row>
    <row r="7" spans="1:32" ht="15.5" x14ac:dyDescent="0.35">
      <c r="B7" s="22" t="s">
        <v>55</v>
      </c>
      <c r="C7" s="23"/>
      <c r="D7" s="23"/>
      <c r="E7" s="23"/>
      <c r="F7" s="23"/>
      <c r="G7" s="23"/>
      <c r="H7" s="23"/>
      <c r="I7" s="23"/>
      <c r="J7" s="23"/>
      <c r="K7" s="23"/>
      <c r="L7" s="23"/>
      <c r="M7" s="23"/>
      <c r="N7" s="23"/>
      <c r="O7" s="23"/>
      <c r="P7" s="23"/>
      <c r="Q7" s="23"/>
      <c r="R7" s="23"/>
      <c r="S7" s="23"/>
      <c r="T7" s="23"/>
      <c r="U7" s="23"/>
      <c r="V7" s="5"/>
      <c r="W7"/>
      <c r="X7"/>
      <c r="Y7"/>
      <c r="Z7"/>
      <c r="AA7"/>
      <c r="AB7"/>
      <c r="AC7"/>
      <c r="AD7"/>
      <c r="AE7"/>
      <c r="AF7"/>
    </row>
    <row r="8" spans="1:32" x14ac:dyDescent="0.35">
      <c r="B8" s="24" t="s">
        <v>56</v>
      </c>
      <c r="C8" s="23">
        <v>497.577</v>
      </c>
      <c r="D8" s="23">
        <v>504.786</v>
      </c>
      <c r="E8" s="23">
        <v>517.428</v>
      </c>
      <c r="F8" s="23">
        <v>532.76</v>
      </c>
      <c r="G8" s="23">
        <v>543.52700000000004</v>
      </c>
      <c r="H8" s="23">
        <v>543.55200000000002</v>
      </c>
      <c r="I8" s="23">
        <v>530.35299999999995</v>
      </c>
      <c r="J8" s="23">
        <v>568.23599999999999</v>
      </c>
      <c r="K8" s="23">
        <v>576.16800000000001</v>
      </c>
      <c r="L8" s="23">
        <v>580.70000000000005</v>
      </c>
      <c r="M8" s="23">
        <v>578.35</v>
      </c>
      <c r="N8" s="23">
        <v>598.67899999999997</v>
      </c>
      <c r="O8" s="23">
        <v>593.89400000000001</v>
      </c>
      <c r="P8" s="23">
        <v>616.87800000000004</v>
      </c>
      <c r="Q8" s="23">
        <v>621.57799999999997</v>
      </c>
      <c r="R8" s="23">
        <v>613.40099999999995</v>
      </c>
      <c r="S8" s="23">
        <v>598.16800000000001</v>
      </c>
      <c r="T8" s="23">
        <v>604.31299999999999</v>
      </c>
      <c r="U8" s="23">
        <v>621.34900000000005</v>
      </c>
      <c r="V8" s="5"/>
      <c r="W8"/>
      <c r="X8"/>
      <c r="Y8"/>
      <c r="Z8"/>
      <c r="AA8"/>
      <c r="AB8"/>
      <c r="AC8"/>
      <c r="AD8"/>
      <c r="AE8"/>
      <c r="AF8"/>
    </row>
    <row r="9" spans="1:32" x14ac:dyDescent="0.35">
      <c r="B9" s="24" t="s">
        <v>57</v>
      </c>
      <c r="C9" s="23">
        <v>646.00599999999997</v>
      </c>
      <c r="D9" s="23">
        <v>600.49599999999998</v>
      </c>
      <c r="E9" s="23">
        <v>640.20699999999999</v>
      </c>
      <c r="F9" s="23">
        <v>670.18</v>
      </c>
      <c r="G9" s="23">
        <v>651.07899999999995</v>
      </c>
      <c r="H9" s="23">
        <v>646.60199999999998</v>
      </c>
      <c r="I9" s="23">
        <v>618.72900000000004</v>
      </c>
      <c r="J9" s="23">
        <v>686.08500000000004</v>
      </c>
      <c r="K9" s="23">
        <v>691.91800000000001</v>
      </c>
      <c r="L9" s="23">
        <v>660.54300000000001</v>
      </c>
      <c r="M9" s="23">
        <v>615.32500000000005</v>
      </c>
      <c r="N9" s="23">
        <v>682.36099999999999</v>
      </c>
      <c r="O9" s="23">
        <v>632.25300000000004</v>
      </c>
      <c r="P9" s="23">
        <v>685.56200000000001</v>
      </c>
      <c r="Q9" s="23">
        <v>732.22900000000004</v>
      </c>
      <c r="R9" s="23">
        <v>689.678</v>
      </c>
      <c r="S9" s="23">
        <v>612.61099999999999</v>
      </c>
      <c r="T9" s="23">
        <v>659.19399999999996</v>
      </c>
      <c r="U9" s="23">
        <v>750.077</v>
      </c>
      <c r="V9" s="5"/>
      <c r="W9"/>
      <c r="X9"/>
      <c r="Y9"/>
      <c r="Z9"/>
      <c r="AA9"/>
      <c r="AB9"/>
      <c r="AC9"/>
      <c r="AD9"/>
      <c r="AE9"/>
      <c r="AF9"/>
    </row>
    <row r="10" spans="1:32" x14ac:dyDescent="0.35">
      <c r="B10" s="24" t="s">
        <v>58</v>
      </c>
      <c r="C10" s="23">
        <v>135.86129399999999</v>
      </c>
      <c r="D10" s="23">
        <v>129.10024799999999</v>
      </c>
      <c r="E10" s="23">
        <v>131.61450300000001</v>
      </c>
      <c r="F10" s="23">
        <v>122.79</v>
      </c>
      <c r="G10" s="23">
        <v>136.24207200000001</v>
      </c>
      <c r="H10" s="23">
        <v>127.03708399999999</v>
      </c>
      <c r="I10" s="23">
        <v>117.920503</v>
      </c>
      <c r="J10" s="23">
        <v>129.633388</v>
      </c>
      <c r="K10" s="23">
        <v>116.44162300000001</v>
      </c>
      <c r="L10" s="23">
        <v>113.047397</v>
      </c>
      <c r="M10" s="23">
        <v>107.64286</v>
      </c>
      <c r="N10" s="23">
        <v>103.104607</v>
      </c>
      <c r="O10" s="23">
        <v>86.263953000000001</v>
      </c>
      <c r="P10" s="23">
        <v>76.280620999999996</v>
      </c>
      <c r="Q10" s="23">
        <v>72.845517999999998</v>
      </c>
      <c r="R10" s="23">
        <v>70.248405000000005</v>
      </c>
      <c r="S10" s="23">
        <v>64.043407000000002</v>
      </c>
      <c r="T10" s="23">
        <v>58.452879000000003</v>
      </c>
      <c r="U10" s="23">
        <v>59.318817000000003</v>
      </c>
      <c r="V10" s="5"/>
      <c r="W10"/>
      <c r="X10"/>
      <c r="Y10"/>
      <c r="Z10"/>
      <c r="AA10"/>
      <c r="AB10"/>
      <c r="AC10"/>
      <c r="AD10"/>
      <c r="AE10"/>
      <c r="AF10"/>
    </row>
    <row r="11" spans="1:32" ht="15.5" x14ac:dyDescent="0.35">
      <c r="B11" s="24" t="s">
        <v>59</v>
      </c>
      <c r="C11" s="23">
        <v>12.015000000000001</v>
      </c>
      <c r="D11" s="23">
        <v>12.842000000000001</v>
      </c>
      <c r="E11" s="23">
        <v>12.391999999999999</v>
      </c>
      <c r="F11" s="23">
        <v>12.4</v>
      </c>
      <c r="G11" s="23">
        <v>12.015000000000001</v>
      </c>
      <c r="H11" s="23">
        <v>14.532</v>
      </c>
      <c r="I11" s="23">
        <v>15.122999999999999</v>
      </c>
      <c r="J11" s="23">
        <v>17.055</v>
      </c>
      <c r="K11" s="23">
        <v>18.244</v>
      </c>
      <c r="L11" s="23">
        <v>16.32</v>
      </c>
      <c r="M11" s="23">
        <v>17.475999999999999</v>
      </c>
      <c r="N11" s="23">
        <v>18.701000000000001</v>
      </c>
      <c r="O11" s="23">
        <v>20.765999999999998</v>
      </c>
      <c r="P11" s="23">
        <v>16.356999999999999</v>
      </c>
      <c r="Q11" s="23">
        <v>15.068</v>
      </c>
      <c r="R11" s="23">
        <v>14.785</v>
      </c>
      <c r="S11" s="23">
        <v>17.256</v>
      </c>
      <c r="T11" s="23">
        <v>17.326000000000001</v>
      </c>
      <c r="U11" s="23">
        <v>15.731999999999999</v>
      </c>
      <c r="V11" s="5"/>
      <c r="W11"/>
      <c r="X11"/>
      <c r="Y11"/>
      <c r="Z11"/>
      <c r="AA11"/>
      <c r="AB11"/>
      <c r="AC11"/>
      <c r="AD11"/>
      <c r="AE11"/>
      <c r="AF11"/>
    </row>
    <row r="12" spans="1:32" x14ac:dyDescent="0.35">
      <c r="B12" s="24" t="s">
        <v>60</v>
      </c>
      <c r="C12" s="23">
        <v>199.7</v>
      </c>
      <c r="D12" s="23">
        <v>185.9</v>
      </c>
      <c r="E12" s="23">
        <v>203.2</v>
      </c>
      <c r="F12" s="23">
        <v>176.3</v>
      </c>
      <c r="G12" s="23">
        <v>173.2</v>
      </c>
      <c r="H12" s="23">
        <v>164.8</v>
      </c>
      <c r="I12" s="23">
        <v>161.19999999999999</v>
      </c>
      <c r="J12" s="23">
        <v>162.1</v>
      </c>
      <c r="K12" s="23">
        <v>164.9</v>
      </c>
      <c r="L12" s="23">
        <v>159.80000000000001</v>
      </c>
      <c r="M12" s="23">
        <v>171</v>
      </c>
      <c r="N12" s="23">
        <v>173</v>
      </c>
      <c r="O12" s="23">
        <v>175.2</v>
      </c>
      <c r="P12" s="23">
        <v>173.9</v>
      </c>
      <c r="Q12" s="23">
        <v>172.9</v>
      </c>
      <c r="R12" s="23">
        <v>171.4</v>
      </c>
      <c r="S12" s="23">
        <v>172.1</v>
      </c>
      <c r="T12" s="23">
        <v>171.3</v>
      </c>
      <c r="U12" s="23">
        <v>170</v>
      </c>
      <c r="V12" s="5"/>
      <c r="W12"/>
      <c r="X12"/>
      <c r="Y12"/>
      <c r="Z12"/>
      <c r="AA12"/>
      <c r="AB12"/>
      <c r="AC12"/>
      <c r="AD12"/>
      <c r="AE12"/>
      <c r="AF12"/>
    </row>
    <row r="13" spans="1:32" ht="15.5" x14ac:dyDescent="0.35">
      <c r="B13" s="22" t="s">
        <v>61</v>
      </c>
      <c r="C13" s="23"/>
      <c r="D13" s="23"/>
      <c r="E13" s="23"/>
      <c r="F13" s="23"/>
      <c r="G13" s="23"/>
      <c r="H13" s="23"/>
      <c r="I13" s="23"/>
      <c r="J13" s="23"/>
      <c r="K13" s="23"/>
      <c r="L13" s="23"/>
      <c r="M13" s="23"/>
      <c r="N13" s="23"/>
      <c r="O13" s="23"/>
      <c r="P13" s="23"/>
      <c r="Q13" s="23"/>
      <c r="R13" s="23"/>
      <c r="S13" s="23"/>
      <c r="T13" s="23"/>
      <c r="U13" s="23"/>
      <c r="V13" s="5"/>
      <c r="W13"/>
      <c r="X13"/>
      <c r="Y13"/>
      <c r="Z13"/>
      <c r="AA13"/>
      <c r="AB13"/>
      <c r="AC13"/>
      <c r="AD13"/>
      <c r="AE13"/>
      <c r="AF13"/>
    </row>
    <row r="14" spans="1:32" x14ac:dyDescent="0.35">
      <c r="B14" s="24" t="s">
        <v>62</v>
      </c>
      <c r="C14" s="23">
        <v>987.65298800000005</v>
      </c>
      <c r="D14" s="23">
        <v>911.66233399999999</v>
      </c>
      <c r="E14" s="23">
        <v>978.61325599999998</v>
      </c>
      <c r="F14" s="23">
        <v>986.96039599999995</v>
      </c>
      <c r="G14" s="23">
        <v>984.20752800000002</v>
      </c>
      <c r="H14" s="23">
        <v>953.44414300000005</v>
      </c>
      <c r="I14" s="23">
        <v>904.87417500000004</v>
      </c>
      <c r="J14" s="23">
        <v>1006.440757</v>
      </c>
      <c r="K14" s="23">
        <v>1016.179081</v>
      </c>
      <c r="L14" s="23">
        <v>988.70300499999996</v>
      </c>
      <c r="M14" s="23">
        <v>933.07967399999995</v>
      </c>
      <c r="N14" s="23">
        <v>999.289625</v>
      </c>
      <c r="O14" s="23">
        <v>930.76450199999999</v>
      </c>
      <c r="P14" s="23">
        <v>997.31942100000003</v>
      </c>
      <c r="Q14" s="23">
        <v>1050.78313</v>
      </c>
      <c r="R14" s="23">
        <v>991.360772</v>
      </c>
      <c r="S14" s="23">
        <v>913.49753499999997</v>
      </c>
      <c r="T14" s="23">
        <v>957.97133299999996</v>
      </c>
      <c r="U14" s="23">
        <v>1034.7643270000001</v>
      </c>
      <c r="V14" s="5"/>
      <c r="W14"/>
      <c r="X14"/>
      <c r="Y14"/>
      <c r="Z14"/>
      <c r="AA14"/>
      <c r="AB14"/>
      <c r="AC14"/>
      <c r="AD14"/>
      <c r="AE14"/>
      <c r="AF14"/>
    </row>
    <row r="15" spans="1:32" x14ac:dyDescent="0.35">
      <c r="B15" s="24" t="s">
        <v>63</v>
      </c>
      <c r="C15" s="23">
        <v>258.41643399999998</v>
      </c>
      <c r="D15" s="23">
        <v>260.97948700000001</v>
      </c>
      <c r="E15" s="23">
        <v>263.46385600000002</v>
      </c>
      <c r="F15" s="23">
        <v>267.36568299999999</v>
      </c>
      <c r="G15" s="23">
        <v>269.136414</v>
      </c>
      <c r="H15" s="23">
        <v>270.69502299999999</v>
      </c>
      <c r="I15" s="23">
        <v>271.477146</v>
      </c>
      <c r="J15" s="23">
        <v>281.03908899999999</v>
      </c>
      <c r="K15" s="23">
        <v>276.33519100000001</v>
      </c>
      <c r="L15" s="23">
        <v>267.805949</v>
      </c>
      <c r="M15" s="23">
        <v>265.86192299999999</v>
      </c>
      <c r="N15" s="23">
        <v>280.69803999999999</v>
      </c>
      <c r="O15" s="23">
        <v>276.169442</v>
      </c>
      <c r="P15" s="23">
        <v>274.91231499999998</v>
      </c>
      <c r="Q15" s="23">
        <v>275.31791700000002</v>
      </c>
      <c r="R15" s="23">
        <v>273.16753199999999</v>
      </c>
      <c r="S15" s="23">
        <v>255.584878</v>
      </c>
      <c r="T15" s="23">
        <v>262.63987500000002</v>
      </c>
      <c r="U15" s="23">
        <v>281.342535</v>
      </c>
      <c r="V15" s="5"/>
      <c r="W15"/>
      <c r="X15"/>
      <c r="Y15"/>
      <c r="Z15"/>
      <c r="AA15"/>
      <c r="AB15"/>
      <c r="AC15"/>
      <c r="AD15"/>
      <c r="AE15"/>
      <c r="AF15"/>
    </row>
    <row r="16" spans="1:32" x14ac:dyDescent="0.35">
      <c r="B16" s="24" t="s">
        <v>64</v>
      </c>
      <c r="C16" s="23">
        <v>176.685327</v>
      </c>
      <c r="D16" s="23">
        <v>181.17552499999999</v>
      </c>
      <c r="E16" s="23">
        <v>179.19829300000001</v>
      </c>
      <c r="F16" s="23">
        <v>180.980546</v>
      </c>
      <c r="G16" s="23">
        <v>186.71736200000001</v>
      </c>
      <c r="H16" s="23">
        <v>182.53348</v>
      </c>
      <c r="I16" s="23">
        <v>184.56989999999999</v>
      </c>
      <c r="J16" s="23">
        <v>191.71406899999999</v>
      </c>
      <c r="K16" s="23">
        <v>195.70907500000001</v>
      </c>
      <c r="L16" s="23">
        <v>197.87281200000001</v>
      </c>
      <c r="M16" s="23">
        <v>199.18850599999999</v>
      </c>
      <c r="N16" s="23">
        <v>203.72412</v>
      </c>
      <c r="O16" s="23">
        <v>206.01685900000001</v>
      </c>
      <c r="P16" s="23">
        <v>211.850379</v>
      </c>
      <c r="Q16" s="23">
        <v>208.23655099999999</v>
      </c>
      <c r="R16" s="23">
        <v>209.131474</v>
      </c>
      <c r="S16" s="23">
        <v>204.18759600000001</v>
      </c>
      <c r="T16" s="23">
        <v>207.75449</v>
      </c>
      <c r="U16" s="23">
        <v>209.794749</v>
      </c>
      <c r="V16" s="5"/>
      <c r="W16"/>
      <c r="X16"/>
      <c r="Y16"/>
      <c r="Z16"/>
      <c r="AA16"/>
      <c r="AB16"/>
      <c r="AC16"/>
      <c r="AD16"/>
      <c r="AE16"/>
      <c r="AF16"/>
    </row>
    <row r="17" spans="1:32" x14ac:dyDescent="0.35">
      <c r="A17" s="25"/>
      <c r="B17" s="26" t="s">
        <v>65</v>
      </c>
      <c r="C17" s="27">
        <v>131.91337300000001</v>
      </c>
      <c r="D17" s="27">
        <v>133.164197</v>
      </c>
      <c r="E17" s="27">
        <v>129.16896899999998</v>
      </c>
      <c r="F17" s="27">
        <v>128.230176</v>
      </c>
      <c r="G17" s="27">
        <v>129.84726900000001</v>
      </c>
      <c r="H17" s="27">
        <v>125.156081</v>
      </c>
      <c r="I17" s="27">
        <v>124.33578900000001</v>
      </c>
      <c r="J17" s="27">
        <v>126.95570000000001</v>
      </c>
      <c r="K17" s="27">
        <v>126.65700699999999</v>
      </c>
      <c r="L17" s="27">
        <v>125.307211</v>
      </c>
      <c r="M17" s="27">
        <v>122.61602300000001</v>
      </c>
      <c r="N17" s="27">
        <v>122.68478400000001</v>
      </c>
      <c r="O17" s="27">
        <v>121.435485</v>
      </c>
      <c r="P17" s="27">
        <v>122.87746000000001</v>
      </c>
      <c r="Q17" s="27">
        <v>119.49750299999999</v>
      </c>
      <c r="R17" s="27">
        <v>118.704947</v>
      </c>
      <c r="S17" s="27">
        <v>114.651264</v>
      </c>
      <c r="T17" s="27">
        <v>115.38235</v>
      </c>
      <c r="U17" s="27">
        <v>115.10820000000001</v>
      </c>
      <c r="V17" s="5"/>
      <c r="W17"/>
      <c r="X17"/>
      <c r="Y17"/>
      <c r="Z17"/>
      <c r="AA17"/>
      <c r="AB17"/>
      <c r="AC17"/>
      <c r="AD17"/>
      <c r="AE17"/>
      <c r="AF17"/>
    </row>
    <row r="18" spans="1:32" ht="15.5" x14ac:dyDescent="0.35">
      <c r="A18" s="25"/>
      <c r="B18" s="26" t="s">
        <v>66</v>
      </c>
      <c r="C18" s="35">
        <v>44.771954999999998</v>
      </c>
      <c r="D18" s="35">
        <v>48.011322</v>
      </c>
      <c r="E18" s="35">
        <v>50.029325</v>
      </c>
      <c r="F18" s="35">
        <v>52.750371999999999</v>
      </c>
      <c r="G18" s="35">
        <v>56.870091000000002</v>
      </c>
      <c r="H18" s="35">
        <v>57.377400000000002</v>
      </c>
      <c r="I18" s="35">
        <v>60.234107000000002</v>
      </c>
      <c r="J18" s="35">
        <v>64.758365999999995</v>
      </c>
      <c r="K18" s="35">
        <v>69.052070000000001</v>
      </c>
      <c r="L18" s="35">
        <v>72.565602999999996</v>
      </c>
      <c r="M18" s="35">
        <v>76.572480999999996</v>
      </c>
      <c r="N18" s="35">
        <v>81.039332999999999</v>
      </c>
      <c r="O18" s="35">
        <v>84.581366000000003</v>
      </c>
      <c r="P18" s="35">
        <v>88.972927999999996</v>
      </c>
      <c r="Q18" s="35">
        <v>88.739048999999994</v>
      </c>
      <c r="R18" s="35">
        <v>90.426524999999998</v>
      </c>
      <c r="S18" s="35">
        <v>89.536332999999999</v>
      </c>
      <c r="T18" s="35">
        <v>92.372145000000003</v>
      </c>
      <c r="U18" s="35">
        <v>94.686556999999993</v>
      </c>
      <c r="V18" s="5"/>
      <c r="W18"/>
      <c r="X18"/>
      <c r="Y18"/>
      <c r="Z18"/>
      <c r="AA18"/>
      <c r="AB18"/>
      <c r="AC18"/>
      <c r="AD18"/>
      <c r="AE18"/>
      <c r="AF18"/>
    </row>
    <row r="19" spans="1:32" x14ac:dyDescent="0.35">
      <c r="B19" s="24" t="s">
        <v>67</v>
      </c>
      <c r="C19" s="23">
        <v>55.188544</v>
      </c>
      <c r="D19" s="23">
        <v>57.388641</v>
      </c>
      <c r="E19" s="23">
        <v>56.913176</v>
      </c>
      <c r="F19" s="23">
        <v>58.492195000000002</v>
      </c>
      <c r="G19" s="23">
        <v>59.859895999999999</v>
      </c>
      <c r="H19" s="23">
        <v>57.428683999999997</v>
      </c>
      <c r="I19" s="23">
        <v>56.963987000000003</v>
      </c>
      <c r="J19" s="23">
        <v>58.138607999999998</v>
      </c>
      <c r="K19" s="23">
        <v>59.068913000000002</v>
      </c>
      <c r="L19" s="23">
        <v>59.432892000000002</v>
      </c>
      <c r="M19" s="23">
        <v>60.038378999999999</v>
      </c>
      <c r="N19" s="23">
        <v>60.469999000000001</v>
      </c>
      <c r="O19" s="23">
        <v>59.948332000000001</v>
      </c>
      <c r="P19" s="23">
        <v>59.950291</v>
      </c>
      <c r="Q19" s="23">
        <v>57.320394</v>
      </c>
      <c r="R19" s="23">
        <v>56.454554999999999</v>
      </c>
      <c r="S19" s="23">
        <v>53.758980999999999</v>
      </c>
      <c r="T19" s="23">
        <v>53.947913</v>
      </c>
      <c r="U19" s="23">
        <v>52.686542000000003</v>
      </c>
      <c r="V19" s="5"/>
      <c r="W19"/>
      <c r="X19"/>
      <c r="Y19"/>
      <c r="Z19"/>
      <c r="AA19"/>
      <c r="AB19"/>
      <c r="AC19"/>
      <c r="AD19"/>
      <c r="AE19"/>
      <c r="AF19"/>
    </row>
    <row r="20" spans="1:32" x14ac:dyDescent="0.35">
      <c r="B20" s="24" t="s">
        <v>68</v>
      </c>
      <c r="C20" s="23">
        <v>13.216002</v>
      </c>
      <c r="D20" s="23">
        <v>21.918261000000001</v>
      </c>
      <c r="E20" s="23">
        <v>26.652920999999999</v>
      </c>
      <c r="F20" s="23">
        <v>20.631178999999999</v>
      </c>
      <c r="G20" s="23">
        <v>16.141871999999999</v>
      </c>
      <c r="H20" s="23">
        <v>32.421754</v>
      </c>
      <c r="I20" s="23">
        <v>25.440296</v>
      </c>
      <c r="J20" s="23">
        <v>25.776865999999998</v>
      </c>
      <c r="K20" s="23">
        <v>20.379363000000001</v>
      </c>
      <c r="L20" s="23">
        <v>16.595739999999999</v>
      </c>
      <c r="M20" s="23">
        <v>31.625378999999999</v>
      </c>
      <c r="N20" s="23">
        <v>31.663822</v>
      </c>
      <c r="O20" s="23">
        <v>35.477817999999999</v>
      </c>
      <c r="P20" s="23">
        <v>24.945215000000001</v>
      </c>
      <c r="Q20" s="23">
        <v>22.962524999999999</v>
      </c>
      <c r="R20" s="23">
        <v>29.398071999999999</v>
      </c>
      <c r="S20" s="23">
        <v>37.149417999999997</v>
      </c>
      <c r="T20" s="23">
        <v>28.272268</v>
      </c>
      <c r="U20" s="23">
        <v>37.888663999999999</v>
      </c>
      <c r="V20" s="5"/>
      <c r="W20"/>
      <c r="X20"/>
      <c r="Y20"/>
      <c r="Z20"/>
      <c r="AA20"/>
      <c r="AB20"/>
      <c r="AC20"/>
      <c r="AD20"/>
      <c r="AE20"/>
      <c r="AF20"/>
    </row>
    <row r="21" spans="1:32" x14ac:dyDescent="0.35">
      <c r="B21" s="28"/>
      <c r="C21" s="23"/>
      <c r="D21" s="23"/>
      <c r="E21" s="23"/>
      <c r="F21" s="23"/>
      <c r="G21" s="23"/>
      <c r="H21" s="23"/>
      <c r="I21" s="23"/>
      <c r="J21" s="23"/>
      <c r="K21" s="23"/>
      <c r="L21" s="23"/>
      <c r="M21" s="23"/>
      <c r="N21" s="23"/>
      <c r="O21" s="23"/>
      <c r="P21" s="23"/>
      <c r="Q21" s="23"/>
      <c r="R21" s="23"/>
      <c r="S21" s="23"/>
      <c r="T21" s="23"/>
      <c r="U21" s="23"/>
      <c r="V21" s="5"/>
      <c r="W21"/>
      <c r="X21"/>
      <c r="Y21"/>
      <c r="Z21"/>
      <c r="AA21"/>
      <c r="AB21"/>
      <c r="AC21"/>
      <c r="AD21"/>
      <c r="AE21"/>
      <c r="AF21"/>
    </row>
    <row r="22" spans="1:32" x14ac:dyDescent="0.35">
      <c r="B22" s="36" t="s">
        <v>69</v>
      </c>
      <c r="C22" s="23"/>
      <c r="D22" s="23"/>
      <c r="E22" s="23"/>
      <c r="F22" s="23"/>
      <c r="G22" s="23"/>
      <c r="H22" s="23"/>
      <c r="I22" s="23"/>
      <c r="J22" s="23"/>
      <c r="K22" s="23"/>
      <c r="L22" s="23"/>
      <c r="M22" s="23"/>
      <c r="N22" s="23"/>
      <c r="O22" s="23"/>
      <c r="P22" s="23"/>
      <c r="Q22" s="23"/>
      <c r="R22" s="23"/>
      <c r="S22" s="23"/>
      <c r="T22" s="23"/>
      <c r="U22" s="23"/>
      <c r="V22" s="5"/>
      <c r="W22"/>
      <c r="X22"/>
      <c r="Y22"/>
      <c r="Z22"/>
      <c r="AA22"/>
      <c r="AB22"/>
      <c r="AC22"/>
      <c r="AD22"/>
      <c r="AE22"/>
      <c r="AF22"/>
    </row>
    <row r="23" spans="1:32" ht="15.5" x14ac:dyDescent="0.35">
      <c r="B23" s="37" t="s">
        <v>70</v>
      </c>
      <c r="C23" s="23">
        <v>1500.1990000000001</v>
      </c>
      <c r="D23" s="23">
        <v>1527.885</v>
      </c>
      <c r="E23" s="23">
        <v>1560.2070000000001</v>
      </c>
      <c r="F23" s="23">
        <v>1594.4860000000001</v>
      </c>
      <c r="G23" s="23">
        <v>1631.527</v>
      </c>
      <c r="H23" s="23">
        <v>1667.8309999999999</v>
      </c>
      <c r="I23" s="23">
        <v>1705.95</v>
      </c>
      <c r="J23" s="23">
        <v>1743.5630000000001</v>
      </c>
      <c r="K23" s="23">
        <v>1780.1659999999999</v>
      </c>
      <c r="L23" s="23">
        <v>1811.317</v>
      </c>
      <c r="M23" s="23">
        <v>1843.2149999999999</v>
      </c>
      <c r="N23" s="23">
        <v>1875.788</v>
      </c>
      <c r="O23" s="23">
        <v>1911.2270000000001</v>
      </c>
      <c r="P23" s="23">
        <v>1946.818</v>
      </c>
      <c r="Q23" s="23">
        <v>1981.277</v>
      </c>
      <c r="R23" s="23">
        <v>2016.0809999999999</v>
      </c>
      <c r="S23" s="23">
        <v>2046.8979999999999</v>
      </c>
      <c r="T23" s="23">
        <v>2113.9270000000001</v>
      </c>
      <c r="U23" s="23">
        <v>2162.7069999999999</v>
      </c>
      <c r="V23" s="5"/>
      <c r="W23"/>
      <c r="X23"/>
      <c r="Y23"/>
      <c r="Z23"/>
      <c r="AA23"/>
      <c r="AB23"/>
      <c r="AC23"/>
      <c r="AD23"/>
      <c r="AE23"/>
      <c r="AF23"/>
    </row>
    <row r="24" spans="1:32" ht="15.5" x14ac:dyDescent="0.35">
      <c r="A24" s="20"/>
      <c r="B24" s="37" t="s">
        <v>71</v>
      </c>
      <c r="C24" s="23">
        <v>11651.62</v>
      </c>
      <c r="D24" s="23">
        <v>11837.12</v>
      </c>
      <c r="E24" s="23">
        <v>12013.655000000001</v>
      </c>
      <c r="F24" s="23">
        <v>12189.29</v>
      </c>
      <c r="G24" s="23">
        <v>12375.32</v>
      </c>
      <c r="H24" s="23">
        <v>12586.78</v>
      </c>
      <c r="I24" s="23">
        <v>12755.57</v>
      </c>
      <c r="J24" s="23">
        <v>12985.12</v>
      </c>
      <c r="K24" s="23">
        <v>13164.37</v>
      </c>
      <c r="L24" s="23">
        <v>13416.99</v>
      </c>
      <c r="M24" s="23">
        <v>13377.540999999999</v>
      </c>
      <c r="N24" s="23">
        <v>13551.484</v>
      </c>
      <c r="O24" s="23">
        <v>13706.232</v>
      </c>
      <c r="P24" s="23">
        <v>13876.213</v>
      </c>
      <c r="Q24" s="23">
        <v>13990.535</v>
      </c>
      <c r="R24" s="23">
        <v>14136.508</v>
      </c>
      <c r="S24" s="23">
        <v>14307.014999999999</v>
      </c>
      <c r="T24" s="23">
        <v>14493.3</v>
      </c>
      <c r="U24" s="23">
        <v>14790.2</v>
      </c>
      <c r="V24" s="5"/>
      <c r="W24"/>
      <c r="X24"/>
      <c r="Y24"/>
      <c r="Z24"/>
      <c r="AA24"/>
      <c r="AB24"/>
      <c r="AC24"/>
      <c r="AD24"/>
      <c r="AE24"/>
      <c r="AF24"/>
    </row>
    <row r="25" spans="1:32" x14ac:dyDescent="0.35">
      <c r="A25" s="20"/>
      <c r="B25" s="38"/>
      <c r="C25" s="23"/>
      <c r="D25" s="23"/>
      <c r="E25" s="23"/>
      <c r="F25" s="23"/>
      <c r="G25" s="23"/>
      <c r="H25" s="23"/>
      <c r="I25" s="23"/>
      <c r="J25" s="23"/>
      <c r="K25" s="23"/>
      <c r="L25" s="23"/>
      <c r="M25" s="23"/>
      <c r="N25" s="23"/>
      <c r="O25" s="23"/>
      <c r="P25" s="23"/>
      <c r="Q25" s="23"/>
      <c r="R25" s="23"/>
      <c r="S25" s="23"/>
      <c r="T25" s="23"/>
      <c r="U25" s="23"/>
      <c r="V25" s="5"/>
      <c r="W25"/>
      <c r="X25"/>
      <c r="Y25"/>
      <c r="Z25"/>
      <c r="AA25"/>
      <c r="AB25"/>
      <c r="AC25"/>
      <c r="AD25"/>
      <c r="AE25"/>
      <c r="AF25"/>
    </row>
    <row r="26" spans="1:32" ht="15.5" x14ac:dyDescent="0.35">
      <c r="B26" s="39" t="s">
        <v>72</v>
      </c>
      <c r="C26" s="29">
        <v>0.99397400000000002</v>
      </c>
      <c r="D26" s="29">
        <v>0.93797900000000001</v>
      </c>
      <c r="E26" s="29">
        <v>0.96451399999999998</v>
      </c>
      <c r="F26" s="29">
        <v>0.94979199999999997</v>
      </c>
      <c r="G26" s="29">
        <v>0.92923</v>
      </c>
      <c r="H26" s="29">
        <v>0.89728699999999995</v>
      </c>
      <c r="I26" s="29">
        <v>0.84605399999999997</v>
      </c>
      <c r="J26" s="29">
        <v>0.89650300000000005</v>
      </c>
      <c r="K26" s="29">
        <v>0.88063199999999997</v>
      </c>
      <c r="L26" s="29">
        <v>0.844916</v>
      </c>
      <c r="M26" s="29">
        <v>0.80825800000000003</v>
      </c>
      <c r="N26" s="29">
        <v>0.84009800000000001</v>
      </c>
      <c r="O26" s="29">
        <v>0.789219</v>
      </c>
      <c r="P26" s="29">
        <v>0.80591900000000005</v>
      </c>
      <c r="Q26" s="29">
        <v>0.81493899999999997</v>
      </c>
      <c r="R26" s="29">
        <v>0.773536</v>
      </c>
      <c r="S26" s="29">
        <v>0.71531599999999995</v>
      </c>
      <c r="T26" s="29">
        <v>0.714588</v>
      </c>
      <c r="U26" s="29">
        <v>0.74743199999999999</v>
      </c>
      <c r="V26" s="5"/>
      <c r="W26"/>
      <c r="X26"/>
      <c r="Y26"/>
      <c r="Z26"/>
      <c r="AA26"/>
      <c r="AB26"/>
      <c r="AC26"/>
      <c r="AD26"/>
      <c r="AE26"/>
      <c r="AF26"/>
    </row>
    <row r="27" spans="1:32" ht="15.5" x14ac:dyDescent="0.35">
      <c r="B27" s="39" t="s">
        <v>73</v>
      </c>
      <c r="C27" s="21">
        <v>127.97871000000001</v>
      </c>
      <c r="D27" s="21">
        <v>121.07034899999999</v>
      </c>
      <c r="E27" s="21">
        <v>125.26092199999999</v>
      </c>
      <c r="F27" s="21">
        <v>124.24267500000001</v>
      </c>
      <c r="G27" s="21">
        <v>122.506979</v>
      </c>
      <c r="H27" s="21">
        <v>118.89642000000001</v>
      </c>
      <c r="I27" s="21">
        <v>113.152568</v>
      </c>
      <c r="J27" s="21">
        <v>120.376969</v>
      </c>
      <c r="K27" s="21">
        <v>119.08444</v>
      </c>
      <c r="L27" s="21">
        <v>114.065107</v>
      </c>
      <c r="M27" s="21">
        <v>111.3653</v>
      </c>
      <c r="N27" s="21">
        <v>116.285833</v>
      </c>
      <c r="O27" s="21">
        <v>110.05045</v>
      </c>
      <c r="P27" s="21">
        <v>113.06958299999999</v>
      </c>
      <c r="Q27" s="21">
        <v>115.408061</v>
      </c>
      <c r="R27" s="21">
        <v>110.318079</v>
      </c>
      <c r="S27" s="21">
        <v>102.339895</v>
      </c>
      <c r="T27" s="21">
        <v>104.226496</v>
      </c>
      <c r="U27" s="21">
        <v>109.29377700000001</v>
      </c>
      <c r="V27" s="5"/>
      <c r="W27"/>
      <c r="X27"/>
      <c r="Y27"/>
      <c r="Z27"/>
      <c r="AA27"/>
      <c r="AB27"/>
      <c r="AC27"/>
      <c r="AD27"/>
      <c r="AE27"/>
      <c r="AF27"/>
    </row>
    <row r="28" spans="1:32" x14ac:dyDescent="0.35">
      <c r="B28" s="20"/>
      <c r="V28"/>
      <c r="W28"/>
      <c r="X28"/>
      <c r="Y28"/>
      <c r="Z28"/>
      <c r="AA28"/>
      <c r="AB28"/>
      <c r="AC28"/>
      <c r="AD28"/>
      <c r="AE28"/>
      <c r="AF28"/>
    </row>
    <row r="29" spans="1:32" ht="15.5" x14ac:dyDescent="0.35">
      <c r="B29" s="30" t="s">
        <v>74</v>
      </c>
      <c r="C29" s="31">
        <v>0.95839799999999997</v>
      </c>
      <c r="D29" s="31">
        <v>0.87725799999999998</v>
      </c>
      <c r="E29" s="31">
        <v>0.93399600000000005</v>
      </c>
      <c r="F29" s="31">
        <v>0.96205700000000005</v>
      </c>
      <c r="G29" s="31">
        <v>0.94619900000000001</v>
      </c>
      <c r="H29" s="31">
        <v>0.91654199999999997</v>
      </c>
      <c r="I29" s="31">
        <v>0.85424699999999998</v>
      </c>
      <c r="J29" s="31">
        <v>0.93217499999999998</v>
      </c>
      <c r="K29" s="31">
        <v>0.94995099999999999</v>
      </c>
      <c r="L29" s="31">
        <v>0.96111899999999995</v>
      </c>
      <c r="M29" s="31">
        <v>0.86609100000000006</v>
      </c>
      <c r="N29" s="31">
        <v>0.90239199999999997</v>
      </c>
      <c r="O29" s="31">
        <v>0.84213499999999997</v>
      </c>
      <c r="P29" s="31">
        <v>0.93077200000000004</v>
      </c>
      <c r="Q29" s="31">
        <v>0.98063199999999995</v>
      </c>
      <c r="R29" s="31">
        <v>0.91597200000000001</v>
      </c>
      <c r="S29" s="31">
        <v>0.88699700000000004</v>
      </c>
      <c r="T29" s="31">
        <v>0.91579600000000005</v>
      </c>
      <c r="U29" s="31">
        <v>0.94776300000000002</v>
      </c>
      <c r="V29"/>
      <c r="W29"/>
      <c r="X29"/>
      <c r="Y29"/>
      <c r="Z29"/>
      <c r="AA29"/>
      <c r="AB29"/>
      <c r="AC29"/>
      <c r="AD29"/>
      <c r="AE29"/>
      <c r="AF29"/>
    </row>
    <row r="30" spans="1:32" ht="15.5" x14ac:dyDescent="0.35">
      <c r="B30" s="30" t="s">
        <v>75</v>
      </c>
      <c r="C30" s="31">
        <v>0.90646199999999999</v>
      </c>
      <c r="D30" s="31">
        <v>1.4322699999999999</v>
      </c>
      <c r="E30" s="31">
        <v>1.7330159999999999</v>
      </c>
      <c r="F30" s="31">
        <v>1.315766</v>
      </c>
      <c r="G30" s="31">
        <v>0.94718100000000005</v>
      </c>
      <c r="H30" s="31">
        <v>1.786475</v>
      </c>
      <c r="I30" s="31">
        <v>1.379316</v>
      </c>
      <c r="J30" s="31">
        <v>1.4435560000000001</v>
      </c>
      <c r="K30" s="31">
        <v>1.080789</v>
      </c>
      <c r="L30" s="31">
        <v>0.926763</v>
      </c>
      <c r="M30" s="31">
        <v>1.5845629999999999</v>
      </c>
      <c r="N30" s="31">
        <v>1.5052179999999999</v>
      </c>
      <c r="O30" s="31">
        <v>1.7010289999999999</v>
      </c>
      <c r="P30" s="31">
        <v>1.1818150000000001</v>
      </c>
      <c r="Q30" s="31">
        <v>1.1103719999999999</v>
      </c>
      <c r="R30" s="31">
        <v>1.3726130000000001</v>
      </c>
      <c r="S30" s="31">
        <v>1.7829969999999999</v>
      </c>
      <c r="T30" s="31">
        <v>1.372349</v>
      </c>
      <c r="U30" s="31">
        <v>1.8916120000000001</v>
      </c>
      <c r="V30"/>
      <c r="W30"/>
      <c r="X30"/>
      <c r="Y30"/>
      <c r="Z30"/>
      <c r="AA30"/>
      <c r="AB30"/>
      <c r="AC30"/>
      <c r="AD30"/>
      <c r="AE30"/>
      <c r="AF30"/>
    </row>
    <row r="31" spans="1:32" x14ac:dyDescent="0.35">
      <c r="B31" s="30"/>
      <c r="V31"/>
      <c r="W31"/>
      <c r="X31"/>
      <c r="Y31"/>
      <c r="Z31"/>
      <c r="AA31"/>
      <c r="AB31"/>
      <c r="AC31"/>
      <c r="AD31"/>
      <c r="AE31"/>
      <c r="AF31"/>
    </row>
    <row r="32" spans="1:32" x14ac:dyDescent="0.35">
      <c r="A32" s="15" t="s">
        <v>76</v>
      </c>
      <c r="J32" s="32"/>
      <c r="K32" s="32"/>
      <c r="L32" s="32"/>
      <c r="M32" s="32"/>
      <c r="N32" s="32"/>
      <c r="O32" s="32"/>
      <c r="P32" s="32"/>
      <c r="V32"/>
      <c r="W32"/>
      <c r="X32"/>
      <c r="Y32"/>
      <c r="Z32"/>
      <c r="AA32"/>
      <c r="AB32"/>
      <c r="AC32"/>
      <c r="AD32"/>
      <c r="AE32"/>
      <c r="AF32"/>
    </row>
    <row r="33" spans="1:32" x14ac:dyDescent="0.35">
      <c r="A33" s="33" t="s">
        <v>77</v>
      </c>
      <c r="J33" s="32"/>
      <c r="K33" s="32"/>
      <c r="L33" s="32"/>
      <c r="M33" s="32"/>
      <c r="N33" s="32"/>
      <c r="O33" s="32"/>
      <c r="P33" s="32"/>
      <c r="V33"/>
      <c r="W33"/>
      <c r="X33"/>
      <c r="Y33"/>
      <c r="Z33"/>
      <c r="AA33"/>
      <c r="AB33"/>
      <c r="AC33"/>
      <c r="AD33"/>
      <c r="AE33"/>
      <c r="AF33"/>
    </row>
    <row r="34" spans="1:32" x14ac:dyDescent="0.35">
      <c r="J34" s="32"/>
      <c r="K34" s="32"/>
      <c r="L34" s="32"/>
      <c r="M34" s="32"/>
      <c r="N34" s="32"/>
      <c r="O34" s="32"/>
      <c r="P34" s="32"/>
      <c r="V34"/>
      <c r="W34"/>
      <c r="X34"/>
      <c r="Y34"/>
      <c r="Z34"/>
      <c r="AA34"/>
      <c r="AB34"/>
      <c r="AC34"/>
      <c r="AD34"/>
      <c r="AE34"/>
      <c r="AF34"/>
    </row>
    <row r="35" spans="1:32" x14ac:dyDescent="0.35">
      <c r="A35" s="34" t="s">
        <v>78</v>
      </c>
      <c r="J35" s="17"/>
      <c r="K35" s="17"/>
      <c r="L35" s="17"/>
      <c r="M35" s="17"/>
      <c r="N35" s="17"/>
      <c r="O35" s="17"/>
      <c r="P35" s="17"/>
      <c r="V35"/>
      <c r="W35"/>
      <c r="X35"/>
      <c r="Y35"/>
      <c r="Z35"/>
      <c r="AA35"/>
      <c r="AB35"/>
      <c r="AC35"/>
      <c r="AD35"/>
      <c r="AE35"/>
      <c r="AF35"/>
    </row>
    <row r="36" spans="1:32" x14ac:dyDescent="0.35">
      <c r="A36" s="33" t="s">
        <v>79</v>
      </c>
      <c r="B36"/>
      <c r="C36"/>
      <c r="D36"/>
      <c r="E36"/>
      <c r="F36"/>
      <c r="G36"/>
      <c r="H36"/>
      <c r="I36"/>
      <c r="J36"/>
      <c r="K36"/>
      <c r="L36"/>
      <c r="M36"/>
      <c r="N36"/>
      <c r="O36"/>
      <c r="P36"/>
      <c r="Q36"/>
      <c r="R36"/>
      <c r="S36"/>
      <c r="T36"/>
      <c r="U36"/>
      <c r="V36"/>
      <c r="W36"/>
      <c r="X36"/>
      <c r="Y36"/>
      <c r="Z36"/>
      <c r="AA36"/>
      <c r="AB36"/>
      <c r="AC36"/>
      <c r="AD36"/>
      <c r="AE36"/>
      <c r="AF36"/>
    </row>
    <row r="37" spans="1:32" x14ac:dyDescent="0.35">
      <c r="A37" s="33" t="s">
        <v>80</v>
      </c>
      <c r="J37" s="17"/>
      <c r="K37" s="17"/>
      <c r="L37" s="17"/>
      <c r="M37" s="17"/>
      <c r="N37" s="17"/>
      <c r="O37" s="17"/>
      <c r="P37" s="17"/>
      <c r="V37"/>
      <c r="W37"/>
      <c r="X37"/>
      <c r="Y37"/>
      <c r="Z37"/>
      <c r="AA37"/>
      <c r="AB37"/>
      <c r="AC37"/>
      <c r="AD37"/>
      <c r="AE37"/>
      <c r="AF37"/>
    </row>
    <row r="38" spans="1:32" x14ac:dyDescent="0.35">
      <c r="A38" s="15" t="s">
        <v>81</v>
      </c>
      <c r="J38" s="17"/>
      <c r="K38" s="17"/>
      <c r="L38" s="17"/>
      <c r="M38" s="17"/>
      <c r="N38" s="17"/>
      <c r="O38" s="17"/>
      <c r="P38" s="17"/>
      <c r="V38"/>
      <c r="W38"/>
      <c r="X38"/>
      <c r="Y38"/>
      <c r="Z38"/>
      <c r="AA38"/>
      <c r="AB38"/>
      <c r="AC38"/>
      <c r="AD38"/>
      <c r="AE38"/>
      <c r="AF38"/>
    </row>
    <row r="39" spans="1:32" x14ac:dyDescent="0.35">
      <c r="A39" s="15" t="s">
        <v>82</v>
      </c>
      <c r="J39" s="17"/>
      <c r="K39" s="17"/>
      <c r="L39" s="17"/>
      <c r="M39" s="17"/>
      <c r="N39" s="17"/>
      <c r="O39" s="17"/>
      <c r="P39" s="17"/>
      <c r="V39"/>
      <c r="W39"/>
      <c r="X39"/>
      <c r="Y39"/>
      <c r="Z39"/>
      <c r="AA39"/>
      <c r="AB39"/>
      <c r="AC39"/>
      <c r="AD39"/>
      <c r="AE39"/>
      <c r="AF39"/>
    </row>
    <row r="40" spans="1:32" x14ac:dyDescent="0.35">
      <c r="A40" s="15" t="s">
        <v>83</v>
      </c>
      <c r="J40" s="17"/>
      <c r="K40" s="17"/>
      <c r="L40" s="17"/>
      <c r="M40" s="17"/>
      <c r="N40" s="17"/>
      <c r="O40" s="17"/>
      <c r="P40" s="17"/>
      <c r="V40"/>
      <c r="W40"/>
      <c r="X40"/>
      <c r="Y40"/>
      <c r="Z40"/>
      <c r="AA40"/>
      <c r="AB40"/>
      <c r="AC40"/>
      <c r="AD40"/>
      <c r="AE40"/>
      <c r="AF40"/>
    </row>
    <row r="42" spans="1:32" ht="15.5" x14ac:dyDescent="0.35">
      <c r="A42" s="14" t="s">
        <v>6</v>
      </c>
      <c r="C42" s="16"/>
      <c r="D42" s="16"/>
      <c r="E42" s="16"/>
      <c r="F42" s="16"/>
      <c r="G42" s="16"/>
      <c r="H42" s="16"/>
      <c r="I42" s="16"/>
      <c r="J42" s="17"/>
      <c r="K42" s="17"/>
      <c r="L42" s="17"/>
      <c r="M42" s="17"/>
      <c r="N42" s="17"/>
      <c r="O42" s="17"/>
      <c r="P42" s="17"/>
      <c r="Q42" s="17"/>
      <c r="R42" s="17"/>
      <c r="S42" s="17"/>
      <c r="T42" s="17"/>
      <c r="U42" s="17"/>
    </row>
    <row r="43" spans="1:32" x14ac:dyDescent="0.35">
      <c r="C43" s="18"/>
      <c r="D43" s="18"/>
      <c r="E43" s="18"/>
      <c r="F43" s="18"/>
      <c r="G43" s="18"/>
      <c r="H43" s="18"/>
      <c r="I43" s="18"/>
      <c r="J43" s="18"/>
      <c r="K43" s="18"/>
      <c r="L43" s="18"/>
      <c r="M43" s="18"/>
      <c r="N43" s="18"/>
      <c r="O43" s="18"/>
      <c r="P43" s="18"/>
      <c r="Q43" s="18"/>
      <c r="R43" s="18"/>
      <c r="S43" s="18"/>
      <c r="T43" s="18"/>
      <c r="U43" s="18"/>
    </row>
    <row r="44" spans="1:32" x14ac:dyDescent="0.35">
      <c r="C44" s="16"/>
      <c r="D44" s="16"/>
      <c r="E44" s="16"/>
      <c r="F44" s="16"/>
      <c r="G44" s="16"/>
      <c r="H44" s="16"/>
      <c r="I44" s="16"/>
      <c r="J44" s="16"/>
      <c r="K44" s="16"/>
      <c r="L44" s="16"/>
      <c r="M44" s="16"/>
      <c r="N44" s="16"/>
      <c r="O44" s="16"/>
      <c r="P44" s="16"/>
      <c r="Q44" s="16"/>
      <c r="R44" s="16"/>
      <c r="S44" s="16"/>
      <c r="T44" s="16"/>
      <c r="U44" s="16"/>
    </row>
    <row r="45" spans="1:32" ht="15" thickBot="1" x14ac:dyDescent="0.4">
      <c r="C45" s="19">
        <v>2000</v>
      </c>
      <c r="D45" s="19">
        <v>2001</v>
      </c>
      <c r="E45" s="19">
        <v>2002</v>
      </c>
      <c r="F45" s="19">
        <v>2003</v>
      </c>
      <c r="G45" s="19">
        <v>2004</v>
      </c>
      <c r="H45" s="19">
        <v>2005</v>
      </c>
      <c r="I45" s="19">
        <v>2006</v>
      </c>
      <c r="J45" s="19">
        <v>2007</v>
      </c>
      <c r="K45" s="19">
        <v>2008</v>
      </c>
      <c r="L45" s="19">
        <v>2009</v>
      </c>
      <c r="M45" s="19">
        <v>2010</v>
      </c>
      <c r="N45" s="19">
        <v>2011</v>
      </c>
      <c r="O45" s="19">
        <v>2012</v>
      </c>
      <c r="P45" s="19">
        <v>2013</v>
      </c>
      <c r="Q45" s="19">
        <v>2014</v>
      </c>
      <c r="R45" s="19">
        <v>2015</v>
      </c>
      <c r="S45" s="19">
        <v>2016</v>
      </c>
      <c r="T45" s="19">
        <v>2017</v>
      </c>
      <c r="U45" s="19">
        <v>2018</v>
      </c>
    </row>
    <row r="46" spans="1:32" ht="15" thickTop="1" x14ac:dyDescent="0.35">
      <c r="C46" s="20"/>
      <c r="D46" s="20"/>
      <c r="E46" s="20"/>
      <c r="F46" s="20"/>
      <c r="G46" s="20"/>
      <c r="H46" s="20"/>
      <c r="I46" s="137"/>
      <c r="J46" s="137"/>
      <c r="K46" s="137"/>
      <c r="L46" s="137"/>
      <c r="M46" s="137"/>
      <c r="N46" s="137"/>
      <c r="O46" s="137"/>
      <c r="P46" s="137"/>
      <c r="Q46" s="137"/>
      <c r="R46" s="137"/>
      <c r="S46" s="137"/>
      <c r="T46" s="137"/>
      <c r="U46" s="20"/>
    </row>
    <row r="47" spans="1:32" ht="15.5" x14ac:dyDescent="0.35">
      <c r="B47" s="20" t="s">
        <v>84</v>
      </c>
      <c r="C47" s="21">
        <v>987.65298800000005</v>
      </c>
      <c r="D47" s="21">
        <v>911.66233399999999</v>
      </c>
      <c r="E47" s="21">
        <v>978.61325599999998</v>
      </c>
      <c r="F47" s="21">
        <v>986.96039599999995</v>
      </c>
      <c r="G47" s="21">
        <v>984.20752800000002</v>
      </c>
      <c r="H47" s="21">
        <v>953.44414300000005</v>
      </c>
      <c r="I47" s="21">
        <v>904.87417500000004</v>
      </c>
      <c r="J47" s="21">
        <v>1006.440757</v>
      </c>
      <c r="K47" s="21">
        <v>1016.179081</v>
      </c>
      <c r="L47" s="21">
        <v>988.70300499999996</v>
      </c>
      <c r="M47" s="21">
        <v>933.07967399999995</v>
      </c>
      <c r="N47" s="21">
        <v>999.289625</v>
      </c>
      <c r="O47" s="21">
        <v>930.76450199999999</v>
      </c>
      <c r="P47" s="21">
        <v>997.31942100000003</v>
      </c>
      <c r="Q47" s="21">
        <v>1050.78313</v>
      </c>
      <c r="R47" s="21">
        <v>991.360772</v>
      </c>
      <c r="S47" s="21">
        <v>913.49753499999997</v>
      </c>
      <c r="T47" s="21">
        <v>957.97133299999996</v>
      </c>
      <c r="U47" s="21">
        <v>1034.7643270000001</v>
      </c>
    </row>
    <row r="48" spans="1:32" ht="15.5" x14ac:dyDescent="0.35">
      <c r="B48" s="22" t="s">
        <v>85</v>
      </c>
      <c r="C48" s="35"/>
      <c r="D48" s="35"/>
      <c r="E48" s="35"/>
      <c r="F48" s="35"/>
      <c r="G48" s="35"/>
      <c r="H48" s="35"/>
      <c r="I48" s="35"/>
      <c r="J48" s="35"/>
      <c r="K48" s="35"/>
      <c r="L48" s="35"/>
      <c r="M48" s="35"/>
      <c r="N48" s="35"/>
      <c r="O48" s="35"/>
      <c r="P48" s="35"/>
      <c r="Q48" s="35"/>
      <c r="R48" s="35"/>
      <c r="S48" s="35"/>
      <c r="T48" s="35"/>
      <c r="U48" s="35"/>
    </row>
    <row r="49" spans="1:21" x14ac:dyDescent="0.35">
      <c r="B49" s="24" t="s">
        <v>56</v>
      </c>
      <c r="C49" s="35">
        <v>184.60269099999999</v>
      </c>
      <c r="D49" s="35">
        <v>175.21513400000001</v>
      </c>
      <c r="E49" s="35">
        <v>186.105231</v>
      </c>
      <c r="F49" s="35">
        <v>202.73962299999999</v>
      </c>
      <c r="G49" s="35">
        <v>209.666132</v>
      </c>
      <c r="H49" s="35">
        <v>202.00978799999999</v>
      </c>
      <c r="I49" s="35">
        <v>193.99676400000001</v>
      </c>
      <c r="J49" s="35">
        <v>223.49563599999999</v>
      </c>
      <c r="K49" s="35">
        <v>233.04135400000001</v>
      </c>
      <c r="L49" s="35">
        <v>239.329902</v>
      </c>
      <c r="M49" s="35">
        <v>221.22334699999999</v>
      </c>
      <c r="N49" s="35">
        <v>237.98581999999999</v>
      </c>
      <c r="O49" s="35">
        <v>226.911959</v>
      </c>
      <c r="P49" s="35">
        <v>254.86162300000001</v>
      </c>
      <c r="Q49" s="35">
        <v>268.51521000000002</v>
      </c>
      <c r="R49" s="35">
        <v>255.69928100000001</v>
      </c>
      <c r="S49" s="35">
        <v>241.11442600000001</v>
      </c>
      <c r="T49" s="35">
        <v>253.323801</v>
      </c>
      <c r="U49" s="35">
        <v>259.579949</v>
      </c>
    </row>
    <row r="50" spans="1:21" x14ac:dyDescent="0.35">
      <c r="B50" s="24" t="s">
        <v>57</v>
      </c>
      <c r="C50" s="35">
        <v>479.65071599999999</v>
      </c>
      <c r="D50" s="35">
        <v>433.33871299999998</v>
      </c>
      <c r="E50" s="35">
        <v>469.51574099999999</v>
      </c>
      <c r="F50" s="35">
        <v>494.12912799999998</v>
      </c>
      <c r="G50" s="35">
        <v>475.66384199999999</v>
      </c>
      <c r="H50" s="35">
        <v>466.75184999999999</v>
      </c>
      <c r="I50" s="35">
        <v>439.28543400000001</v>
      </c>
      <c r="J50" s="35">
        <v>497.39858800000002</v>
      </c>
      <c r="K50" s="35">
        <v>504.66510499999998</v>
      </c>
      <c r="L50" s="35">
        <v>480.851249</v>
      </c>
      <c r="M50" s="35">
        <v>438.14331299999998</v>
      </c>
      <c r="N50" s="35">
        <v>488.16571099999999</v>
      </c>
      <c r="O50" s="35">
        <v>442.78917300000001</v>
      </c>
      <c r="P50" s="35">
        <v>493.31836600000003</v>
      </c>
      <c r="Q50" s="35">
        <v>536.52351399999998</v>
      </c>
      <c r="R50" s="35">
        <v>493.83216199999998</v>
      </c>
      <c r="S50" s="35">
        <v>433.34394800000001</v>
      </c>
      <c r="T50" s="35">
        <v>470.83101900000003</v>
      </c>
      <c r="U50" s="35">
        <v>543.67701399999999</v>
      </c>
    </row>
    <row r="51" spans="1:21" x14ac:dyDescent="0.35">
      <c r="B51" s="24" t="s">
        <v>58</v>
      </c>
      <c r="C51" s="35">
        <v>117.689925</v>
      </c>
      <c r="D51" s="35">
        <v>110.47924</v>
      </c>
      <c r="E51" s="35">
        <v>113.44295200000001</v>
      </c>
      <c r="F51" s="35">
        <v>106.526798</v>
      </c>
      <c r="G51" s="35">
        <v>119.074428</v>
      </c>
      <c r="H51" s="35">
        <v>110.922652</v>
      </c>
      <c r="I51" s="35">
        <v>101.369731</v>
      </c>
      <c r="J51" s="35">
        <v>112.461333</v>
      </c>
      <c r="K51" s="35">
        <v>101.48410800000001</v>
      </c>
      <c r="L51" s="35">
        <v>98.527012999999997</v>
      </c>
      <c r="M51" s="35">
        <v>92.442823000000004</v>
      </c>
      <c r="N51" s="35">
        <v>88.774333999999996</v>
      </c>
      <c r="O51" s="35">
        <v>73.519976</v>
      </c>
      <c r="P51" s="35">
        <v>65.978989999999996</v>
      </c>
      <c r="Q51" s="35">
        <v>64.296937</v>
      </c>
      <c r="R51" s="35">
        <v>62.401338000000003</v>
      </c>
      <c r="S51" s="35">
        <v>56.919266</v>
      </c>
      <c r="T51" s="35">
        <v>52.091762000000003</v>
      </c>
      <c r="U51" s="35">
        <v>52.442345000000003</v>
      </c>
    </row>
    <row r="52" spans="1:21" ht="15.5" x14ac:dyDescent="0.35">
      <c r="B52" s="24" t="s">
        <v>59</v>
      </c>
      <c r="C52" s="35">
        <v>11.284634</v>
      </c>
      <c r="D52" s="35">
        <v>11.877558000000001</v>
      </c>
      <c r="E52" s="35">
        <v>11.560176999999999</v>
      </c>
      <c r="F52" s="35">
        <v>11.566748</v>
      </c>
      <c r="G52" s="35">
        <v>11.151187999999999</v>
      </c>
      <c r="H52" s="35">
        <v>13.470141</v>
      </c>
      <c r="I52" s="35">
        <v>13.916862999999999</v>
      </c>
      <c r="J52" s="35">
        <v>15.735609999999999</v>
      </c>
      <c r="K52" s="35">
        <v>16.893488999999999</v>
      </c>
      <c r="L52" s="35">
        <v>15.04224</v>
      </c>
      <c r="M52" s="35">
        <v>15.97814</v>
      </c>
      <c r="N52" s="35">
        <v>17.101890999999998</v>
      </c>
      <c r="O52" s="35">
        <v>18.833162999999999</v>
      </c>
      <c r="P52" s="35">
        <v>15.000334000000001</v>
      </c>
      <c r="Q52" s="35">
        <v>13.907679999999999</v>
      </c>
      <c r="R52" s="35">
        <v>13.607552999999999</v>
      </c>
      <c r="S52" s="35">
        <v>15.79575</v>
      </c>
      <c r="T52" s="35">
        <v>15.918514</v>
      </c>
      <c r="U52" s="35">
        <v>14.470224</v>
      </c>
    </row>
    <row r="53" spans="1:21" x14ac:dyDescent="0.35">
      <c r="B53" s="24" t="s">
        <v>60</v>
      </c>
      <c r="C53" s="35">
        <v>194.42502099999999</v>
      </c>
      <c r="D53" s="35">
        <v>180.75169</v>
      </c>
      <c r="E53" s="35">
        <v>197.98915500000001</v>
      </c>
      <c r="F53" s="35">
        <v>171.99809999999999</v>
      </c>
      <c r="G53" s="35">
        <v>168.65193600000001</v>
      </c>
      <c r="H53" s="35">
        <v>160.28971200000001</v>
      </c>
      <c r="I53" s="35">
        <v>156.30538300000001</v>
      </c>
      <c r="J53" s="35">
        <v>157.34958900000001</v>
      </c>
      <c r="K53" s="35">
        <v>160.09502499999999</v>
      </c>
      <c r="L53" s="35">
        <v>154.95260099999999</v>
      </c>
      <c r="M53" s="35">
        <v>165.29205099999999</v>
      </c>
      <c r="N53" s="35">
        <v>167.26186899999999</v>
      </c>
      <c r="O53" s="35">
        <v>168.71023</v>
      </c>
      <c r="P53" s="35">
        <v>168.16010800000001</v>
      </c>
      <c r="Q53" s="35">
        <v>167.53978900000001</v>
      </c>
      <c r="R53" s="35">
        <v>165.820438</v>
      </c>
      <c r="S53" s="35">
        <v>166.32414600000001</v>
      </c>
      <c r="T53" s="35">
        <v>165.80623700000001</v>
      </c>
      <c r="U53" s="35">
        <v>164.594795</v>
      </c>
    </row>
    <row r="54" spans="1:21" ht="15.5" x14ac:dyDescent="0.35">
      <c r="B54" s="22" t="s">
        <v>86</v>
      </c>
      <c r="C54" s="35"/>
      <c r="D54" s="35"/>
      <c r="E54" s="35"/>
      <c r="F54" s="35"/>
      <c r="G54" s="35"/>
      <c r="H54" s="35"/>
      <c r="I54" s="35"/>
      <c r="J54" s="35"/>
      <c r="K54" s="35"/>
      <c r="L54" s="35"/>
      <c r="M54" s="35"/>
      <c r="N54" s="35"/>
      <c r="O54" s="35"/>
      <c r="P54" s="35"/>
      <c r="Q54" s="35"/>
      <c r="R54" s="35"/>
      <c r="S54" s="35"/>
      <c r="T54" s="35"/>
      <c r="U54" s="35"/>
    </row>
    <row r="55" spans="1:21" x14ac:dyDescent="0.35">
      <c r="B55" s="24" t="s">
        <v>87</v>
      </c>
      <c r="C55" s="35">
        <v>739.822271</v>
      </c>
      <c r="D55" s="35">
        <v>683.50324699999999</v>
      </c>
      <c r="E55" s="35">
        <v>734.78959099999997</v>
      </c>
      <c r="F55" s="35">
        <v>735.39729699999998</v>
      </c>
      <c r="G55" s="35">
        <v>731.69593799999996</v>
      </c>
      <c r="H55" s="35">
        <v>707.73942399999999</v>
      </c>
      <c r="I55" s="35">
        <v>672.74152400000003</v>
      </c>
      <c r="J55" s="35">
        <v>746.40805</v>
      </c>
      <c r="K55" s="35">
        <v>752.64666099999999</v>
      </c>
      <c r="L55" s="35">
        <v>730.321775</v>
      </c>
      <c r="M55" s="35">
        <v>691.72703100000001</v>
      </c>
      <c r="N55" s="35">
        <v>738.61083599999995</v>
      </c>
      <c r="O55" s="35">
        <v>687.28087100000005</v>
      </c>
      <c r="P55" s="35">
        <v>732.02439000000004</v>
      </c>
      <c r="Q55" s="35">
        <v>768.10513900000001</v>
      </c>
      <c r="R55" s="35">
        <v>723.28838099999996</v>
      </c>
      <c r="S55" s="35">
        <v>665.46515699999998</v>
      </c>
      <c r="T55" s="35">
        <v>696.10825</v>
      </c>
      <c r="U55" s="35">
        <v>750.36087099999997</v>
      </c>
    </row>
    <row r="56" spans="1:21" x14ac:dyDescent="0.35">
      <c r="B56" s="24" t="s">
        <v>88</v>
      </c>
      <c r="C56" s="35">
        <v>80.712491</v>
      </c>
      <c r="D56" s="35">
        <v>74.687348</v>
      </c>
      <c r="E56" s="35">
        <v>80.174295999999998</v>
      </c>
      <c r="F56" s="35">
        <v>83.407747999999998</v>
      </c>
      <c r="G56" s="35">
        <v>83.169286</v>
      </c>
      <c r="H56" s="35">
        <v>82.517602999999994</v>
      </c>
      <c r="I56" s="35">
        <v>77.794128999999998</v>
      </c>
      <c r="J56" s="35">
        <v>87.557254999999998</v>
      </c>
      <c r="K56" s="35">
        <v>89.649702000000005</v>
      </c>
      <c r="L56" s="35">
        <v>87.088458000000003</v>
      </c>
      <c r="M56" s="35">
        <v>81.800664999999995</v>
      </c>
      <c r="N56" s="35">
        <v>89.098451999999995</v>
      </c>
      <c r="O56" s="35">
        <v>82.904132000000004</v>
      </c>
      <c r="P56" s="35">
        <v>91.777248999999998</v>
      </c>
      <c r="Q56" s="35">
        <v>98.789653999999999</v>
      </c>
      <c r="R56" s="35">
        <v>93.717118999999997</v>
      </c>
      <c r="S56" s="35">
        <v>85.5364</v>
      </c>
      <c r="T56" s="35">
        <v>90.691451000000001</v>
      </c>
      <c r="U56" s="35">
        <v>100.342877</v>
      </c>
    </row>
    <row r="57" spans="1:21" x14ac:dyDescent="0.35">
      <c r="B57" s="24" t="s">
        <v>89</v>
      </c>
      <c r="C57" s="35">
        <v>143.55067</v>
      </c>
      <c r="D57" s="35">
        <v>131.72409500000001</v>
      </c>
      <c r="E57" s="35">
        <v>140.63210000000001</v>
      </c>
      <c r="F57" s="35">
        <v>145.73898199999999</v>
      </c>
      <c r="G57" s="35">
        <v>147.04359500000001</v>
      </c>
      <c r="H57" s="35">
        <v>141.946822</v>
      </c>
      <c r="I57" s="35">
        <v>133.66198700000001</v>
      </c>
      <c r="J57" s="35">
        <v>149.326731</v>
      </c>
      <c r="K57" s="35">
        <v>150.589066</v>
      </c>
      <c r="L57" s="35">
        <v>148.14776900000001</v>
      </c>
      <c r="M57" s="35">
        <v>137.603678</v>
      </c>
      <c r="N57" s="35">
        <v>148.06806800000001</v>
      </c>
      <c r="O57" s="35">
        <v>138.187622</v>
      </c>
      <c r="P57" s="35">
        <v>150.65974199999999</v>
      </c>
      <c r="Q57" s="35">
        <v>160.58416800000001</v>
      </c>
      <c r="R57" s="35">
        <v>152.53344799999999</v>
      </c>
      <c r="S57" s="35">
        <v>142.153415</v>
      </c>
      <c r="T57" s="35">
        <v>149.44366500000001</v>
      </c>
      <c r="U57" s="35">
        <v>161.41006300000001</v>
      </c>
    </row>
    <row r="58" spans="1:21" x14ac:dyDescent="0.35">
      <c r="B58" s="24" t="s">
        <v>90</v>
      </c>
      <c r="C58" s="35">
        <v>23.567556</v>
      </c>
      <c r="D58" s="35">
        <v>21.747644000000001</v>
      </c>
      <c r="E58" s="35">
        <v>23.01727</v>
      </c>
      <c r="F58" s="35">
        <v>22.416370000000001</v>
      </c>
      <c r="G58" s="35">
        <v>22.298708000000001</v>
      </c>
      <c r="H58" s="35">
        <v>21.240293999999999</v>
      </c>
      <c r="I58" s="35">
        <v>20.676534</v>
      </c>
      <c r="J58" s="35">
        <v>23.148720999999998</v>
      </c>
      <c r="K58" s="35">
        <v>23.293652000000002</v>
      </c>
      <c r="L58" s="35">
        <v>23.145002999999999</v>
      </c>
      <c r="M58" s="35">
        <v>21.948301000000001</v>
      </c>
      <c r="N58" s="35">
        <v>23.512270000000001</v>
      </c>
      <c r="O58" s="35">
        <v>22.391877000000001</v>
      </c>
      <c r="P58" s="35">
        <v>22.858039999999999</v>
      </c>
      <c r="Q58" s="35">
        <v>23.304169000000002</v>
      </c>
      <c r="R58" s="35">
        <v>21.821822999999998</v>
      </c>
      <c r="S58" s="35">
        <v>20.342562999999998</v>
      </c>
      <c r="T58" s="35">
        <v>21.727967</v>
      </c>
      <c r="U58" s="35">
        <v>22.650516</v>
      </c>
    </row>
    <row r="60" spans="1:21" x14ac:dyDescent="0.35">
      <c r="B60" s="36" t="s">
        <v>69</v>
      </c>
    </row>
    <row r="61" spans="1:21" ht="15.5" x14ac:dyDescent="0.35">
      <c r="B61" s="37" t="s">
        <v>91</v>
      </c>
      <c r="C61" s="138">
        <v>1500.1990000000001</v>
      </c>
      <c r="D61" s="138">
        <v>1527.885</v>
      </c>
      <c r="E61" s="138">
        <v>1560.2070000000001</v>
      </c>
      <c r="F61" s="138">
        <v>1594.4860000000001</v>
      </c>
      <c r="G61" s="138">
        <v>1631.527</v>
      </c>
      <c r="H61" s="138">
        <v>1667.8309999999999</v>
      </c>
      <c r="I61" s="138">
        <v>1705.95</v>
      </c>
      <c r="J61" s="138">
        <v>1743.5630000000001</v>
      </c>
      <c r="K61" s="138">
        <v>1780.1659999999999</v>
      </c>
      <c r="L61" s="138">
        <v>1811.317</v>
      </c>
      <c r="M61" s="138">
        <v>1843.2149999999999</v>
      </c>
      <c r="N61" s="138">
        <v>1875.788</v>
      </c>
      <c r="O61" s="138">
        <v>1911.2270000000001</v>
      </c>
      <c r="P61" s="138">
        <v>1946.818</v>
      </c>
      <c r="Q61" s="138">
        <v>1981.277</v>
      </c>
      <c r="R61" s="138">
        <v>2016.0809999999999</v>
      </c>
      <c r="S61" s="138">
        <v>2046.8979999999999</v>
      </c>
      <c r="T61" s="138">
        <v>2113.9270000000001</v>
      </c>
      <c r="U61" s="138">
        <v>2162.7069999999999</v>
      </c>
    </row>
    <row r="62" spans="1:21" x14ac:dyDescent="0.35">
      <c r="B62" s="139"/>
      <c r="C62" s="23"/>
      <c r="D62" s="23"/>
      <c r="E62" s="23"/>
      <c r="F62" s="23"/>
      <c r="G62" s="23"/>
      <c r="H62" s="23"/>
      <c r="I62" s="23"/>
      <c r="J62" s="23"/>
      <c r="K62" s="23"/>
      <c r="L62" s="23"/>
      <c r="M62" s="23"/>
      <c r="N62" s="23"/>
      <c r="O62" s="23"/>
      <c r="P62" s="23"/>
      <c r="Q62" s="23"/>
      <c r="R62" s="23"/>
      <c r="S62" s="23"/>
      <c r="T62" s="23"/>
      <c r="U62" s="23"/>
    </row>
    <row r="63" spans="1:21" ht="15.5" x14ac:dyDescent="0.35">
      <c r="A63" s="20"/>
      <c r="B63" s="36" t="s">
        <v>92</v>
      </c>
      <c r="C63" s="31">
        <v>0.65834800000000004</v>
      </c>
      <c r="D63" s="31">
        <v>0.59668299999999996</v>
      </c>
      <c r="E63" s="31">
        <v>0.62723300000000004</v>
      </c>
      <c r="F63" s="31">
        <v>0.61898399999999998</v>
      </c>
      <c r="G63" s="31">
        <v>0.60324299999999997</v>
      </c>
      <c r="H63" s="31">
        <v>0.57166700000000004</v>
      </c>
      <c r="I63" s="31">
        <v>0.53042199999999995</v>
      </c>
      <c r="J63" s="31">
        <v>0.57723199999999997</v>
      </c>
      <c r="K63" s="31">
        <v>0.57083399999999995</v>
      </c>
      <c r="L63" s="31">
        <v>0.54584699999999997</v>
      </c>
      <c r="M63" s="31">
        <v>0.50622400000000001</v>
      </c>
      <c r="N63" s="31">
        <v>0.53273099999999995</v>
      </c>
      <c r="O63" s="31">
        <v>0.48699799999999999</v>
      </c>
      <c r="P63" s="31">
        <v>0.51228200000000002</v>
      </c>
      <c r="Q63" s="31">
        <v>0.53035600000000005</v>
      </c>
      <c r="R63" s="31">
        <v>0.49172700000000003</v>
      </c>
      <c r="S63" s="31">
        <v>0.44628400000000001</v>
      </c>
      <c r="T63" s="31">
        <v>0.45317099999999999</v>
      </c>
      <c r="U63" s="31">
        <v>0.47845799999999999</v>
      </c>
    </row>
    <row r="64" spans="1:21" x14ac:dyDescent="0.35">
      <c r="B64" s="36"/>
    </row>
    <row r="65" spans="1:21" ht="15.5" x14ac:dyDescent="0.35">
      <c r="A65" s="20"/>
      <c r="B65" s="20" t="s">
        <v>93</v>
      </c>
      <c r="C65" s="97">
        <v>96.319802999999993</v>
      </c>
      <c r="D65" s="97">
        <v>90.956169000000003</v>
      </c>
      <c r="E65" s="97">
        <v>96.093438000000006</v>
      </c>
      <c r="F65" s="97">
        <v>99.946596</v>
      </c>
      <c r="G65" s="97">
        <v>100.989012</v>
      </c>
      <c r="H65" s="97">
        <v>95.475579999999994</v>
      </c>
      <c r="I65" s="97">
        <v>89.600693000000007</v>
      </c>
      <c r="J65" s="97">
        <v>101.115994</v>
      </c>
      <c r="K65" s="97">
        <v>105.734385</v>
      </c>
      <c r="L65" s="97">
        <v>108.140722</v>
      </c>
      <c r="M65" s="97">
        <v>98.440661000000006</v>
      </c>
      <c r="N65" s="97">
        <v>105.749225</v>
      </c>
      <c r="O65" s="97">
        <v>98.91525</v>
      </c>
      <c r="P65" s="97">
        <v>111.352127</v>
      </c>
      <c r="Q65" s="97">
        <v>115.18896599999999</v>
      </c>
      <c r="R65" s="97">
        <v>107.711692</v>
      </c>
      <c r="S65" s="97">
        <v>100.78852500000001</v>
      </c>
      <c r="T65" s="97">
        <v>105.711129</v>
      </c>
      <c r="U65" s="97">
        <v>111.029303</v>
      </c>
    </row>
    <row r="66" spans="1:21" x14ac:dyDescent="0.35">
      <c r="B66" s="36"/>
      <c r="C66" s="35"/>
      <c r="D66" s="35"/>
      <c r="E66" s="35"/>
      <c r="F66" s="35"/>
      <c r="G66" s="35"/>
      <c r="H66" s="35"/>
      <c r="I66" s="35"/>
      <c r="J66" s="35"/>
      <c r="K66" s="35"/>
      <c r="L66" s="35"/>
      <c r="M66" s="35"/>
      <c r="N66" s="35"/>
      <c r="O66" s="35"/>
      <c r="P66" s="35"/>
      <c r="Q66" s="35"/>
      <c r="R66" s="35"/>
      <c r="S66" s="35"/>
      <c r="T66" s="35"/>
      <c r="U66" s="35"/>
    </row>
    <row r="67" spans="1:21" ht="15.5" x14ac:dyDescent="0.35">
      <c r="A67" s="20"/>
      <c r="B67" s="20" t="s">
        <v>94</v>
      </c>
      <c r="C67" s="31">
        <v>0.95839799999999997</v>
      </c>
      <c r="D67" s="31">
        <v>0.87725799999999998</v>
      </c>
      <c r="E67" s="31">
        <v>0.93399600000000005</v>
      </c>
      <c r="F67" s="31">
        <v>0.96205700000000005</v>
      </c>
      <c r="G67" s="31">
        <v>0.94619900000000001</v>
      </c>
      <c r="H67" s="31">
        <v>0.91654199999999997</v>
      </c>
      <c r="I67" s="31">
        <v>0.85424699999999998</v>
      </c>
      <c r="J67" s="31">
        <v>0.93217499999999998</v>
      </c>
      <c r="K67" s="31">
        <v>0.94995099999999999</v>
      </c>
      <c r="L67" s="31">
        <v>0.96111899999999995</v>
      </c>
      <c r="M67" s="31">
        <v>0.86609100000000006</v>
      </c>
      <c r="N67" s="31">
        <v>0.90239199999999997</v>
      </c>
      <c r="O67" s="31">
        <v>0.84213499999999997</v>
      </c>
      <c r="P67" s="31">
        <v>0.93077200000000004</v>
      </c>
      <c r="Q67" s="31">
        <v>0.98063199999999995</v>
      </c>
      <c r="R67" s="31">
        <v>0.91597200000000001</v>
      </c>
      <c r="S67" s="31">
        <v>0.88699700000000004</v>
      </c>
      <c r="T67" s="31">
        <v>0.91579600000000005</v>
      </c>
      <c r="U67" s="31">
        <v>0.94776300000000002</v>
      </c>
    </row>
    <row r="68" spans="1:21" x14ac:dyDescent="0.35">
      <c r="B68" s="24"/>
    </row>
    <row r="69" spans="1:21" x14ac:dyDescent="0.35">
      <c r="A69" s="15" t="s">
        <v>76</v>
      </c>
      <c r="J69" s="17"/>
      <c r="K69" s="17"/>
      <c r="L69" s="17"/>
      <c r="M69" s="17"/>
      <c r="N69" s="17"/>
      <c r="O69" s="17"/>
      <c r="P69" s="17"/>
      <c r="Q69" s="17"/>
      <c r="R69" s="17"/>
      <c r="S69" s="17"/>
      <c r="T69" s="17"/>
      <c r="U69" s="17"/>
    </row>
    <row r="70" spans="1:21" x14ac:dyDescent="0.35">
      <c r="J70" s="17"/>
      <c r="K70" s="17"/>
      <c r="L70" s="17"/>
      <c r="M70" s="17"/>
      <c r="N70" s="17"/>
      <c r="O70" s="17"/>
      <c r="P70" s="17"/>
      <c r="Q70" s="17"/>
      <c r="R70" s="17"/>
      <c r="S70" s="17"/>
      <c r="T70" s="17"/>
      <c r="U70" s="17"/>
    </row>
    <row r="71" spans="1:21" x14ac:dyDescent="0.35">
      <c r="A71" s="34" t="s">
        <v>78</v>
      </c>
      <c r="J71" s="17"/>
      <c r="K71" s="17"/>
      <c r="L71" s="17"/>
      <c r="M71" s="17"/>
      <c r="N71" s="17"/>
      <c r="O71" s="17"/>
      <c r="P71" s="17"/>
      <c r="Q71" s="17"/>
      <c r="R71" s="17"/>
      <c r="S71" s="17"/>
      <c r="T71" s="17"/>
      <c r="U71" s="17"/>
    </row>
    <row r="72" spans="1:21" x14ac:dyDescent="0.35">
      <c r="A72" s="33" t="s">
        <v>95</v>
      </c>
      <c r="J72" s="17"/>
      <c r="K72" s="17"/>
      <c r="L72" s="17"/>
      <c r="M72" s="17"/>
      <c r="N72" s="17"/>
      <c r="O72" s="17"/>
      <c r="P72" s="17"/>
      <c r="Q72" s="17"/>
      <c r="R72" s="17"/>
      <c r="S72" s="17"/>
      <c r="T72" s="17"/>
      <c r="U72" s="17"/>
    </row>
    <row r="73" spans="1:21" x14ac:dyDescent="0.35">
      <c r="A73" s="15" t="s">
        <v>96</v>
      </c>
      <c r="J73" s="17"/>
      <c r="K73" s="17"/>
      <c r="L73" s="17"/>
      <c r="M73" s="17"/>
      <c r="N73" s="17"/>
      <c r="O73" s="17"/>
      <c r="P73" s="17"/>
    </row>
  </sheetData>
  <pageMargins left="0.7" right="0.7" top="0.75" bottom="0.75" header="0.3" footer="0.3"/>
  <pageSetup paperSize="5" scale="47" fitToHeight="1000"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076FC-2F4D-6842-B225-AAB98F191385}">
  <sheetPr>
    <tabColor theme="6" tint="-0.249977111117893"/>
  </sheetPr>
  <dimension ref="A1:I37"/>
  <sheetViews>
    <sheetView zoomScale="152" zoomScaleNormal="152" workbookViewId="0">
      <selection activeCell="I16" sqref="I16"/>
    </sheetView>
  </sheetViews>
  <sheetFormatPr defaultColWidth="8.81640625" defaultRowHeight="14.5" x14ac:dyDescent="0.35"/>
  <cols>
    <col min="1" max="1" width="18.453125" customWidth="1"/>
  </cols>
  <sheetData>
    <row r="1" spans="1:9" x14ac:dyDescent="0.35">
      <c r="A1" t="s">
        <v>97</v>
      </c>
    </row>
    <row r="2" spans="1:9" x14ac:dyDescent="0.35">
      <c r="A2" t="s">
        <v>98</v>
      </c>
    </row>
    <row r="3" spans="1:9" x14ac:dyDescent="0.35">
      <c r="A3" t="s">
        <v>99</v>
      </c>
    </row>
    <row r="4" spans="1:9" x14ac:dyDescent="0.35">
      <c r="A4" t="s">
        <v>100</v>
      </c>
    </row>
    <row r="5" spans="1:9" x14ac:dyDescent="0.35">
      <c r="A5" t="s">
        <v>101</v>
      </c>
    </row>
    <row r="9" spans="1:9" x14ac:dyDescent="0.35">
      <c r="B9" t="s">
        <v>102</v>
      </c>
      <c r="C9" t="s">
        <v>56</v>
      </c>
      <c r="D9" t="s">
        <v>103</v>
      </c>
      <c r="E9" t="s">
        <v>104</v>
      </c>
      <c r="F9" t="s">
        <v>105</v>
      </c>
      <c r="G9" t="s">
        <v>106</v>
      </c>
      <c r="H9" t="s">
        <v>107</v>
      </c>
    </row>
    <row r="10" spans="1:9" x14ac:dyDescent="0.35">
      <c r="A10" t="s">
        <v>108</v>
      </c>
      <c r="B10">
        <v>2019</v>
      </c>
      <c r="C10">
        <v>2019</v>
      </c>
      <c r="D10">
        <v>2019</v>
      </c>
      <c r="E10">
        <v>2019</v>
      </c>
      <c r="F10">
        <v>2019</v>
      </c>
      <c r="G10">
        <v>2019</v>
      </c>
      <c r="H10">
        <v>2019</v>
      </c>
    </row>
    <row r="11" spans="1:9" x14ac:dyDescent="0.35">
      <c r="B11" t="s">
        <v>109</v>
      </c>
    </row>
    <row r="12" spans="1:9" x14ac:dyDescent="0.35">
      <c r="A12" t="s">
        <v>110</v>
      </c>
      <c r="B12">
        <v>95</v>
      </c>
      <c r="C12">
        <v>40</v>
      </c>
      <c r="D12">
        <v>46</v>
      </c>
      <c r="E12">
        <v>4</v>
      </c>
      <c r="F12">
        <v>3</v>
      </c>
      <c r="G12">
        <v>2</v>
      </c>
      <c r="H12">
        <v>2</v>
      </c>
      <c r="I12" s="57">
        <f>SUM(C12:H12)</f>
        <v>97</v>
      </c>
    </row>
    <row r="13" spans="1:9" x14ac:dyDescent="0.35">
      <c r="A13" t="s">
        <v>111</v>
      </c>
      <c r="B13">
        <v>91</v>
      </c>
      <c r="C13">
        <v>63</v>
      </c>
      <c r="D13" t="s">
        <v>112</v>
      </c>
      <c r="E13">
        <v>22</v>
      </c>
      <c r="F13" t="s">
        <v>113</v>
      </c>
      <c r="G13" t="s">
        <v>112</v>
      </c>
      <c r="H13" t="s">
        <v>112</v>
      </c>
    </row>
    <row r="14" spans="1:9" x14ac:dyDescent="0.35">
      <c r="A14" t="s">
        <v>114</v>
      </c>
      <c r="B14">
        <v>78</v>
      </c>
      <c r="C14">
        <v>17</v>
      </c>
      <c r="D14" t="s">
        <v>112</v>
      </c>
      <c r="E14">
        <v>49</v>
      </c>
      <c r="F14" t="s">
        <v>115</v>
      </c>
      <c r="G14" t="s">
        <v>112</v>
      </c>
      <c r="H14" t="s">
        <v>112</v>
      </c>
    </row>
    <row r="15" spans="1:9" x14ac:dyDescent="0.35">
      <c r="A15" t="s">
        <v>116</v>
      </c>
      <c r="B15">
        <v>81</v>
      </c>
      <c r="C15">
        <v>32</v>
      </c>
      <c r="D15" t="s">
        <v>117</v>
      </c>
      <c r="E15">
        <v>36</v>
      </c>
      <c r="F15">
        <v>10</v>
      </c>
      <c r="G15" t="s">
        <v>112</v>
      </c>
      <c r="H15" t="s">
        <v>112</v>
      </c>
    </row>
    <row r="16" spans="1:9" x14ac:dyDescent="0.35">
      <c r="A16" t="s">
        <v>118</v>
      </c>
      <c r="B16">
        <v>72</v>
      </c>
      <c r="C16">
        <v>51</v>
      </c>
      <c r="D16" t="s">
        <v>112</v>
      </c>
      <c r="E16">
        <v>7</v>
      </c>
      <c r="F16" t="s">
        <v>113</v>
      </c>
      <c r="G16" t="s">
        <v>112</v>
      </c>
      <c r="H16" t="s">
        <v>112</v>
      </c>
    </row>
    <row r="17" spans="1:8" x14ac:dyDescent="0.35">
      <c r="A17" t="s">
        <v>119</v>
      </c>
      <c r="B17">
        <v>91</v>
      </c>
      <c r="C17">
        <v>78</v>
      </c>
      <c r="D17">
        <v>6</v>
      </c>
      <c r="E17">
        <v>4</v>
      </c>
      <c r="F17">
        <v>5</v>
      </c>
      <c r="G17" t="s">
        <v>120</v>
      </c>
      <c r="H17" t="s">
        <v>112</v>
      </c>
    </row>
    <row r="18" spans="1:8" x14ac:dyDescent="0.35">
      <c r="A18" t="s">
        <v>121</v>
      </c>
      <c r="B18">
        <v>98</v>
      </c>
      <c r="C18">
        <v>22</v>
      </c>
      <c r="D18">
        <v>66</v>
      </c>
      <c r="E18">
        <v>2</v>
      </c>
      <c r="F18">
        <v>1</v>
      </c>
      <c r="G18">
        <v>3</v>
      </c>
      <c r="H18" t="s">
        <v>122</v>
      </c>
    </row>
    <row r="19" spans="1:8" x14ac:dyDescent="0.35">
      <c r="A19" t="s">
        <v>123</v>
      </c>
      <c r="B19">
        <v>99</v>
      </c>
      <c r="C19">
        <v>42</v>
      </c>
      <c r="D19">
        <v>55</v>
      </c>
      <c r="E19" t="s">
        <v>112</v>
      </c>
      <c r="F19" t="s">
        <v>112</v>
      </c>
      <c r="G19" t="s">
        <v>112</v>
      </c>
      <c r="H19" t="s">
        <v>112</v>
      </c>
    </row>
    <row r="20" spans="1:8" x14ac:dyDescent="0.35">
      <c r="A20" t="s">
        <v>124</v>
      </c>
      <c r="B20">
        <v>99</v>
      </c>
      <c r="C20">
        <v>15</v>
      </c>
      <c r="D20">
        <v>81</v>
      </c>
      <c r="E20" t="s">
        <v>112</v>
      </c>
      <c r="F20" t="s">
        <v>112</v>
      </c>
      <c r="G20" t="s">
        <v>112</v>
      </c>
      <c r="H20" t="s">
        <v>112</v>
      </c>
    </row>
    <row r="21" spans="1:8" x14ac:dyDescent="0.35">
      <c r="A21" t="s">
        <v>125</v>
      </c>
      <c r="B21">
        <v>99</v>
      </c>
      <c r="C21">
        <v>16</v>
      </c>
      <c r="D21">
        <v>83</v>
      </c>
      <c r="E21" t="s">
        <v>112</v>
      </c>
      <c r="F21" t="s">
        <v>112</v>
      </c>
      <c r="G21" t="s">
        <v>120</v>
      </c>
      <c r="H21" t="s">
        <v>126</v>
      </c>
    </row>
    <row r="22" spans="1:8" x14ac:dyDescent="0.35">
      <c r="A22" t="s">
        <v>127</v>
      </c>
      <c r="B22">
        <v>95</v>
      </c>
      <c r="C22">
        <v>42</v>
      </c>
      <c r="D22">
        <v>47</v>
      </c>
      <c r="E22" t="s">
        <v>120</v>
      </c>
      <c r="F22">
        <v>3</v>
      </c>
      <c r="G22" t="s">
        <v>120</v>
      </c>
      <c r="H22" t="s">
        <v>126</v>
      </c>
    </row>
    <row r="24" spans="1:8" x14ac:dyDescent="0.35">
      <c r="A24" t="s">
        <v>128</v>
      </c>
    </row>
    <row r="25" spans="1:8" x14ac:dyDescent="0.35">
      <c r="A25" t="s">
        <v>129</v>
      </c>
      <c r="B25" t="s">
        <v>130</v>
      </c>
    </row>
    <row r="26" spans="1:8" x14ac:dyDescent="0.35">
      <c r="A26" t="s">
        <v>112</v>
      </c>
      <c r="B26" t="s">
        <v>131</v>
      </c>
    </row>
    <row r="30" spans="1:8" x14ac:dyDescent="0.35">
      <c r="A30" t="s">
        <v>132</v>
      </c>
    </row>
    <row r="31" spans="1:8" x14ac:dyDescent="0.35">
      <c r="A31">
        <v>1</v>
      </c>
      <c r="B31" t="s">
        <v>133</v>
      </c>
    </row>
    <row r="32" spans="1:8" x14ac:dyDescent="0.35">
      <c r="A32">
        <v>2</v>
      </c>
      <c r="B32" t="s">
        <v>134</v>
      </c>
    </row>
    <row r="36" spans="1:1" x14ac:dyDescent="0.35">
      <c r="A36" t="s">
        <v>135</v>
      </c>
    </row>
    <row r="37" spans="1:1" x14ac:dyDescent="0.35">
      <c r="A37" t="s">
        <v>136</v>
      </c>
    </row>
  </sheetData>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1BD0F-2658-CA4C-8FD9-2791015CF93B}">
  <sheetPr>
    <tabColor theme="6" tint="-0.249977111117893"/>
  </sheetPr>
  <dimension ref="A1:K25"/>
  <sheetViews>
    <sheetView topLeftCell="A7" workbookViewId="0">
      <selection activeCell="G24" sqref="G24"/>
    </sheetView>
  </sheetViews>
  <sheetFormatPr defaultColWidth="10.81640625" defaultRowHeight="15.5" x14ac:dyDescent="0.35"/>
  <cols>
    <col min="1" max="1" width="61.81640625" style="41" bestFit="1" customWidth="1"/>
    <col min="2" max="2" width="21.453125" style="41" customWidth="1"/>
    <col min="3" max="3" width="14.1796875" style="41" customWidth="1"/>
    <col min="4" max="4" width="17.81640625" style="41" customWidth="1"/>
    <col min="5" max="5" width="10.81640625" style="41"/>
    <col min="6" max="6" width="17.453125" style="41" customWidth="1"/>
    <col min="7" max="7" width="10.81640625" style="41"/>
    <col min="8" max="8" width="17.81640625" style="41" customWidth="1"/>
    <col min="9" max="16384" width="10.81640625" style="41"/>
  </cols>
  <sheetData>
    <row r="1" spans="1:11" x14ac:dyDescent="0.35">
      <c r="A1" s="40" t="s">
        <v>137</v>
      </c>
      <c r="B1" s="9"/>
      <c r="C1" s="9"/>
      <c r="D1" s="9"/>
      <c r="E1" s="9"/>
      <c r="F1" s="9"/>
    </row>
    <row r="2" spans="1:11" x14ac:dyDescent="0.35">
      <c r="A2" s="45" t="s">
        <v>18</v>
      </c>
    </row>
    <row r="3" spans="1:11" x14ac:dyDescent="0.35">
      <c r="A3" s="45" t="s">
        <v>138</v>
      </c>
    </row>
    <row r="4" spans="1:11" x14ac:dyDescent="0.35">
      <c r="A4" s="9" t="s">
        <v>19</v>
      </c>
    </row>
    <row r="6" spans="1:11" ht="31" x14ac:dyDescent="0.6">
      <c r="A6" s="46" t="s">
        <v>139</v>
      </c>
      <c r="B6"/>
      <c r="C6"/>
      <c r="D6"/>
      <c r="E6"/>
      <c r="F6"/>
      <c r="G6"/>
      <c r="H6"/>
      <c r="I6"/>
      <c r="J6"/>
      <c r="K6"/>
    </row>
    <row r="7" spans="1:11" ht="25" x14ac:dyDescent="0.5">
      <c r="A7" s="47" t="s">
        <v>18</v>
      </c>
      <c r="B7"/>
      <c r="C7"/>
      <c r="D7"/>
      <c r="E7"/>
      <c r="F7"/>
      <c r="G7"/>
      <c r="H7"/>
      <c r="I7"/>
      <c r="J7"/>
      <c r="K7"/>
    </row>
    <row r="8" spans="1:11" ht="25" x14ac:dyDescent="0.5">
      <c r="A8" s="47" t="s">
        <v>138</v>
      </c>
      <c r="B8"/>
      <c r="C8"/>
      <c r="D8"/>
      <c r="E8"/>
      <c r="F8"/>
      <c r="G8"/>
      <c r="H8"/>
      <c r="I8"/>
      <c r="J8"/>
      <c r="K8"/>
    </row>
    <row r="9" spans="1:11" ht="25" x14ac:dyDescent="0.5">
      <c r="A9" s="47"/>
      <c r="B9"/>
      <c r="C9"/>
      <c r="D9"/>
      <c r="E9"/>
      <c r="F9"/>
      <c r="G9"/>
      <c r="H9"/>
      <c r="I9"/>
      <c r="J9"/>
      <c r="K9"/>
    </row>
    <row r="10" spans="1:11" ht="19" x14ac:dyDescent="0.4">
      <c r="A10" s="48" t="s">
        <v>140</v>
      </c>
      <c r="B10"/>
      <c r="C10"/>
      <c r="D10"/>
      <c r="E10"/>
      <c r="F10"/>
      <c r="G10"/>
      <c r="H10"/>
      <c r="I10"/>
      <c r="J10"/>
      <c r="K10"/>
    </row>
    <row r="11" spans="1:11" ht="23.5" x14ac:dyDescent="0.55000000000000004">
      <c r="A11" s="149" t="s">
        <v>18</v>
      </c>
      <c r="B11" s="150"/>
      <c r="C11" s="150"/>
      <c r="D11" s="150"/>
      <c r="E11" s="150"/>
      <c r="F11" s="150"/>
      <c r="G11" s="150"/>
      <c r="H11" s="150"/>
      <c r="I11"/>
      <c r="J11"/>
      <c r="K11"/>
    </row>
    <row r="12" spans="1:11" ht="23.5" x14ac:dyDescent="0.55000000000000004">
      <c r="A12" s="149" t="s">
        <v>141</v>
      </c>
      <c r="B12" s="150"/>
      <c r="C12" s="150"/>
      <c r="D12" s="150"/>
      <c r="E12" s="150"/>
      <c r="F12" s="150"/>
      <c r="G12" s="150"/>
      <c r="H12" s="150"/>
      <c r="I12"/>
      <c r="J12"/>
      <c r="K12"/>
    </row>
    <row r="13" spans="1:11" ht="23.5" x14ac:dyDescent="0.55000000000000004">
      <c r="A13" s="149" t="s">
        <v>142</v>
      </c>
      <c r="B13" s="150"/>
      <c r="C13" s="150"/>
      <c r="D13" s="150"/>
      <c r="E13" s="150"/>
      <c r="F13" s="150"/>
      <c r="G13" s="150"/>
      <c r="H13" s="150"/>
      <c r="I13"/>
      <c r="J13"/>
      <c r="K13"/>
    </row>
    <row r="14" spans="1:11" ht="23.5" x14ac:dyDescent="0.55000000000000004">
      <c r="A14" s="149" t="s">
        <v>143</v>
      </c>
      <c r="B14" s="150"/>
      <c r="C14" s="150"/>
      <c r="D14" s="150"/>
      <c r="E14" s="150"/>
      <c r="F14" s="150"/>
      <c r="G14" s="150"/>
      <c r="H14" s="150"/>
      <c r="I14"/>
      <c r="J14"/>
      <c r="K14"/>
    </row>
    <row r="15" spans="1:11" ht="21" x14ac:dyDescent="0.5">
      <c r="A15" s="49" t="s">
        <v>144</v>
      </c>
      <c r="B15" s="49" t="s">
        <v>145</v>
      </c>
      <c r="C15" s="49" t="s">
        <v>146</v>
      </c>
      <c r="D15"/>
      <c r="E15"/>
      <c r="F15"/>
      <c r="G15"/>
      <c r="H15"/>
      <c r="I15"/>
      <c r="J15"/>
      <c r="K15"/>
    </row>
    <row r="16" spans="1:11" ht="21" x14ac:dyDescent="0.5">
      <c r="A16"/>
      <c r="B16" s="49">
        <v>2011</v>
      </c>
      <c r="C16" s="49">
        <v>2016</v>
      </c>
      <c r="D16" s="49">
        <v>2011</v>
      </c>
      <c r="E16"/>
      <c r="F16" s="49">
        <v>2016</v>
      </c>
      <c r="G16"/>
      <c r="H16" s="49" t="s">
        <v>147</v>
      </c>
      <c r="I16"/>
      <c r="J16"/>
      <c r="K16"/>
    </row>
    <row r="17" spans="1:11" ht="21" x14ac:dyDescent="0.5">
      <c r="A17" s="50" t="s">
        <v>148</v>
      </c>
      <c r="B17"/>
      <c r="C17"/>
      <c r="D17" s="50" t="s">
        <v>149</v>
      </c>
      <c r="E17" s="50" t="s">
        <v>150</v>
      </c>
      <c r="F17" s="50" t="s">
        <v>149</v>
      </c>
      <c r="G17" s="50" t="s">
        <v>150</v>
      </c>
      <c r="H17"/>
      <c r="I17"/>
      <c r="J17"/>
      <c r="K17"/>
    </row>
    <row r="18" spans="1:11" ht="21" x14ac:dyDescent="0.5">
      <c r="A18" s="50" t="s">
        <v>151</v>
      </c>
      <c r="B18" s="50" t="s">
        <v>152</v>
      </c>
      <c r="C18" s="50" t="s">
        <v>152</v>
      </c>
      <c r="D18" s="51">
        <v>6329414</v>
      </c>
      <c r="E18" s="50">
        <v>18.899999999999999</v>
      </c>
      <c r="F18" s="51">
        <v>6575373</v>
      </c>
      <c r="G18" s="50">
        <v>18.7</v>
      </c>
      <c r="H18" s="51">
        <v>245959</v>
      </c>
      <c r="I18"/>
      <c r="J18"/>
      <c r="K18"/>
    </row>
    <row r="19" spans="1:11" ht="21" x14ac:dyDescent="0.5">
      <c r="A19" s="50" t="s">
        <v>153</v>
      </c>
      <c r="B19" s="50">
        <v>857</v>
      </c>
      <c r="C19" s="50">
        <v>918</v>
      </c>
      <c r="D19" s="51">
        <v>4144723</v>
      </c>
      <c r="E19" s="50">
        <v>12.4</v>
      </c>
      <c r="F19" s="51">
        <v>4458766</v>
      </c>
      <c r="G19" s="50">
        <v>12.7</v>
      </c>
      <c r="H19" s="51">
        <v>314043</v>
      </c>
      <c r="I19"/>
      <c r="J19"/>
      <c r="K19"/>
    </row>
    <row r="20" spans="1:11" ht="21" x14ac:dyDescent="0.5">
      <c r="A20" s="50" t="s">
        <v>154</v>
      </c>
      <c r="B20" s="50">
        <v>54</v>
      </c>
      <c r="C20" s="50">
        <v>57</v>
      </c>
      <c r="D20" s="51">
        <v>2926734</v>
      </c>
      <c r="E20" s="50">
        <v>8.6999999999999993</v>
      </c>
      <c r="F20" s="51">
        <v>3179294</v>
      </c>
      <c r="G20" s="50">
        <v>9</v>
      </c>
      <c r="H20" s="51">
        <v>252560</v>
      </c>
      <c r="I20"/>
      <c r="J20"/>
      <c r="K20"/>
    </row>
    <row r="21" spans="1:11" ht="21" x14ac:dyDescent="0.5">
      <c r="A21" s="50" t="s">
        <v>155</v>
      </c>
      <c r="B21" s="50">
        <v>31</v>
      </c>
      <c r="C21" s="50">
        <v>30</v>
      </c>
      <c r="D21" s="51">
        <v>20075817</v>
      </c>
      <c r="E21" s="50">
        <v>60</v>
      </c>
      <c r="F21" s="51">
        <v>20938295</v>
      </c>
      <c r="G21" s="50">
        <v>59.6</v>
      </c>
      <c r="H21" s="51">
        <v>862478</v>
      </c>
      <c r="I21"/>
      <c r="J21"/>
      <c r="K21"/>
    </row>
    <row r="22" spans="1:11" ht="21" x14ac:dyDescent="0.5">
      <c r="A22" s="49" t="s">
        <v>156</v>
      </c>
      <c r="B22" s="49">
        <v>942</v>
      </c>
      <c r="C22" s="49">
        <v>1005</v>
      </c>
      <c r="D22" s="52">
        <v>33476688</v>
      </c>
      <c r="E22" s="49">
        <v>100</v>
      </c>
      <c r="F22" s="52">
        <v>35151728</v>
      </c>
      <c r="G22" s="49">
        <v>100</v>
      </c>
      <c r="H22" s="52">
        <v>1675040</v>
      </c>
      <c r="I22"/>
      <c r="J22"/>
      <c r="K22"/>
    </row>
    <row r="23" spans="1:11" ht="18.5" x14ac:dyDescent="0.45">
      <c r="A23" s="53" t="s">
        <v>157</v>
      </c>
      <c r="B23"/>
      <c r="C23"/>
      <c r="D23"/>
      <c r="E23" s="42" t="s">
        <v>158</v>
      </c>
      <c r="F23" s="43">
        <f>SUM(F18:F20)</f>
        <v>14213433</v>
      </c>
      <c r="G23" s="44">
        <f>F23/F22</f>
        <v>0.40434521455104566</v>
      </c>
      <c r="H23"/>
      <c r="I23"/>
      <c r="J23"/>
      <c r="K23"/>
    </row>
    <row r="24" spans="1:11" ht="18.5" x14ac:dyDescent="0.45">
      <c r="A24" s="54" t="s">
        <v>159</v>
      </c>
      <c r="B24"/>
      <c r="C24"/>
      <c r="D24"/>
      <c r="E24" s="42" t="s">
        <v>160</v>
      </c>
      <c r="F24" s="43"/>
      <c r="G24" s="44">
        <f>1-G23</f>
        <v>0.59565478544895434</v>
      </c>
      <c r="H24"/>
      <c r="I24"/>
      <c r="J24"/>
      <c r="K24"/>
    </row>
    <row r="25" spans="1:11" x14ac:dyDescent="0.35">
      <c r="A25"/>
      <c r="B25"/>
      <c r="C25"/>
      <c r="D25"/>
      <c r="E25"/>
      <c r="F25"/>
      <c r="G25"/>
      <c r="H25"/>
      <c r="I25"/>
      <c r="J25"/>
      <c r="K25"/>
    </row>
  </sheetData>
  <mergeCells count="4">
    <mergeCell ref="A11:H11"/>
    <mergeCell ref="A12:H12"/>
    <mergeCell ref="A13:H13"/>
    <mergeCell ref="A14:H14"/>
  </mergeCells>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C6D9-39ED-9742-84B9-14171C5B0623}">
  <sheetPr>
    <tabColor theme="0" tint="-4.9989318521683403E-2"/>
  </sheetPr>
  <dimension ref="A1:AK219"/>
  <sheetViews>
    <sheetView topLeftCell="A55" zoomScale="125" zoomScaleNormal="125" zoomScalePageLayoutView="125" workbookViewId="0">
      <pane xSplit="1" topLeftCell="B1" activePane="topRight" state="frozen"/>
      <selection pane="topRight" activeCell="B51" sqref="B51"/>
    </sheetView>
  </sheetViews>
  <sheetFormatPr defaultColWidth="8.81640625" defaultRowHeight="14.5" x14ac:dyDescent="0.35"/>
  <cols>
    <col min="1" max="1" width="36.81640625" customWidth="1"/>
    <col min="2" max="3" width="12" customWidth="1"/>
    <col min="4" max="4" width="15.81640625" customWidth="1"/>
    <col min="5" max="5" width="12" customWidth="1"/>
    <col min="6" max="6" width="19.453125" customWidth="1"/>
    <col min="8" max="8" width="20.1796875" bestFit="1" customWidth="1"/>
    <col min="12" max="12" width="8.81640625" customWidth="1"/>
    <col min="28" max="28" width="10.81640625" customWidth="1"/>
  </cols>
  <sheetData>
    <row r="1" spans="1:5" ht="15" thickBot="1" x14ac:dyDescent="0.4">
      <c r="A1" s="15"/>
      <c r="B1" s="19">
        <v>2018</v>
      </c>
    </row>
    <row r="2" spans="1:5" ht="16" thickTop="1" x14ac:dyDescent="0.35">
      <c r="A2" s="20" t="s">
        <v>161</v>
      </c>
      <c r="B2" s="21">
        <f>'NRC NEUD Residential E Use'!U6</f>
        <v>1616.476817</v>
      </c>
    </row>
    <row r="3" spans="1:5" ht="15.5" x14ac:dyDescent="0.35">
      <c r="A3" s="22" t="s">
        <v>55</v>
      </c>
      <c r="B3" s="23"/>
    </row>
    <row r="4" spans="1:5" x14ac:dyDescent="0.35">
      <c r="A4" s="24" t="s">
        <v>56</v>
      </c>
      <c r="B4" s="23">
        <f>'NRC NEUD Residential E Use'!U8</f>
        <v>621.34900000000005</v>
      </c>
    </row>
    <row r="5" spans="1:5" x14ac:dyDescent="0.35">
      <c r="A5" s="24" t="s">
        <v>57</v>
      </c>
      <c r="B5" s="23">
        <f>'NRC NEUD Residential E Use'!U9</f>
        <v>750.077</v>
      </c>
      <c r="D5" s="69"/>
      <c r="E5" s="55"/>
    </row>
    <row r="6" spans="1:5" x14ac:dyDescent="0.35">
      <c r="A6" s="24" t="s">
        <v>58</v>
      </c>
      <c r="B6" s="23">
        <f>'NRC NEUD Residential E Use'!U10</f>
        <v>59.318817000000003</v>
      </c>
    </row>
    <row r="7" spans="1:5" ht="15.5" x14ac:dyDescent="0.35">
      <c r="A7" s="24" t="s">
        <v>162</v>
      </c>
      <c r="B7" s="23">
        <f>'NRC NEUD Residential E Use'!U11</f>
        <v>15.731999999999999</v>
      </c>
    </row>
    <row r="8" spans="1:5" x14ac:dyDescent="0.35">
      <c r="A8" s="24" t="s">
        <v>60</v>
      </c>
      <c r="B8" s="23">
        <f>'NRC NEUD Residential E Use'!U12</f>
        <v>170</v>
      </c>
    </row>
    <row r="9" spans="1:5" ht="15.5" x14ac:dyDescent="0.35">
      <c r="A9" s="22" t="s">
        <v>163</v>
      </c>
      <c r="B9" s="23"/>
      <c r="C9" s="1"/>
    </row>
    <row r="10" spans="1:5" x14ac:dyDescent="0.35">
      <c r="A10" s="24" t="s">
        <v>62</v>
      </c>
      <c r="B10" s="23">
        <f>'NRC NEUD Residential E Use'!U14</f>
        <v>1034.7643270000001</v>
      </c>
      <c r="C10" s="56"/>
    </row>
    <row r="11" spans="1:5" x14ac:dyDescent="0.35">
      <c r="A11" s="24" t="s">
        <v>63</v>
      </c>
      <c r="B11" s="23">
        <f>'NRC NEUD Residential E Use'!U15</f>
        <v>281.342535</v>
      </c>
      <c r="C11" s="56"/>
    </row>
    <row r="12" spans="1:5" x14ac:dyDescent="0.35">
      <c r="A12" s="24" t="s">
        <v>64</v>
      </c>
      <c r="B12" s="23">
        <f>'NRC NEUD Residential E Use'!U16</f>
        <v>209.794749</v>
      </c>
      <c r="C12" s="56"/>
    </row>
    <row r="13" spans="1:5" x14ac:dyDescent="0.35">
      <c r="A13" s="26" t="s">
        <v>65</v>
      </c>
      <c r="B13" s="23"/>
      <c r="C13" s="56"/>
    </row>
    <row r="14" spans="1:5" ht="15.5" x14ac:dyDescent="0.35">
      <c r="A14" s="26" t="s">
        <v>66</v>
      </c>
      <c r="B14" s="23"/>
      <c r="C14" s="56"/>
    </row>
    <row r="15" spans="1:5" x14ac:dyDescent="0.35">
      <c r="A15" s="24" t="s">
        <v>67</v>
      </c>
      <c r="B15" s="23">
        <f>'NRC NEUD Residential E Use'!U19</f>
        <v>52.686542000000003</v>
      </c>
      <c r="C15" s="56"/>
    </row>
    <row r="16" spans="1:5" x14ac:dyDescent="0.35">
      <c r="A16" s="24" t="s">
        <v>68</v>
      </c>
      <c r="B16" s="23">
        <f>'NRC NEUD Residential E Use'!U20</f>
        <v>37.888663999999999</v>
      </c>
      <c r="C16" s="56"/>
    </row>
    <row r="17" spans="1:6" x14ac:dyDescent="0.35">
      <c r="A17" s="24"/>
      <c r="B17" s="23"/>
      <c r="C17" s="56"/>
    </row>
    <row r="18" spans="1:6" x14ac:dyDescent="0.35">
      <c r="A18" s="24"/>
      <c r="B18" s="23"/>
    </row>
    <row r="19" spans="1:6" x14ac:dyDescent="0.35">
      <c r="A19" s="30" t="s">
        <v>164</v>
      </c>
      <c r="B19" s="23"/>
      <c r="C19" s="57" t="s">
        <v>165</v>
      </c>
      <c r="D19" s="57" t="s">
        <v>166</v>
      </c>
    </row>
    <row r="20" spans="1:6" x14ac:dyDescent="0.35">
      <c r="A20" s="33" t="s">
        <v>56</v>
      </c>
      <c r="B20" s="58">
        <f>'CAN Main Res Heating Fuel'!C12/'CAN Main Res Heating Fuel'!B12</f>
        <v>0.42105263157894735</v>
      </c>
      <c r="D20" s="57" t="s">
        <v>167</v>
      </c>
    </row>
    <row r="21" spans="1:6" x14ac:dyDescent="0.35">
      <c r="A21" s="23" t="s">
        <v>103</v>
      </c>
      <c r="B21" s="58">
        <f>'CAN Main Res Heating Fuel'!D12/'CAN Main Res Heating Fuel'!B12</f>
        <v>0.48421052631578948</v>
      </c>
    </row>
    <row r="22" spans="1:6" x14ac:dyDescent="0.35">
      <c r="A22" s="23" t="s">
        <v>106</v>
      </c>
      <c r="B22" s="58">
        <f>'CAN Main Res Heating Fuel'!G12/'CAN Main Res Heating Fuel'!B12</f>
        <v>2.1052631578947368E-2</v>
      </c>
    </row>
    <row r="23" spans="1:6" x14ac:dyDescent="0.35">
      <c r="A23" t="s">
        <v>104</v>
      </c>
      <c r="B23" s="58">
        <f>'CAN Main Res Heating Fuel'!E12/'CAN Main Res Heating Fuel'!B12</f>
        <v>4.2105263157894736E-2</v>
      </c>
    </row>
    <row r="24" spans="1:6" x14ac:dyDescent="0.35">
      <c r="A24" t="s">
        <v>168</v>
      </c>
      <c r="B24" s="58">
        <f>'CAN Main Res Heating Fuel'!F12/'CAN Main Res Heating Fuel'!B12</f>
        <v>3.1578947368421054E-2</v>
      </c>
      <c r="F24" s="59"/>
    </row>
    <row r="25" spans="1:6" x14ac:dyDescent="0.35">
      <c r="B25" s="58"/>
    </row>
    <row r="26" spans="1:6" x14ac:dyDescent="0.35">
      <c r="A26" s="33"/>
      <c r="B26" s="23"/>
    </row>
    <row r="27" spans="1:6" x14ac:dyDescent="0.35">
      <c r="A27" s="33" t="s">
        <v>169</v>
      </c>
      <c r="B27" s="23"/>
    </row>
    <row r="28" spans="1:6" x14ac:dyDescent="0.35">
      <c r="A28" s="60" t="s">
        <v>170</v>
      </c>
      <c r="B28" s="23"/>
    </row>
    <row r="29" spans="1:6" x14ac:dyDescent="0.35">
      <c r="A29" s="60" t="s">
        <v>171</v>
      </c>
      <c r="B29" s="23"/>
    </row>
    <row r="30" spans="1:6" x14ac:dyDescent="0.35">
      <c r="A30" s="60" t="s">
        <v>172</v>
      </c>
      <c r="B30" s="23"/>
    </row>
    <row r="31" spans="1:6" x14ac:dyDescent="0.35">
      <c r="A31" s="60" t="s">
        <v>173</v>
      </c>
      <c r="B31" s="33"/>
    </row>
    <row r="32" spans="1:6" x14ac:dyDescent="0.35">
      <c r="A32" s="60" t="s">
        <v>174</v>
      </c>
      <c r="B32" s="23"/>
    </row>
    <row r="33" spans="1:17" x14ac:dyDescent="0.35">
      <c r="A33" s="60" t="s">
        <v>175</v>
      </c>
      <c r="B33" s="23"/>
      <c r="G33" s="69" t="s">
        <v>176</v>
      </c>
      <c r="H33" s="127">
        <f>B20/SUM(B20:B22)</f>
        <v>0.45454545454545459</v>
      </c>
      <c r="I33" t="s">
        <v>177</v>
      </c>
    </row>
    <row r="34" spans="1:17" x14ac:dyDescent="0.35">
      <c r="A34" s="33"/>
      <c r="B34" s="23"/>
      <c r="G34" s="69" t="s">
        <v>178</v>
      </c>
      <c r="H34" s="127">
        <f>SUM(B21:B22)/(SUM(B20:B22))</f>
        <v>0.54545454545454553</v>
      </c>
    </row>
    <row r="35" spans="1:17" x14ac:dyDescent="0.35">
      <c r="A35" s="1" t="s">
        <v>179</v>
      </c>
    </row>
    <row r="36" spans="1:17" x14ac:dyDescent="0.35">
      <c r="B36" t="s">
        <v>180</v>
      </c>
      <c r="C36" t="s">
        <v>181</v>
      </c>
      <c r="D36" t="s">
        <v>182</v>
      </c>
      <c r="E36" t="s">
        <v>183</v>
      </c>
      <c r="F36" t="s">
        <v>184</v>
      </c>
    </row>
    <row r="37" spans="1:17" x14ac:dyDescent="0.35">
      <c r="A37" t="s">
        <v>185</v>
      </c>
      <c r="B37" s="56">
        <f>B10-C37-D37-E37</f>
        <v>366.11159545454541</v>
      </c>
      <c r="C37" s="56">
        <f>(B10-E37-D37)*H34</f>
        <v>439.33391454545466</v>
      </c>
      <c r="D37" s="61">
        <f>B6</f>
        <v>59.318817000000003</v>
      </c>
      <c r="E37" s="56">
        <f>B8</f>
        <v>170</v>
      </c>
      <c r="F37">
        <v>0</v>
      </c>
      <c r="H37" s="130"/>
      <c r="Q37" s="56"/>
    </row>
    <row r="38" spans="1:17" x14ac:dyDescent="0.35">
      <c r="A38" t="s">
        <v>186</v>
      </c>
      <c r="B38" s="56">
        <f>B16</f>
        <v>37.888663999999999</v>
      </c>
      <c r="C38">
        <v>0</v>
      </c>
      <c r="D38">
        <v>0</v>
      </c>
      <c r="E38">
        <v>0</v>
      </c>
      <c r="F38">
        <v>0</v>
      </c>
    </row>
    <row r="39" spans="1:17" x14ac:dyDescent="0.35">
      <c r="A39" t="s">
        <v>187</v>
      </c>
      <c r="B39" s="56">
        <f>B15</f>
        <v>52.686542000000003</v>
      </c>
      <c r="C39">
        <v>0</v>
      </c>
      <c r="D39">
        <v>0</v>
      </c>
      <c r="E39">
        <v>0</v>
      </c>
      <c r="F39">
        <v>0</v>
      </c>
    </row>
    <row r="40" spans="1:17" x14ac:dyDescent="0.35">
      <c r="A40" t="s">
        <v>188</v>
      </c>
      <c r="B40" s="61">
        <f>B4-B37-B38-B39</f>
        <v>164.66219854545463</v>
      </c>
      <c r="C40" s="61">
        <f>B5+B7-C37</f>
        <v>326.47508545454531</v>
      </c>
      <c r="D40" s="61">
        <f>B6-D37</f>
        <v>0</v>
      </c>
      <c r="E40" s="61">
        <f>B8-E37</f>
        <v>0</v>
      </c>
      <c r="F40">
        <v>0</v>
      </c>
      <c r="H40" s="61"/>
    </row>
    <row r="41" spans="1:17" x14ac:dyDescent="0.35">
      <c r="A41" t="s">
        <v>189</v>
      </c>
      <c r="B41">
        <v>0</v>
      </c>
      <c r="C41">
        <v>0</v>
      </c>
      <c r="D41">
        <v>0</v>
      </c>
      <c r="E41">
        <v>0</v>
      </c>
      <c r="F41">
        <v>0</v>
      </c>
    </row>
    <row r="42" spans="1:17" x14ac:dyDescent="0.35">
      <c r="C42" s="75"/>
      <c r="F42" s="62"/>
      <c r="G42" s="56">
        <f>SUM(B37:F41)</f>
        <v>1616.4768169999998</v>
      </c>
      <c r="H42" t="s">
        <v>190</v>
      </c>
    </row>
    <row r="43" spans="1:17" x14ac:dyDescent="0.35">
      <c r="A43" t="s">
        <v>191</v>
      </c>
    </row>
    <row r="44" spans="1:17" x14ac:dyDescent="0.35">
      <c r="A44" t="s">
        <v>192</v>
      </c>
      <c r="E44" s="56"/>
      <c r="H44" s="55"/>
      <c r="J44" s="55"/>
    </row>
    <row r="45" spans="1:17" x14ac:dyDescent="0.35">
      <c r="A45" t="s">
        <v>193</v>
      </c>
      <c r="E45" s="55"/>
    </row>
    <row r="46" spans="1:17" x14ac:dyDescent="0.35">
      <c r="E46" s="55"/>
    </row>
    <row r="47" spans="1:17" s="57" customFormat="1" x14ac:dyDescent="0.35">
      <c r="A47" s="57" t="s">
        <v>1038</v>
      </c>
      <c r="E47" s="143"/>
    </row>
    <row r="48" spans="1:17" s="57" customFormat="1" x14ac:dyDescent="0.35">
      <c r="A48" s="57" t="s">
        <v>1035</v>
      </c>
      <c r="E48" s="143"/>
    </row>
    <row r="49" spans="1:24" s="57" customFormat="1" x14ac:dyDescent="0.35">
      <c r="E49" s="143"/>
    </row>
    <row r="50" spans="1:24" s="140" customFormat="1" x14ac:dyDescent="0.35">
      <c r="B50" s="140">
        <v>2028</v>
      </c>
      <c r="C50" s="140">
        <f t="shared" ref="C50:X50" si="0">B50+1</f>
        <v>2029</v>
      </c>
      <c r="D50" s="140">
        <f t="shared" si="0"/>
        <v>2030</v>
      </c>
      <c r="E50" s="140">
        <f t="shared" si="0"/>
        <v>2031</v>
      </c>
      <c r="F50" s="140">
        <f t="shared" si="0"/>
        <v>2032</v>
      </c>
      <c r="G50" s="140">
        <f t="shared" si="0"/>
        <v>2033</v>
      </c>
      <c r="H50" s="140">
        <f t="shared" si="0"/>
        <v>2034</v>
      </c>
      <c r="I50" s="140">
        <f t="shared" si="0"/>
        <v>2035</v>
      </c>
      <c r="J50" s="140">
        <f t="shared" si="0"/>
        <v>2036</v>
      </c>
      <c r="K50" s="140">
        <f t="shared" si="0"/>
        <v>2037</v>
      </c>
      <c r="L50" s="140">
        <f t="shared" si="0"/>
        <v>2038</v>
      </c>
      <c r="M50" s="140">
        <f t="shared" si="0"/>
        <v>2039</v>
      </c>
      <c r="N50" s="140">
        <f t="shared" si="0"/>
        <v>2040</v>
      </c>
      <c r="O50" s="140">
        <f t="shared" si="0"/>
        <v>2041</v>
      </c>
      <c r="P50" s="140">
        <f t="shared" si="0"/>
        <v>2042</v>
      </c>
      <c r="Q50" s="140">
        <f t="shared" si="0"/>
        <v>2043</v>
      </c>
      <c r="R50" s="140">
        <f t="shared" si="0"/>
        <v>2044</v>
      </c>
      <c r="S50" s="140">
        <f t="shared" si="0"/>
        <v>2045</v>
      </c>
      <c r="T50" s="140">
        <f t="shared" si="0"/>
        <v>2046</v>
      </c>
      <c r="U50" s="140">
        <f t="shared" si="0"/>
        <v>2047</v>
      </c>
      <c r="V50" s="140">
        <f t="shared" si="0"/>
        <v>2048</v>
      </c>
      <c r="W50" s="140">
        <f t="shared" si="0"/>
        <v>2049</v>
      </c>
      <c r="X50" s="140">
        <f t="shared" si="0"/>
        <v>2050</v>
      </c>
    </row>
    <row r="51" spans="1:24" s="57" customFormat="1" x14ac:dyDescent="0.35">
      <c r="A51" s="140" t="s">
        <v>1029</v>
      </c>
      <c r="B51" s="57">
        <f>'NEB CEF End-Use Demand'!Y24</f>
        <v>0.31</v>
      </c>
      <c r="C51" s="57">
        <f>'NEB CEF End-Use Demand'!Z24</f>
        <v>0.62</v>
      </c>
      <c r="D51" s="57">
        <f>'NEB CEF End-Use Demand'!AA24</f>
        <v>1.24</v>
      </c>
      <c r="E51" s="57">
        <f>'NEB CEF End-Use Demand'!AB24</f>
        <v>1.55</v>
      </c>
      <c r="F51" s="57">
        <f>'NEB CEF End-Use Demand'!AC24</f>
        <v>1.87</v>
      </c>
      <c r="G51" s="57">
        <f>'NEB CEF End-Use Demand'!AD24</f>
        <v>1.87</v>
      </c>
      <c r="H51" s="57">
        <f>'NEB CEF End-Use Demand'!AE24</f>
        <v>1.88</v>
      </c>
      <c r="I51" s="57">
        <f>'NEB CEF End-Use Demand'!AF24</f>
        <v>1.89</v>
      </c>
      <c r="J51" s="57">
        <f>'NEB CEF End-Use Demand'!AG24</f>
        <v>1.9</v>
      </c>
      <c r="K51" s="57">
        <f>'NEB CEF End-Use Demand'!AH24</f>
        <v>1.91</v>
      </c>
      <c r="L51" s="57">
        <f>'NEB CEF End-Use Demand'!AI24</f>
        <v>1.92</v>
      </c>
      <c r="M51" s="57">
        <f>'NEB CEF End-Use Demand'!AJ24</f>
        <v>1.94</v>
      </c>
      <c r="N51" s="57">
        <f>'NEB CEF End-Use Demand'!AK24</f>
        <v>1.95</v>
      </c>
      <c r="O51" s="57">
        <f>'NEB CEF End-Use Demand'!AL24</f>
        <v>1.96</v>
      </c>
      <c r="P51" s="57">
        <f>'NEB CEF End-Use Demand'!AM24</f>
        <v>1.98</v>
      </c>
      <c r="Q51" s="57">
        <f>'NEB CEF End-Use Demand'!AN24</f>
        <v>2</v>
      </c>
      <c r="R51" s="57">
        <f>'NEB CEF End-Use Demand'!AO24</f>
        <v>2.0099999999999998</v>
      </c>
      <c r="S51" s="57">
        <f>'NEB CEF End-Use Demand'!AP24</f>
        <v>2.0299999999999998</v>
      </c>
      <c r="T51" s="57">
        <f>'NEB CEF End-Use Demand'!AQ24</f>
        <v>2.0499999999999998</v>
      </c>
      <c r="U51" s="57">
        <f>'NEB CEF End-Use Demand'!AR24</f>
        <v>2.06</v>
      </c>
      <c r="V51" s="57">
        <f>'NEB CEF End-Use Demand'!AS24</f>
        <v>2.08</v>
      </c>
      <c r="W51" s="57">
        <f>'NEB CEF End-Use Demand'!AT24</f>
        <v>2.1</v>
      </c>
      <c r="X51" s="57">
        <f>'NEB CEF End-Use Demand'!AU24</f>
        <v>2.12</v>
      </c>
    </row>
    <row r="52" spans="1:24" s="57" customFormat="1" x14ac:dyDescent="0.35">
      <c r="A52" s="140" t="s">
        <v>1036</v>
      </c>
      <c r="B52" s="144">
        <f t="shared" ref="B52:X52" si="1">B51*$C$37/($C$37+$C$40)</f>
        <v>0.17784266508893332</v>
      </c>
      <c r="C52" s="144">
        <f t="shared" si="1"/>
        <v>0.35568533017786663</v>
      </c>
      <c r="D52" s="144">
        <f t="shared" si="1"/>
        <v>0.71137066035573326</v>
      </c>
      <c r="E52" s="144">
        <f t="shared" si="1"/>
        <v>0.88921332544466669</v>
      </c>
      <c r="F52" s="144">
        <f t="shared" si="1"/>
        <v>1.0727928506977591</v>
      </c>
      <c r="G52" s="144">
        <f t="shared" si="1"/>
        <v>1.0727928506977591</v>
      </c>
      <c r="H52" s="144">
        <f t="shared" si="1"/>
        <v>1.0785297108619183</v>
      </c>
      <c r="I52" s="144">
        <f t="shared" si="1"/>
        <v>1.0842665710260775</v>
      </c>
      <c r="J52" s="144">
        <f t="shared" si="1"/>
        <v>1.0900034311902367</v>
      </c>
      <c r="K52" s="144">
        <f t="shared" si="1"/>
        <v>1.0957402913543957</v>
      </c>
      <c r="L52" s="144">
        <f t="shared" si="1"/>
        <v>1.1014771515185549</v>
      </c>
      <c r="M52" s="144">
        <f t="shared" si="1"/>
        <v>1.1129508718468732</v>
      </c>
      <c r="N52" s="144">
        <f t="shared" si="1"/>
        <v>1.1186877320110322</v>
      </c>
      <c r="O52" s="144">
        <f t="shared" si="1"/>
        <v>1.1244245921751914</v>
      </c>
      <c r="P52" s="144">
        <f t="shared" si="1"/>
        <v>1.1358983125035098</v>
      </c>
      <c r="Q52" s="144">
        <f t="shared" si="1"/>
        <v>1.147372032831828</v>
      </c>
      <c r="R52" s="144">
        <f t="shared" si="1"/>
        <v>1.153108892995987</v>
      </c>
      <c r="S52" s="144">
        <f t="shared" si="1"/>
        <v>1.1645826133243053</v>
      </c>
      <c r="T52" s="144">
        <f t="shared" si="1"/>
        <v>1.1760563336526235</v>
      </c>
      <c r="U52" s="144">
        <f t="shared" si="1"/>
        <v>1.1817931938167829</v>
      </c>
      <c r="V52" s="144">
        <f t="shared" si="1"/>
        <v>1.1932669141451011</v>
      </c>
      <c r="W52" s="144">
        <f t="shared" si="1"/>
        <v>1.2047406344734195</v>
      </c>
      <c r="X52" s="144">
        <f t="shared" si="1"/>
        <v>1.2162143548017377</v>
      </c>
    </row>
    <row r="53" spans="1:24" s="57" customFormat="1" x14ac:dyDescent="0.35">
      <c r="A53" s="140" t="s">
        <v>1037</v>
      </c>
      <c r="B53" s="144">
        <f t="shared" ref="B53:X53" si="2">B51-B52</f>
        <v>0.13215733491106668</v>
      </c>
      <c r="C53" s="144">
        <f t="shared" si="2"/>
        <v>0.26431466982213336</v>
      </c>
      <c r="D53" s="144">
        <f t="shared" si="2"/>
        <v>0.52862933964426673</v>
      </c>
      <c r="E53" s="144">
        <f t="shared" si="2"/>
        <v>0.66078667455533335</v>
      </c>
      <c r="F53" s="144">
        <f t="shared" si="2"/>
        <v>0.79720714930224101</v>
      </c>
      <c r="G53" s="144">
        <f t="shared" si="2"/>
        <v>0.79720714930224101</v>
      </c>
      <c r="H53" s="144">
        <f t="shared" si="2"/>
        <v>0.8014702891380816</v>
      </c>
      <c r="I53" s="144">
        <f t="shared" si="2"/>
        <v>0.80573342897392242</v>
      </c>
      <c r="J53" s="144">
        <f t="shared" si="2"/>
        <v>0.80999656880976323</v>
      </c>
      <c r="K53" s="144">
        <f t="shared" si="2"/>
        <v>0.81425970864560426</v>
      </c>
      <c r="L53" s="144">
        <f t="shared" si="2"/>
        <v>0.81852284848144508</v>
      </c>
      <c r="M53" s="144">
        <f t="shared" si="2"/>
        <v>0.8270491281531267</v>
      </c>
      <c r="N53" s="144">
        <f t="shared" si="2"/>
        <v>0.83131226798896773</v>
      </c>
      <c r="O53" s="144">
        <f t="shared" si="2"/>
        <v>0.83557540782480855</v>
      </c>
      <c r="P53" s="144">
        <f t="shared" si="2"/>
        <v>0.84410168749649017</v>
      </c>
      <c r="Q53" s="144">
        <f t="shared" si="2"/>
        <v>0.85262796716817202</v>
      </c>
      <c r="R53" s="144">
        <f t="shared" si="2"/>
        <v>0.85689110700401283</v>
      </c>
      <c r="S53" s="144">
        <f t="shared" si="2"/>
        <v>0.86541738667569446</v>
      </c>
      <c r="T53" s="144">
        <f t="shared" si="2"/>
        <v>0.8739436663473763</v>
      </c>
      <c r="U53" s="144">
        <f t="shared" si="2"/>
        <v>0.87820680618321711</v>
      </c>
      <c r="V53" s="144">
        <f t="shared" si="2"/>
        <v>0.88673308585489896</v>
      </c>
      <c r="W53" s="144">
        <f t="shared" si="2"/>
        <v>0.89525936552658059</v>
      </c>
      <c r="X53" s="144">
        <f t="shared" si="2"/>
        <v>0.90378564519826243</v>
      </c>
    </row>
    <row r="54" spans="1:24" s="57" customFormat="1" x14ac:dyDescent="0.35">
      <c r="A54" s="140" t="s">
        <v>1030</v>
      </c>
      <c r="B54" s="57">
        <f t="shared" ref="B54:X54" si="3">B52*BTU_per_PJ*urban_share</f>
        <v>68157368512.170387</v>
      </c>
      <c r="C54" s="57">
        <f t="shared" si="3"/>
        <v>136314737024.34077</v>
      </c>
      <c r="D54" s="57">
        <f t="shared" si="3"/>
        <v>272629474048.68155</v>
      </c>
      <c r="E54" s="57">
        <f t="shared" si="3"/>
        <v>340786842560.85199</v>
      </c>
      <c r="F54" s="57">
        <f t="shared" si="3"/>
        <v>411142835863.73755</v>
      </c>
      <c r="G54" s="57">
        <f t="shared" si="3"/>
        <v>411142835863.73755</v>
      </c>
      <c r="H54" s="57">
        <f t="shared" si="3"/>
        <v>413341460654.4527</v>
      </c>
      <c r="I54" s="57">
        <f t="shared" si="3"/>
        <v>415540085445.16791</v>
      </c>
      <c r="J54" s="57">
        <f t="shared" si="3"/>
        <v>417738710235.88312</v>
      </c>
      <c r="K54" s="57">
        <f t="shared" si="3"/>
        <v>419937335026.59821</v>
      </c>
      <c r="L54" s="57">
        <f t="shared" si="3"/>
        <v>422135959817.31342</v>
      </c>
      <c r="M54" s="57">
        <f t="shared" si="3"/>
        <v>426533209398.74384</v>
      </c>
      <c r="N54" s="57">
        <f t="shared" si="3"/>
        <v>428731834189.45892</v>
      </c>
      <c r="O54" s="57">
        <f t="shared" si="3"/>
        <v>430930458980.17413</v>
      </c>
      <c r="P54" s="57">
        <f t="shared" si="3"/>
        <v>435327708561.60449</v>
      </c>
      <c r="Q54" s="57">
        <f t="shared" si="3"/>
        <v>439724958143.03485</v>
      </c>
      <c r="R54" s="57">
        <f t="shared" si="3"/>
        <v>441923582933.74994</v>
      </c>
      <c r="S54" s="57">
        <f t="shared" si="3"/>
        <v>446320832515.1803</v>
      </c>
      <c r="T54" s="57">
        <f t="shared" si="3"/>
        <v>450718082096.61066</v>
      </c>
      <c r="U54" s="57">
        <f t="shared" si="3"/>
        <v>452916706887.32587</v>
      </c>
      <c r="V54" s="57">
        <f t="shared" si="3"/>
        <v>457313956468.75616</v>
      </c>
      <c r="W54" s="57">
        <f t="shared" si="3"/>
        <v>461711206050.18658</v>
      </c>
      <c r="X54" s="57">
        <f t="shared" si="3"/>
        <v>466108455631.61688</v>
      </c>
    </row>
    <row r="55" spans="1:24" s="57" customFormat="1" x14ac:dyDescent="0.35">
      <c r="A55" s="140" t="s">
        <v>1033</v>
      </c>
      <c r="B55" s="57">
        <f t="shared" ref="B55:X55" si="4">B53*BTU_per_PJ*urban_share</f>
        <v>50648679677.711411</v>
      </c>
      <c r="C55" s="57">
        <f t="shared" si="4"/>
        <v>101297359355.42282</v>
      </c>
      <c r="D55" s="57">
        <f t="shared" si="4"/>
        <v>202594718710.84564</v>
      </c>
      <c r="E55" s="57">
        <f t="shared" si="4"/>
        <v>253243398388.55701</v>
      </c>
      <c r="F55" s="57">
        <f t="shared" si="4"/>
        <v>305525906442.96881</v>
      </c>
      <c r="G55" s="57">
        <f t="shared" si="4"/>
        <v>305525906442.96881</v>
      </c>
      <c r="H55" s="57">
        <f t="shared" si="4"/>
        <v>307159734819.66913</v>
      </c>
      <c r="I55" s="57">
        <f t="shared" si="4"/>
        <v>308793563196.36945</v>
      </c>
      <c r="J55" s="57">
        <f t="shared" si="4"/>
        <v>310427391573.06982</v>
      </c>
      <c r="K55" s="57">
        <f t="shared" si="4"/>
        <v>312061219949.77026</v>
      </c>
      <c r="L55" s="57">
        <f t="shared" si="4"/>
        <v>313695048326.47058</v>
      </c>
      <c r="M55" s="57">
        <f t="shared" si="4"/>
        <v>316962705079.87128</v>
      </c>
      <c r="N55" s="57">
        <f t="shared" si="4"/>
        <v>318596533456.57172</v>
      </c>
      <c r="O55" s="57">
        <f t="shared" si="4"/>
        <v>320230361833.27203</v>
      </c>
      <c r="P55" s="57">
        <f t="shared" si="4"/>
        <v>323498018586.67279</v>
      </c>
      <c r="Q55" s="57">
        <f t="shared" si="4"/>
        <v>326765675340.07355</v>
      </c>
      <c r="R55" s="57">
        <f t="shared" si="4"/>
        <v>328399503716.77393</v>
      </c>
      <c r="S55" s="57">
        <f t="shared" si="4"/>
        <v>331667160470.17456</v>
      </c>
      <c r="T55" s="57">
        <f t="shared" si="4"/>
        <v>334934817223.57538</v>
      </c>
      <c r="U55" s="57">
        <f t="shared" si="4"/>
        <v>336568645600.27576</v>
      </c>
      <c r="V55" s="57">
        <f t="shared" si="4"/>
        <v>339836302353.67651</v>
      </c>
      <c r="W55" s="57">
        <f t="shared" si="4"/>
        <v>343103959107.07721</v>
      </c>
      <c r="X55" s="57">
        <f t="shared" si="4"/>
        <v>346371615860.47803</v>
      </c>
    </row>
    <row r="56" spans="1:24" s="57" customFormat="1" x14ac:dyDescent="0.35">
      <c r="A56" s="140" t="s">
        <v>1031</v>
      </c>
      <c r="B56" s="57">
        <f t="shared" ref="B56:X56" si="5">B52*BTU_per_PJ*rural_share</f>
        <v>100404954125.54692</v>
      </c>
      <c r="C56" s="57">
        <f t="shared" si="5"/>
        <v>200809908251.09384</v>
      </c>
      <c r="D56" s="57">
        <f t="shared" si="5"/>
        <v>401619816502.18768</v>
      </c>
      <c r="E56" s="57">
        <f t="shared" si="5"/>
        <v>502024770627.73468</v>
      </c>
      <c r="F56" s="57">
        <f t="shared" si="5"/>
        <v>605668594241.20251</v>
      </c>
      <c r="G56" s="57">
        <f t="shared" si="5"/>
        <v>605668594241.20251</v>
      </c>
      <c r="H56" s="57">
        <f t="shared" si="5"/>
        <v>608907463729.12329</v>
      </c>
      <c r="I56" s="57">
        <f t="shared" si="5"/>
        <v>612146333217.04419</v>
      </c>
      <c r="J56" s="57">
        <f t="shared" si="5"/>
        <v>615385202704.96521</v>
      </c>
      <c r="K56" s="57">
        <f t="shared" si="5"/>
        <v>618624072192.88586</v>
      </c>
      <c r="L56" s="57">
        <f t="shared" si="5"/>
        <v>621862941680.80688</v>
      </c>
      <c r="M56" s="57">
        <f t="shared" si="5"/>
        <v>628340680656.64868</v>
      </c>
      <c r="N56" s="57">
        <f t="shared" si="5"/>
        <v>631579550144.56946</v>
      </c>
      <c r="O56" s="57">
        <f t="shared" si="5"/>
        <v>634818419632.49036</v>
      </c>
      <c r="P56" s="57">
        <f t="shared" si="5"/>
        <v>641296158608.33215</v>
      </c>
      <c r="Q56" s="57">
        <f t="shared" si="5"/>
        <v>647773897584.17383</v>
      </c>
      <c r="R56" s="57">
        <f t="shared" si="5"/>
        <v>651012767072.0946</v>
      </c>
      <c r="S56" s="57">
        <f t="shared" si="5"/>
        <v>657490506047.9364</v>
      </c>
      <c r="T56" s="57">
        <f t="shared" si="5"/>
        <v>663968245023.77808</v>
      </c>
      <c r="U56" s="57">
        <f t="shared" si="5"/>
        <v>667207114511.69897</v>
      </c>
      <c r="V56" s="57">
        <f t="shared" si="5"/>
        <v>673684853487.54065</v>
      </c>
      <c r="W56" s="57">
        <f t="shared" si="5"/>
        <v>680162592463.38257</v>
      </c>
      <c r="X56" s="57">
        <f t="shared" si="5"/>
        <v>686640331439.22424</v>
      </c>
    </row>
    <row r="57" spans="1:24" s="57" customFormat="1" x14ac:dyDescent="0.35">
      <c r="A57" s="140" t="s">
        <v>1034</v>
      </c>
      <c r="B57" s="57">
        <f t="shared" ref="B57:X57" si="6">B53*BTU_per_PJ*rural_share</f>
        <v>74612304884.571274</v>
      </c>
      <c r="C57" s="57">
        <f t="shared" si="6"/>
        <v>149224609769.14255</v>
      </c>
      <c r="D57" s="57">
        <f t="shared" si="6"/>
        <v>298449219538.2851</v>
      </c>
      <c r="E57" s="57">
        <f t="shared" si="6"/>
        <v>373061524422.85632</v>
      </c>
      <c r="F57" s="57">
        <f t="shared" si="6"/>
        <v>450080677852.09125</v>
      </c>
      <c r="G57" s="57">
        <f t="shared" si="6"/>
        <v>450080677852.09125</v>
      </c>
      <c r="H57" s="57">
        <f t="shared" si="6"/>
        <v>452487526396.7547</v>
      </c>
      <c r="I57" s="57">
        <f t="shared" si="6"/>
        <v>454894374941.41827</v>
      </c>
      <c r="J57" s="57">
        <f t="shared" si="6"/>
        <v>457301223486.08179</v>
      </c>
      <c r="K57" s="57">
        <f t="shared" si="6"/>
        <v>459708072030.74548</v>
      </c>
      <c r="L57" s="57">
        <f t="shared" si="6"/>
        <v>462114920575.40906</v>
      </c>
      <c r="M57" s="57">
        <f t="shared" si="6"/>
        <v>466928617664.73615</v>
      </c>
      <c r="N57" s="57">
        <f t="shared" si="6"/>
        <v>469335466209.39984</v>
      </c>
      <c r="O57" s="57">
        <f t="shared" si="6"/>
        <v>471742314754.06342</v>
      </c>
      <c r="P57" s="57">
        <f t="shared" si="6"/>
        <v>476556011843.39056</v>
      </c>
      <c r="Q57" s="57">
        <f t="shared" si="6"/>
        <v>481369708932.71783</v>
      </c>
      <c r="R57" s="57">
        <f t="shared" si="6"/>
        <v>483776557477.38135</v>
      </c>
      <c r="S57" s="57">
        <f t="shared" si="6"/>
        <v>488590254566.7085</v>
      </c>
      <c r="T57" s="57">
        <f t="shared" si="6"/>
        <v>493403951656.03571</v>
      </c>
      <c r="U57" s="57">
        <f t="shared" si="6"/>
        <v>495810800200.69934</v>
      </c>
      <c r="V57" s="57">
        <f t="shared" si="6"/>
        <v>500624497290.02661</v>
      </c>
      <c r="W57" s="57">
        <f t="shared" si="6"/>
        <v>505438194379.3537</v>
      </c>
      <c r="X57" s="57">
        <f t="shared" si="6"/>
        <v>510251891468.68091</v>
      </c>
    </row>
    <row r="58" spans="1:24" x14ac:dyDescent="0.35">
      <c r="C58" s="56"/>
    </row>
    <row r="59" spans="1:24" x14ac:dyDescent="0.35">
      <c r="A59" t="s">
        <v>194</v>
      </c>
    </row>
    <row r="61" spans="1:24" x14ac:dyDescent="0.35">
      <c r="A61" s="1" t="s">
        <v>195</v>
      </c>
    </row>
    <row r="62" spans="1:24" x14ac:dyDescent="0.35">
      <c r="B62" t="s">
        <v>180</v>
      </c>
      <c r="C62" t="s">
        <v>181</v>
      </c>
      <c r="D62" t="s">
        <v>182</v>
      </c>
      <c r="E62" t="s">
        <v>183</v>
      </c>
      <c r="F62" t="s">
        <v>184</v>
      </c>
    </row>
    <row r="63" spans="1:24" x14ac:dyDescent="0.35">
      <c r="A63" t="s">
        <v>185</v>
      </c>
      <c r="B63">
        <f t="shared" ref="B63:F67" si="7">B37*BTU_per_PJ</f>
        <v>347006838002332.31</v>
      </c>
      <c r="C63">
        <f t="shared" si="7"/>
        <v>416408205602798.94</v>
      </c>
      <c r="D63">
        <f t="shared" si="7"/>
        <v>56223390290747.039</v>
      </c>
      <c r="E63">
        <f t="shared" si="7"/>
        <v>161128910400000</v>
      </c>
      <c r="F63" s="56">
        <f t="shared" si="7"/>
        <v>0</v>
      </c>
    </row>
    <row r="64" spans="1:24" x14ac:dyDescent="0.35">
      <c r="A64" t="s">
        <v>186</v>
      </c>
      <c r="B64">
        <f t="shared" si="7"/>
        <v>35911524393127.68</v>
      </c>
      <c r="C64" s="56">
        <f t="shared" si="7"/>
        <v>0</v>
      </c>
      <c r="D64" s="56">
        <f t="shared" si="7"/>
        <v>0</v>
      </c>
      <c r="E64" s="56">
        <f t="shared" si="7"/>
        <v>0</v>
      </c>
      <c r="F64" s="56">
        <f t="shared" si="7"/>
        <v>0</v>
      </c>
    </row>
    <row r="65" spans="1:6" x14ac:dyDescent="0.35">
      <c r="A65" t="s">
        <v>187</v>
      </c>
      <c r="B65">
        <f t="shared" si="7"/>
        <v>49937206501199.039</v>
      </c>
      <c r="C65" s="56">
        <f t="shared" si="7"/>
        <v>0</v>
      </c>
      <c r="D65" s="56">
        <f t="shared" si="7"/>
        <v>0</v>
      </c>
      <c r="E65" s="56">
        <f t="shared" si="7"/>
        <v>0</v>
      </c>
      <c r="F65" s="56">
        <f t="shared" si="7"/>
        <v>0</v>
      </c>
    </row>
    <row r="66" spans="1:6" x14ac:dyDescent="0.35">
      <c r="A66" t="s">
        <v>188</v>
      </c>
      <c r="B66">
        <f t="shared" si="7"/>
        <v>156069650798221</v>
      </c>
      <c r="C66">
        <f t="shared" si="7"/>
        <v>309438675247281</v>
      </c>
      <c r="D66">
        <f t="shared" si="7"/>
        <v>0</v>
      </c>
      <c r="E66">
        <f t="shared" si="7"/>
        <v>0</v>
      </c>
      <c r="F66" s="56">
        <f t="shared" si="7"/>
        <v>0</v>
      </c>
    </row>
    <row r="67" spans="1:6" x14ac:dyDescent="0.35">
      <c r="A67" t="s">
        <v>189</v>
      </c>
      <c r="B67" s="56">
        <f t="shared" si="7"/>
        <v>0</v>
      </c>
      <c r="C67" s="56">
        <f t="shared" si="7"/>
        <v>0</v>
      </c>
      <c r="D67" s="56">
        <f t="shared" si="7"/>
        <v>0</v>
      </c>
      <c r="E67" s="56">
        <f t="shared" si="7"/>
        <v>0</v>
      </c>
      <c r="F67" s="56">
        <f t="shared" si="7"/>
        <v>0</v>
      </c>
    </row>
    <row r="69" spans="1:6" x14ac:dyDescent="0.35">
      <c r="A69" t="s">
        <v>196</v>
      </c>
    </row>
    <row r="71" spans="1:6" x14ac:dyDescent="0.35">
      <c r="A71" s="1" t="s">
        <v>197</v>
      </c>
    </row>
    <row r="72" spans="1:6" x14ac:dyDescent="0.35">
      <c r="B72" t="s">
        <v>180</v>
      </c>
      <c r="C72" t="s">
        <v>181</v>
      </c>
      <c r="D72" t="s">
        <v>182</v>
      </c>
      <c r="E72" t="s">
        <v>183</v>
      </c>
      <c r="F72" t="s">
        <v>184</v>
      </c>
    </row>
    <row r="73" spans="1:6" x14ac:dyDescent="0.35">
      <c r="A73" t="s">
        <v>185</v>
      </c>
      <c r="B73">
        <f t="shared" ref="B73:E77" si="8">B63*urban_share</f>
        <v>140310554362733</v>
      </c>
      <c r="C73">
        <f t="shared" si="8"/>
        <v>168372665235279.66</v>
      </c>
      <c r="D73">
        <f t="shared" si="8"/>
        <v>22733658809899.289</v>
      </c>
      <c r="E73">
        <f t="shared" si="8"/>
        <v>65151703846064.211</v>
      </c>
      <c r="F73">
        <f>F63*urban_share</f>
        <v>0</v>
      </c>
    </row>
    <row r="74" spans="1:6" x14ac:dyDescent="0.35">
      <c r="A74" t="s">
        <v>186</v>
      </c>
      <c r="B74">
        <f t="shared" si="8"/>
        <v>14520653035594.322</v>
      </c>
      <c r="C74">
        <f t="shared" si="8"/>
        <v>0</v>
      </c>
      <c r="D74">
        <f t="shared" si="8"/>
        <v>0</v>
      </c>
      <c r="E74">
        <f t="shared" si="8"/>
        <v>0</v>
      </c>
      <c r="F74">
        <f>F64*urban_share</f>
        <v>0</v>
      </c>
    </row>
    <row r="75" spans="1:6" x14ac:dyDescent="0.35">
      <c r="A75" t="s">
        <v>187</v>
      </c>
      <c r="B75">
        <f t="shared" si="8"/>
        <v>20191870476807.199</v>
      </c>
      <c r="C75">
        <f t="shared" si="8"/>
        <v>0</v>
      </c>
      <c r="D75">
        <f t="shared" si="8"/>
        <v>0</v>
      </c>
      <c r="E75">
        <f t="shared" si="8"/>
        <v>0</v>
      </c>
      <c r="F75">
        <f>F65*urban_share</f>
        <v>0</v>
      </c>
    </row>
    <row r="76" spans="1:6" x14ac:dyDescent="0.35">
      <c r="A76" t="s">
        <v>188</v>
      </c>
      <c r="B76">
        <f t="shared" si="8"/>
        <v>63106016436913.445</v>
      </c>
      <c r="C76">
        <f t="shared" si="8"/>
        <v>125120047533253.17</v>
      </c>
      <c r="D76">
        <f t="shared" si="8"/>
        <v>0</v>
      </c>
      <c r="E76">
        <f t="shared" si="8"/>
        <v>0</v>
      </c>
      <c r="F76">
        <f>F66*urban_share</f>
        <v>0</v>
      </c>
    </row>
    <row r="77" spans="1:6" x14ac:dyDescent="0.35">
      <c r="A77" t="s">
        <v>189</v>
      </c>
      <c r="B77">
        <f t="shared" si="8"/>
        <v>0</v>
      </c>
      <c r="C77">
        <f t="shared" si="8"/>
        <v>0</v>
      </c>
      <c r="D77">
        <f t="shared" si="8"/>
        <v>0</v>
      </c>
      <c r="E77">
        <f t="shared" si="8"/>
        <v>0</v>
      </c>
      <c r="F77">
        <f>F67*urban_share</f>
        <v>0</v>
      </c>
    </row>
    <row r="79" spans="1:6" x14ac:dyDescent="0.35">
      <c r="A79" s="1" t="s">
        <v>198</v>
      </c>
    </row>
    <row r="80" spans="1:6" x14ac:dyDescent="0.35">
      <c r="B80" t="s">
        <v>180</v>
      </c>
      <c r="C80" t="s">
        <v>181</v>
      </c>
      <c r="D80" t="s">
        <v>182</v>
      </c>
      <c r="E80" t="s">
        <v>183</v>
      </c>
      <c r="F80" t="s">
        <v>184</v>
      </c>
    </row>
    <row r="81" spans="1:37" x14ac:dyDescent="0.35">
      <c r="A81" t="s">
        <v>185</v>
      </c>
      <c r="B81">
        <f t="shared" ref="B81:E85" si="9">B63*rural_share</f>
        <v>206696283639599.31</v>
      </c>
      <c r="C81">
        <f t="shared" si="9"/>
        <v>248035540367519.28</v>
      </c>
      <c r="D81">
        <f t="shared" si="9"/>
        <v>33489731480847.75</v>
      </c>
      <c r="E81">
        <f t="shared" si="9"/>
        <v>95977206553935.781</v>
      </c>
      <c r="F81">
        <f>F63*rural_share</f>
        <v>0</v>
      </c>
    </row>
    <row r="82" spans="1:37" x14ac:dyDescent="0.35">
      <c r="A82" t="s">
        <v>186</v>
      </c>
      <c r="B82">
        <f t="shared" si="9"/>
        <v>21390871357533.359</v>
      </c>
      <c r="C82">
        <f t="shared" si="9"/>
        <v>0</v>
      </c>
      <c r="D82">
        <f t="shared" si="9"/>
        <v>0</v>
      </c>
      <c r="E82">
        <f t="shared" si="9"/>
        <v>0</v>
      </c>
      <c r="F82">
        <f>F64*rural_share</f>
        <v>0</v>
      </c>
    </row>
    <row r="83" spans="1:37" x14ac:dyDescent="0.35">
      <c r="A83" t="s">
        <v>187</v>
      </c>
      <c r="B83">
        <f t="shared" si="9"/>
        <v>29745336024391.84</v>
      </c>
      <c r="C83">
        <f t="shared" si="9"/>
        <v>0</v>
      </c>
      <c r="D83">
        <f t="shared" si="9"/>
        <v>0</v>
      </c>
      <c r="E83">
        <f t="shared" si="9"/>
        <v>0</v>
      </c>
      <c r="F83">
        <f>F65*rural_share</f>
        <v>0</v>
      </c>
    </row>
    <row r="84" spans="1:37" x14ac:dyDescent="0.35">
      <c r="A84" t="s">
        <v>188</v>
      </c>
      <c r="B84">
        <f t="shared" si="9"/>
        <v>92963634361307.563</v>
      </c>
      <c r="C84">
        <f t="shared" si="9"/>
        <v>184318627714027.81</v>
      </c>
      <c r="D84">
        <f t="shared" si="9"/>
        <v>0</v>
      </c>
      <c r="E84">
        <f t="shared" si="9"/>
        <v>0</v>
      </c>
      <c r="F84">
        <f>F66*rural_share</f>
        <v>0</v>
      </c>
    </row>
    <row r="85" spans="1:37" x14ac:dyDescent="0.35">
      <c r="A85" t="s">
        <v>189</v>
      </c>
      <c r="B85">
        <f t="shared" si="9"/>
        <v>0</v>
      </c>
      <c r="C85">
        <f t="shared" si="9"/>
        <v>0</v>
      </c>
      <c r="D85">
        <f t="shared" si="9"/>
        <v>0</v>
      </c>
      <c r="E85">
        <f t="shared" si="9"/>
        <v>0</v>
      </c>
      <c r="F85">
        <f>F67*rural_share</f>
        <v>0</v>
      </c>
    </row>
    <row r="87" spans="1:37" x14ac:dyDescent="0.35">
      <c r="A87" t="s">
        <v>199</v>
      </c>
    </row>
    <row r="89" spans="1:37" x14ac:dyDescent="0.35">
      <c r="A89" s="63" t="s">
        <v>200</v>
      </c>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A89" s="64"/>
      <c r="AB89" s="64"/>
      <c r="AC89" s="64"/>
      <c r="AD89" s="64"/>
      <c r="AE89" s="64"/>
      <c r="AF89" s="64"/>
      <c r="AG89" s="64"/>
      <c r="AH89" s="64"/>
      <c r="AI89" s="64"/>
      <c r="AJ89" s="64"/>
      <c r="AK89" s="64"/>
    </row>
    <row r="90" spans="1:37" x14ac:dyDescent="0.35">
      <c r="A90" s="1" t="s">
        <v>201</v>
      </c>
    </row>
    <row r="91" spans="1:37" x14ac:dyDescent="0.35">
      <c r="B91">
        <f>B$1</f>
        <v>2018</v>
      </c>
      <c r="C91">
        <f>B91+1</f>
        <v>2019</v>
      </c>
      <c r="D91">
        <f t="shared" ref="D91:AK91" si="10">C91+1</f>
        <v>2020</v>
      </c>
      <c r="E91">
        <f t="shared" si="10"/>
        <v>2021</v>
      </c>
      <c r="F91">
        <f t="shared" si="10"/>
        <v>2022</v>
      </c>
      <c r="G91">
        <f t="shared" si="10"/>
        <v>2023</v>
      </c>
      <c r="H91">
        <f t="shared" si="10"/>
        <v>2024</v>
      </c>
      <c r="I91">
        <f t="shared" si="10"/>
        <v>2025</v>
      </c>
      <c r="J91">
        <f t="shared" si="10"/>
        <v>2026</v>
      </c>
      <c r="K91">
        <f t="shared" si="10"/>
        <v>2027</v>
      </c>
      <c r="L91">
        <f t="shared" si="10"/>
        <v>2028</v>
      </c>
      <c r="M91">
        <f t="shared" si="10"/>
        <v>2029</v>
      </c>
      <c r="N91">
        <f t="shared" si="10"/>
        <v>2030</v>
      </c>
      <c r="O91">
        <f t="shared" si="10"/>
        <v>2031</v>
      </c>
      <c r="P91">
        <f t="shared" si="10"/>
        <v>2032</v>
      </c>
      <c r="Q91">
        <f t="shared" si="10"/>
        <v>2033</v>
      </c>
      <c r="R91">
        <f t="shared" si="10"/>
        <v>2034</v>
      </c>
      <c r="S91">
        <f t="shared" si="10"/>
        <v>2035</v>
      </c>
      <c r="T91">
        <f t="shared" si="10"/>
        <v>2036</v>
      </c>
      <c r="U91">
        <f t="shared" si="10"/>
        <v>2037</v>
      </c>
      <c r="V91">
        <f t="shared" si="10"/>
        <v>2038</v>
      </c>
      <c r="W91">
        <f t="shared" si="10"/>
        <v>2039</v>
      </c>
      <c r="X91">
        <f t="shared" si="10"/>
        <v>2040</v>
      </c>
      <c r="Y91">
        <f t="shared" si="10"/>
        <v>2041</v>
      </c>
      <c r="Z91">
        <f t="shared" si="10"/>
        <v>2042</v>
      </c>
      <c r="AA91">
        <f t="shared" si="10"/>
        <v>2043</v>
      </c>
      <c r="AB91">
        <f t="shared" si="10"/>
        <v>2044</v>
      </c>
      <c r="AC91">
        <f t="shared" si="10"/>
        <v>2045</v>
      </c>
      <c r="AD91">
        <f t="shared" si="10"/>
        <v>2046</v>
      </c>
      <c r="AE91">
        <f t="shared" si="10"/>
        <v>2047</v>
      </c>
      <c r="AF91">
        <f t="shared" si="10"/>
        <v>2048</v>
      </c>
      <c r="AG91">
        <f t="shared" si="10"/>
        <v>2049</v>
      </c>
      <c r="AH91">
        <f t="shared" si="10"/>
        <v>2050</v>
      </c>
      <c r="AI91">
        <f t="shared" si="10"/>
        <v>2051</v>
      </c>
      <c r="AJ91">
        <f t="shared" si="10"/>
        <v>2052</v>
      </c>
      <c r="AK91">
        <f t="shared" si="10"/>
        <v>2053</v>
      </c>
    </row>
    <row r="92" spans="1:37" x14ac:dyDescent="0.35">
      <c r="A92" t="s">
        <v>180</v>
      </c>
      <c r="B92">
        <f>B73</f>
        <v>140310554362733</v>
      </c>
      <c r="C92">
        <f>$B92*('NEB CEF End-Use Demand'!P$20/'NEB CEF End-Use Demand'!$O$20)</f>
        <v>139618466904683.81</v>
      </c>
      <c r="D92">
        <f>$B92*('NEB CEF End-Use Demand'!Q$20/'NEB CEF End-Use Demand'!$O$20)</f>
        <v>147088940348920.47</v>
      </c>
      <c r="E92">
        <f>$B92*('NEB CEF End-Use Demand'!R$20/'NEB CEF End-Use Demand'!$O$20)</f>
        <v>146430778746658</v>
      </c>
      <c r="F92">
        <f>$B92*('NEB CEF End-Use Demand'!S$20/'NEB CEF End-Use Demand'!$O$20)</f>
        <v>143902171628687.53</v>
      </c>
      <c r="G92">
        <f>$B92*('NEB CEF End-Use Demand'!T$20/'NEB CEF End-Use Demand'!$O$20)</f>
        <v>146523509419141.72</v>
      </c>
      <c r="H92">
        <f>$B92*('NEB CEF End-Use Demand'!U$20/'NEB CEF End-Use Demand'!$O$20)</f>
        <v>148834991060077.16</v>
      </c>
      <c r="I92">
        <f>$B92*('NEB CEF End-Use Demand'!V$20/'NEB CEF End-Use Demand'!$O$20)</f>
        <v>151598817444835.59</v>
      </c>
      <c r="J92">
        <f>$B92*('NEB CEF End-Use Demand'!W$20/'NEB CEF End-Use Demand'!$O$20)</f>
        <v>154380737619347</v>
      </c>
      <c r="K92">
        <f>$B92*('NEB CEF End-Use Demand'!X$20/'NEB CEF End-Use Demand'!$O$20)</f>
        <v>156812090617395.56</v>
      </c>
      <c r="L92">
        <f>$B92*('NEB CEF End-Use Demand'!Y$20/'NEB CEF End-Use Demand'!$O$20)</f>
        <v>159679956293233.28</v>
      </c>
      <c r="M92">
        <f>$B92*('NEB CEF End-Use Demand'!Z$20/'NEB CEF End-Use Demand'!$O$20)</f>
        <v>162260583056743.38</v>
      </c>
      <c r="N92">
        <f>$B92*('NEB CEF End-Use Demand'!AA$20/'NEB CEF End-Use Demand'!$O$20)</f>
        <v>164540400565611.25</v>
      </c>
      <c r="O92">
        <f>$B92*('NEB CEF End-Use Demand'!AB$20/'NEB CEF End-Use Demand'!$O$20)</f>
        <v>166808909455883.53</v>
      </c>
      <c r="P92">
        <f>$B92*('NEB CEF End-Use Demand'!AC$20/'NEB CEF End-Use Demand'!$O$20)</f>
        <v>167566586901787.03</v>
      </c>
      <c r="Q92">
        <f>$B92*('NEB CEF End-Use Demand'!AD$20/'NEB CEF End-Use Demand'!$O$20)</f>
        <v>168930406304413.34</v>
      </c>
      <c r="R92">
        <f>$B92*('NEB CEF End-Use Demand'!AE$20/'NEB CEF End-Use Demand'!$O$20)</f>
        <v>169631540657338.97</v>
      </c>
      <c r="S92">
        <f>$B92*('NEB CEF End-Use Demand'!AF$20/'NEB CEF End-Use Demand'!$O$20)</f>
        <v>170502304289198.22</v>
      </c>
      <c r="T92">
        <f>$B92*('NEB CEF End-Use Demand'!AG$20/'NEB CEF End-Use Demand'!$O$20)</f>
        <v>171269028629978.16</v>
      </c>
      <c r="U92">
        <f>$B92*('NEB CEF End-Use Demand'!AH$20/'NEB CEF End-Use Demand'!$O$20)</f>
        <v>173200540686102.34</v>
      </c>
      <c r="V92">
        <f>$B92*('NEB CEF End-Use Demand'!AI$20/'NEB CEF End-Use Demand'!$O$20)</f>
        <v>174107491897467.41</v>
      </c>
      <c r="W92">
        <f>$B92*('NEB CEF End-Use Demand'!AJ$20/'NEB CEF End-Use Demand'!$O$20)</f>
        <v>174858384172213.59</v>
      </c>
      <c r="X92">
        <f>$B92*('NEB CEF End-Use Demand'!AK$20/'NEB CEF End-Use Demand'!$O$20)</f>
        <v>175455479234059.94</v>
      </c>
      <c r="Y92">
        <f>$B92*('NEB CEF End-Use Demand'!AL$20/'NEB CEF End-Use Demand'!$O$20)</f>
        <v>176091023599131.22</v>
      </c>
      <c r="Z92">
        <f>$B92*('NEB CEF End-Use Demand'!AM$20/'NEB CEF End-Use Demand'!$O$20)</f>
        <v>175867112950938.84</v>
      </c>
      <c r="AA92">
        <f>$B92*('NEB CEF End-Use Demand'!AN$20/'NEB CEF End-Use Demand'!$O$20)</f>
        <v>177004759981653.66</v>
      </c>
      <c r="AB92">
        <f>$B92*('NEB CEF End-Use Demand'!AO$20/'NEB CEF End-Use Demand'!$O$20)</f>
        <v>177927543259052.53</v>
      </c>
      <c r="AC92">
        <f>$B92*('NEB CEF End-Use Demand'!AP$20/'NEB CEF End-Use Demand'!$O$20)</f>
        <v>178454524885606.31</v>
      </c>
      <c r="AD92">
        <f>$B92*('NEB CEF End-Use Demand'!AQ$20/'NEB CEF End-Use Demand'!$O$20)</f>
        <v>178927225142901.34</v>
      </c>
      <c r="AE92">
        <f>$B92*('NEB CEF End-Use Demand'!AR$20/'NEB CEF End-Use Demand'!$O$20)</f>
        <v>179646453285579.88</v>
      </c>
      <c r="AF92">
        <f>$B92*('NEB CEF End-Use Demand'!AS$20/'NEB CEF End-Use Demand'!$O$20)</f>
        <v>180207360767920.38</v>
      </c>
      <c r="AG92">
        <f>$B92*('NEB CEF End-Use Demand'!AT$20/'NEB CEF End-Use Demand'!$O$20)</f>
        <v>180906233397126.91</v>
      </c>
      <c r="AH92">
        <f>$B92*('NEB CEF End-Use Demand'!AU$20/'NEB CEF End-Use Demand'!$O$20)</f>
        <v>181394765720455.72</v>
      </c>
      <c r="AI92">
        <f t="shared" ref="AI92:AK95" si="11">TREND($O92:$X92,$O$157:$X$157,AI$157)</f>
        <v>186847754192409</v>
      </c>
      <c r="AJ92">
        <f t="shared" si="11"/>
        <v>187855153351735.75</v>
      </c>
      <c r="AK92">
        <f t="shared" si="11"/>
        <v>188862552511062.5</v>
      </c>
    </row>
    <row r="93" spans="1:37" x14ac:dyDescent="0.35">
      <c r="A93" t="s">
        <v>202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f t="shared" si="11"/>
        <v>0</v>
      </c>
      <c r="AJ93">
        <f t="shared" si="11"/>
        <v>0</v>
      </c>
      <c r="AK93">
        <f t="shared" si="11"/>
        <v>0</v>
      </c>
    </row>
    <row r="94" spans="1:37" x14ac:dyDescent="0.35">
      <c r="A94" t="s">
        <v>181</v>
      </c>
      <c r="B94">
        <f>C73</f>
        <v>168372665235279.66</v>
      </c>
      <c r="C94">
        <f>$B94*('NEB CEF End-Use Demand'!P$21/'NEB CEF End-Use Demand'!$O$21)</f>
        <v>170563114220580.44</v>
      </c>
      <c r="D94">
        <f>$B94*('NEB CEF End-Use Demand'!Q$21/'NEB CEF End-Use Demand'!$O$21)</f>
        <v>161587559878923.06</v>
      </c>
      <c r="E94">
        <f>$B94*('NEB CEF End-Use Demand'!R$21/'NEB CEF End-Use Demand'!$O$21)</f>
        <v>163132136708012.38</v>
      </c>
      <c r="F94">
        <f>$B94*('NEB CEF End-Use Demand'!S$21/'NEB CEF End-Use Demand'!$O$21)</f>
        <v>157942174684078.38</v>
      </c>
      <c r="G94">
        <f>$B94*('NEB CEF End-Use Demand'!T$21/'NEB CEF End-Use Demand'!$O$21)</f>
        <v>157002097417564.22</v>
      </c>
      <c r="H94">
        <f>$B94*('NEB CEF End-Use Demand'!U$21/'NEB CEF End-Use Demand'!$O$21)</f>
        <v>156027542989686.44</v>
      </c>
      <c r="I94">
        <f>$B94*('NEB CEF End-Use Demand'!V$21/'NEB CEF End-Use Demand'!$O$21)</f>
        <v>154609382418930.31</v>
      </c>
      <c r="J94">
        <f>$B94*('NEB CEF End-Use Demand'!W$21/'NEB CEF End-Use Demand'!$O$21)</f>
        <v>153198117280446.94</v>
      </c>
      <c r="K94">
        <f>$B94*('NEB CEF End-Use Demand'!X$21/'NEB CEF End-Use Demand'!$O$21)</f>
        <v>151713300864387.88</v>
      </c>
      <c r="L94">
        <f>$B94*('NEB CEF End-Use Demand'!Y$21/'NEB CEF End-Use Demand'!$O$21)</f>
        <v>149764192008632.34</v>
      </c>
      <c r="M94">
        <f>$B94*('NEB CEF End-Use Demand'!Z$21/'NEB CEF End-Use Demand'!$O$21)</f>
        <v>147838067927119.19</v>
      </c>
      <c r="N94">
        <f>$B94*('NEB CEF End-Use Demand'!AA$21/'NEB CEF End-Use Demand'!$O$21)</f>
        <v>145996987510302.91</v>
      </c>
      <c r="O94">
        <f>$B94*('NEB CEF End-Use Demand'!AB$21/'NEB CEF End-Use Demand'!$O$21)</f>
        <v>144891419869243.44</v>
      </c>
      <c r="P94">
        <f>$B94*('NEB CEF End-Use Demand'!AC$21/'NEB CEF End-Use Demand'!$O$21)</f>
        <v>144861539662728.31</v>
      </c>
      <c r="Q94">
        <f>$B94*('NEB CEF End-Use Demand'!AD$21/'NEB CEF End-Use Demand'!$O$21)</f>
        <v>144702944720455.75</v>
      </c>
      <c r="R94">
        <f>$B94*('NEB CEF End-Use Demand'!AE$21/'NEB CEF End-Use Demand'!$O$21)</f>
        <v>144964971146819.13</v>
      </c>
      <c r="S94">
        <f>$B94*('NEB CEF End-Use Demand'!AF$21/'NEB CEF End-Use Demand'!$O$21)</f>
        <v>145174132592424.97</v>
      </c>
      <c r="T94">
        <f>$B94*('NEB CEF End-Use Demand'!AG$21/'NEB CEF End-Use Demand'!$O$21)</f>
        <v>145466039225303.47</v>
      </c>
      <c r="U94">
        <f>$B94*('NEB CEF End-Use Demand'!AH$21/'NEB CEF End-Use Demand'!$O$21)</f>
        <v>145369503173485.41</v>
      </c>
      <c r="V94">
        <f>$B94*('NEB CEF End-Use Demand'!AI$21/'NEB CEF End-Use Demand'!$O$21)</f>
        <v>145661409806363.84</v>
      </c>
      <c r="W94">
        <f>$B94*('NEB CEF End-Use Demand'!AJ$21/'NEB CEF End-Use Demand'!$O$21)</f>
        <v>146068240310454.34</v>
      </c>
      <c r="X94">
        <f>$B94*('NEB CEF End-Use Demand'!AK$21/'NEB CEF End-Use Demand'!$O$21)</f>
        <v>146562412956665.94</v>
      </c>
      <c r="Y94">
        <f>$B94*('NEB CEF End-Use Demand'!AL$21/'NEB CEF End-Use Demand'!$O$21)</f>
        <v>147162315564392.59</v>
      </c>
      <c r="Z94">
        <f>$B94*('NEB CEF End-Use Demand'!AM$21/'NEB CEF End-Use Demand'!$O$21)</f>
        <v>148139168469694.63</v>
      </c>
      <c r="AA94">
        <f>$B94*('NEB CEF End-Use Demand'!AN$21/'NEB CEF End-Use Demand'!$O$21)</f>
        <v>148656325890148.63</v>
      </c>
      <c r="AB94">
        <f>$B94*('NEB CEF End-Use Demand'!AO$21/'NEB CEF End-Use Demand'!$O$21)</f>
        <v>149295302614087.34</v>
      </c>
      <c r="AC94">
        <f>$B94*('NEB CEF End-Use Demand'!AP$21/'NEB CEF End-Use Demand'!$O$21)</f>
        <v>150161828603025.84</v>
      </c>
      <c r="AD94">
        <f>$B94*('NEB CEF End-Use Demand'!AQ$21/'NEB CEF End-Use Demand'!$O$21)</f>
        <v>151131786076055.16</v>
      </c>
      <c r="AE94">
        <f>$B94*('NEB CEF End-Use Demand'!AR$21/'NEB CEF End-Use Demand'!$O$21)</f>
        <v>151943148606811.88</v>
      </c>
      <c r="AF94">
        <f>$B94*('NEB CEF End-Use Demand'!AS$21/'NEB CEF End-Use Demand'!$O$21)</f>
        <v>152949881718629.03</v>
      </c>
      <c r="AG94">
        <f>$B94*('NEB CEF End-Use Demand'!AT$21/'NEB CEF End-Use Demand'!$O$21)</f>
        <v>153940525488476.47</v>
      </c>
      <c r="AH94">
        <f>$B94*('NEB CEF End-Use Demand'!AU$21/'NEB CEF End-Use Demand'!$O$21)</f>
        <v>155078271813475.31</v>
      </c>
      <c r="AI94">
        <f t="shared" si="11"/>
        <v>148170121299007.69</v>
      </c>
      <c r="AJ94">
        <f t="shared" si="11"/>
        <v>148350628392724.69</v>
      </c>
      <c r="AK94">
        <f t="shared" si="11"/>
        <v>148531135486441.69</v>
      </c>
    </row>
    <row r="95" spans="1:37" x14ac:dyDescent="0.35">
      <c r="A95" t="s">
        <v>203</v>
      </c>
      <c r="B95">
        <f>D73</f>
        <v>22733658809899.289</v>
      </c>
      <c r="C95">
        <f>$B95*('NEB CEF End-Use Demand'!P$22/'NEB CEF End-Use Demand'!$O$22)</f>
        <v>21821373551974.434</v>
      </c>
      <c r="D95">
        <f>$B95*('NEB CEF End-Use Demand'!Q$22/'NEB CEF End-Use Demand'!$O$22)</f>
        <v>19699851123310.25</v>
      </c>
      <c r="E95">
        <f>$B95*('NEB CEF End-Use Demand'!R$22/'NEB CEF End-Use Demand'!$O$22)</f>
        <v>18910020262422.285</v>
      </c>
      <c r="F95">
        <f>$B95*('NEB CEF End-Use Demand'!S$22/'NEB CEF End-Use Demand'!$O$22)</f>
        <v>17382401659387.041</v>
      </c>
      <c r="G95">
        <f>$B95*('NEB CEF End-Use Demand'!T$22/'NEB CEF End-Use Demand'!$O$22)</f>
        <v>16430318722425.191</v>
      </c>
      <c r="H95">
        <f>$B95*('NEB CEF End-Use Demand'!U$22/'NEB CEF End-Use Demand'!$O$22)</f>
        <v>15548647063759.559</v>
      </c>
      <c r="I95">
        <f>$B95*('NEB CEF End-Use Demand'!V$22/'NEB CEF End-Use Demand'!$O$22)</f>
        <v>14706773084130.916</v>
      </c>
      <c r="J95">
        <f>$B95*('NEB CEF End-Use Demand'!W$22/'NEB CEF End-Use Demand'!$O$22)</f>
        <v>13864899104502.271</v>
      </c>
      <c r="K95">
        <f>$B95*('NEB CEF End-Use Demand'!X$22/'NEB CEF End-Use Demand'!$O$22)</f>
        <v>13087313683317.998</v>
      </c>
      <c r="L95">
        <f>$B95*('NEB CEF End-Use Demand'!Y$22/'NEB CEF End-Use Demand'!$O$22)</f>
        <v>12346464581244.791</v>
      </c>
      <c r="M95">
        <f>$B95*('NEB CEF End-Use Demand'!Z$22/'NEB CEF End-Use Demand'!$O$22)</f>
        <v>11657658597912.266</v>
      </c>
      <c r="N95">
        <f>$B95*('NEB CEF End-Use Demand'!AA$22/'NEB CEF End-Use Demand'!$O$22)</f>
        <v>11014773013468.574</v>
      </c>
      <c r="O95">
        <f>$B95*('NEB CEF End-Use Demand'!AB$22/'NEB CEF End-Use Demand'!$O$22)</f>
        <v>10414746467987.797</v>
      </c>
      <c r="P95">
        <f>$B95*('NEB CEF End-Use Demand'!AC$22/'NEB CEF End-Use Demand'!$O$22)</f>
        <v>9879008480951.3887</v>
      </c>
      <c r="Q95">
        <f>$B95*('NEB CEF End-Use Demand'!AD$22/'NEB CEF End-Use Demand'!$O$22)</f>
        <v>9352454573692.7441</v>
      </c>
      <c r="R95">
        <f>$B95*('NEB CEF End-Use Demand'!AE$22/'NEB CEF End-Use Demand'!$O$22)</f>
        <v>8871821065322.9375</v>
      </c>
      <c r="S95">
        <f>$B95*('NEB CEF End-Use Demand'!AF$22/'NEB CEF End-Use Demand'!$O$22)</f>
        <v>8421801156212.3545</v>
      </c>
      <c r="T95">
        <f>$B95*('NEB CEF End-Use Demand'!AG$22/'NEB CEF End-Use Demand'!$O$22)</f>
        <v>8011578926138.7607</v>
      </c>
      <c r="U95">
        <f>$B95*('NEB CEF End-Use Demand'!AH$22/'NEB CEF End-Use Demand'!$O$22)</f>
        <v>7616663495694.7783</v>
      </c>
      <c r="V95">
        <f>$B95*('NEB CEF End-Use Demand'!AI$22/'NEB CEF End-Use Demand'!$O$22)</f>
        <v>7264607104213.71</v>
      </c>
      <c r="W95">
        <f>$B95*('NEB CEF End-Use Demand'!AJ$22/'NEB CEF End-Use Demand'!$O$22)</f>
        <v>6940102952065.9434</v>
      </c>
      <c r="X95">
        <f>$B95*('NEB CEF End-Use Demand'!AK$22/'NEB CEF End-Use Demand'!$O$22)</f>
        <v>6643151039251.4746</v>
      </c>
      <c r="Y95">
        <f>$B95*('NEB CEF End-Use Demand'!AL$22/'NEB CEF End-Use Demand'!$O$22)</f>
        <v>6376812725696.2314</v>
      </c>
      <c r="Z95">
        <f>$B95*('NEB CEF End-Use Demand'!AM$22/'NEB CEF End-Use Demand'!$O$22)</f>
        <v>6147210731252.0557</v>
      </c>
      <c r="AA95">
        <f>$B95*('NEB CEF End-Use Demand'!AN$22/'NEB CEF End-Use Demand'!$O$22)</f>
        <v>5932915536437.4922</v>
      </c>
      <c r="AB95">
        <f>$B95*('NEB CEF End-Use Demand'!AO$22/'NEB CEF End-Use Demand'!$O$22)</f>
        <v>5740049861104.3848</v>
      </c>
      <c r="AC95">
        <f>$B95*('NEB CEF End-Use Demand'!AP$22/'NEB CEF End-Use Demand'!$O$22)</f>
        <v>5565552345326.8115</v>
      </c>
      <c r="AD95">
        <f>$B95*('NEB CEF End-Use Demand'!AQ$22/'NEB CEF End-Use Demand'!$O$22)</f>
        <v>5406361629178.8506</v>
      </c>
      <c r="AE95">
        <f>$B95*('NEB CEF End-Use Demand'!AR$22/'NEB CEF End-Use Demand'!$O$22)</f>
        <v>5259416352734.5781</v>
      </c>
      <c r="AF95">
        <f>$B95*('NEB CEF End-Use Demand'!AS$22/'NEB CEF End-Use Demand'!$O$22)</f>
        <v>5130839235845.8398</v>
      </c>
      <c r="AG95">
        <f>$B95*('NEB CEF End-Use Demand'!AT$22/'NEB CEF End-Use Demand'!$O$22)</f>
        <v>5011446198734.8691</v>
      </c>
      <c r="AH95">
        <f>$B95*('NEB CEF End-Use Demand'!AU$22/'NEB CEF End-Use Demand'!$O$22)</f>
        <v>4910421321179.4307</v>
      </c>
      <c r="AI95">
        <f t="shared" si="11"/>
        <v>1847410116266.875</v>
      </c>
      <c r="AJ95">
        <f t="shared" si="11"/>
        <v>1428430541435.5</v>
      </c>
      <c r="AK95">
        <f t="shared" si="11"/>
        <v>1009450966604.125</v>
      </c>
    </row>
    <row r="96" spans="1:37" x14ac:dyDescent="0.35">
      <c r="A96" t="s">
        <v>204</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row>
    <row r="97" spans="1:37" x14ac:dyDescent="0.35">
      <c r="A97" t="s">
        <v>183</v>
      </c>
      <c r="B97">
        <f>E73</f>
        <v>65151703846064.211</v>
      </c>
      <c r="C97">
        <f>$B97*('NEB CEF End-Use Demand'!P$23/'NEB CEF End-Use Demand'!$O$23)</f>
        <v>64753128716653</v>
      </c>
      <c r="D97">
        <f>$B97*('NEB CEF End-Use Demand'!Q$23/'NEB CEF End-Use Demand'!$O$23)</f>
        <v>60959000080911.609</v>
      </c>
      <c r="E97">
        <f>$B97*('NEB CEF End-Use Demand'!R$23/'NEB CEF End-Use Demand'!$O$23)</f>
        <v>61250266521635.188</v>
      </c>
      <c r="F97">
        <f>$B97*('NEB CEF End-Use Demand'!S$23/'NEB CEF End-Use Demand'!$O$23)</f>
        <v>58379759099240.953</v>
      </c>
      <c r="G97">
        <f>$B97*('NEB CEF End-Use Demand'!T$23/'NEB CEF End-Use Demand'!$O$23)</f>
        <v>58142147002861.188</v>
      </c>
      <c r="H97">
        <f>$B97*('NEB CEF End-Use Demand'!U$23/'NEB CEF End-Use Demand'!$O$23)</f>
        <v>58402753818245.438</v>
      </c>
      <c r="I97">
        <f>$B97*('NEB CEF End-Use Demand'!V$23/'NEB CEF End-Use Demand'!$O$23)</f>
        <v>58452575709421.852</v>
      </c>
      <c r="J97">
        <f>$B97*('NEB CEF End-Use Demand'!W$23/'NEB CEF End-Use Demand'!$O$23)</f>
        <v>58226460972544.328</v>
      </c>
      <c r="K97">
        <f>$B97*('NEB CEF End-Use Demand'!X$23/'NEB CEF End-Use Demand'!$O$23)</f>
        <v>58092325111684.789</v>
      </c>
      <c r="L97">
        <f>$B97*('NEB CEF End-Use Demand'!Y$23/'NEB CEF End-Use Demand'!$O$23)</f>
        <v>57517457136572.453</v>
      </c>
      <c r="M97">
        <f>$B97*('NEB CEF End-Use Demand'!Z$23/'NEB CEF End-Use Demand'!$O$23)</f>
        <v>57241520508518.539</v>
      </c>
      <c r="N97">
        <f>$B97*('NEB CEF End-Use Demand'!AA$23/'NEB CEF End-Use Demand'!$O$23)</f>
        <v>57057562756482.586</v>
      </c>
      <c r="O97">
        <f>$B97*('NEB CEF End-Use Demand'!AB$23/'NEB CEF End-Use Demand'!$O$23)</f>
        <v>56130109089968.023</v>
      </c>
      <c r="P97">
        <f>$B97*('NEB CEF End-Use Demand'!AC$23/'NEB CEF End-Use Demand'!$O$23)</f>
        <v>56310234388836.563</v>
      </c>
      <c r="Q97">
        <f>$B97*('NEB CEF End-Use Demand'!AD$23/'NEB CEF End-Use Demand'!$O$23)</f>
        <v>55658717350375.906</v>
      </c>
      <c r="R97">
        <f>$B97*('NEB CEF End-Use Demand'!AE$23/'NEB CEF End-Use Demand'!$O$23)</f>
        <v>55440267519833.227</v>
      </c>
      <c r="S97">
        <f>$B97*('NEB CEF End-Use Demand'!AF$23/'NEB CEF End-Use Demand'!$O$23)</f>
        <v>54938216154901.789</v>
      </c>
      <c r="T97">
        <f>$B97*('NEB CEF End-Use Demand'!AG$23/'NEB CEF End-Use Demand'!$O$23)</f>
        <v>54302028929110.813</v>
      </c>
      <c r="U97">
        <f>$B97*('NEB CEF End-Use Demand'!AH$23/'NEB CEF End-Use Demand'!$O$23)</f>
        <v>52485446127755.844</v>
      </c>
      <c r="V97">
        <f>$B97*('NEB CEF End-Use Demand'!AI$23/'NEB CEF End-Use Demand'!$O$23)</f>
        <v>51216904129341.297</v>
      </c>
      <c r="W97">
        <f>$B97*('NEB CEF End-Use Demand'!AJ$23/'NEB CEF End-Use Demand'!$O$23)</f>
        <v>49898540239750.352</v>
      </c>
      <c r="X97">
        <f>$B97*('NEB CEF End-Use Demand'!AK$23/'NEB CEF End-Use Demand'!$O$23)</f>
        <v>48557181631154.922</v>
      </c>
      <c r="Y97">
        <f>$B97*('NEB CEF End-Use Demand'!AL$23/'NEB CEF End-Use Demand'!$O$23)</f>
        <v>47188995850387.563</v>
      </c>
      <c r="Z97">
        <f>$B97*('NEB CEF End-Use Demand'!AM$23/'NEB CEF End-Use Demand'!$O$23)</f>
        <v>46296034262379.742</v>
      </c>
      <c r="AA97">
        <f>$B97*('NEB CEF End-Use Demand'!AN$23/'NEB CEF End-Use Demand'!$O$23)</f>
        <v>44678739025730.383</v>
      </c>
      <c r="AB97">
        <f>$B97*('NEB CEF End-Use Demand'!AO$23/'NEB CEF End-Use Demand'!$O$23)</f>
        <v>43126595492927.094</v>
      </c>
      <c r="AC97">
        <f>$B97*('NEB CEF End-Use Demand'!AP$23/'NEB CEF End-Use Demand'!$O$23)</f>
        <v>41739247446322.664</v>
      </c>
      <c r="AD97">
        <f>$B97*('NEB CEF End-Use Demand'!AQ$23/'NEB CEF End-Use Demand'!$O$23)</f>
        <v>40367229212387.906</v>
      </c>
      <c r="AE97">
        <f>$B97*('NEB CEF End-Use Demand'!AR$23/'NEB CEF End-Use Demand'!$O$23)</f>
        <v>38956886446778.984</v>
      </c>
      <c r="AF97">
        <f>$B97*('NEB CEF End-Use Demand'!AS$23/'NEB CEF End-Use Demand'!$O$23)</f>
        <v>37642355010355.453</v>
      </c>
      <c r="AG97">
        <f>$B97*('NEB CEF End-Use Demand'!AT$23/'NEB CEF End-Use Demand'!$O$23)</f>
        <v>36327823573931.922</v>
      </c>
      <c r="AH97">
        <f>$B97*('NEB CEF End-Use Demand'!AU$23/'NEB CEF End-Use Demand'!$O$23)</f>
        <v>35112935919861.195</v>
      </c>
      <c r="AI97">
        <f>TREND($O97:$X97,$O$157:$X$157,AI$157)</f>
        <v>39896232331607</v>
      </c>
      <c r="AJ97">
        <f>TREND($O97:$X97,$O$157:$X$157,AJ$157)</f>
        <v>39018972188091</v>
      </c>
      <c r="AK97">
        <f>TREND($O97:$X97,$O$157:$X$157,AK$157)</f>
        <v>38141712044575.25</v>
      </c>
    </row>
    <row r="98" spans="1:37" x14ac:dyDescent="0.35">
      <c r="A98" t="s">
        <v>205</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row>
    <row r="99" spans="1:37" x14ac:dyDescent="0.35">
      <c r="A99" t="s">
        <v>206</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row>
    <row r="100" spans="1:37" x14ac:dyDescent="0.35">
      <c r="A100" t="s">
        <v>207</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row>
    <row r="101" spans="1:37" x14ac:dyDescent="0.35">
      <c r="A101" t="s">
        <v>208</v>
      </c>
      <c r="B101">
        <v>0</v>
      </c>
      <c r="C101">
        <v>0</v>
      </c>
      <c r="D101">
        <v>0</v>
      </c>
      <c r="E101">
        <v>0</v>
      </c>
      <c r="F101">
        <v>0</v>
      </c>
      <c r="G101">
        <v>0</v>
      </c>
      <c r="H101">
        <v>0</v>
      </c>
      <c r="I101">
        <v>0</v>
      </c>
      <c r="J101">
        <v>0</v>
      </c>
      <c r="K101">
        <v>0</v>
      </c>
      <c r="L101">
        <f t="shared" ref="L101:AH101" si="12">B54</f>
        <v>68157368512.170387</v>
      </c>
      <c r="M101">
        <f t="shared" si="12"/>
        <v>136314737024.34077</v>
      </c>
      <c r="N101">
        <f t="shared" si="12"/>
        <v>272629474048.68155</v>
      </c>
      <c r="O101">
        <f t="shared" si="12"/>
        <v>340786842560.85199</v>
      </c>
      <c r="P101">
        <f t="shared" si="12"/>
        <v>411142835863.73755</v>
      </c>
      <c r="Q101">
        <f t="shared" si="12"/>
        <v>411142835863.73755</v>
      </c>
      <c r="R101">
        <f t="shared" si="12"/>
        <v>413341460654.4527</v>
      </c>
      <c r="S101">
        <f t="shared" si="12"/>
        <v>415540085445.16791</v>
      </c>
      <c r="T101">
        <f t="shared" si="12"/>
        <v>417738710235.88312</v>
      </c>
      <c r="U101">
        <f t="shared" si="12"/>
        <v>419937335026.59821</v>
      </c>
      <c r="V101">
        <f t="shared" si="12"/>
        <v>422135959817.31342</v>
      </c>
      <c r="W101">
        <f t="shared" si="12"/>
        <v>426533209398.74384</v>
      </c>
      <c r="X101">
        <f t="shared" si="12"/>
        <v>428731834189.45892</v>
      </c>
      <c r="Y101">
        <f t="shared" si="12"/>
        <v>430930458980.17413</v>
      </c>
      <c r="Z101">
        <f t="shared" si="12"/>
        <v>435327708561.60449</v>
      </c>
      <c r="AA101">
        <f t="shared" si="12"/>
        <v>439724958143.03485</v>
      </c>
      <c r="AB101">
        <f t="shared" si="12"/>
        <v>441923582933.74994</v>
      </c>
      <c r="AC101">
        <f t="shared" si="12"/>
        <v>446320832515.1803</v>
      </c>
      <c r="AD101">
        <f t="shared" si="12"/>
        <v>450718082096.61066</v>
      </c>
      <c r="AE101">
        <f t="shared" si="12"/>
        <v>452916706887.32587</v>
      </c>
      <c r="AF101">
        <f t="shared" si="12"/>
        <v>457313956468.75616</v>
      </c>
      <c r="AG101">
        <f t="shared" si="12"/>
        <v>461711206050.18658</v>
      </c>
      <c r="AH101">
        <f t="shared" si="12"/>
        <v>466108455631.61688</v>
      </c>
    </row>
    <row r="103" spans="1:37" x14ac:dyDescent="0.35">
      <c r="A103" s="1" t="s">
        <v>209</v>
      </c>
    </row>
    <row r="104" spans="1:37" x14ac:dyDescent="0.35">
      <c r="B104">
        <f>B$1</f>
        <v>2018</v>
      </c>
      <c r="C104">
        <f t="shared" ref="C104:AK104" si="13">B104+1</f>
        <v>2019</v>
      </c>
      <c r="D104">
        <f t="shared" si="13"/>
        <v>2020</v>
      </c>
      <c r="E104">
        <f t="shared" si="13"/>
        <v>2021</v>
      </c>
      <c r="F104">
        <f t="shared" si="13"/>
        <v>2022</v>
      </c>
      <c r="G104">
        <f t="shared" si="13"/>
        <v>2023</v>
      </c>
      <c r="H104">
        <f t="shared" si="13"/>
        <v>2024</v>
      </c>
      <c r="I104">
        <f t="shared" si="13"/>
        <v>2025</v>
      </c>
      <c r="J104">
        <f t="shared" si="13"/>
        <v>2026</v>
      </c>
      <c r="K104">
        <f t="shared" si="13"/>
        <v>2027</v>
      </c>
      <c r="L104">
        <f t="shared" si="13"/>
        <v>2028</v>
      </c>
      <c r="M104">
        <f t="shared" si="13"/>
        <v>2029</v>
      </c>
      <c r="N104">
        <f t="shared" si="13"/>
        <v>2030</v>
      </c>
      <c r="O104">
        <f t="shared" si="13"/>
        <v>2031</v>
      </c>
      <c r="P104">
        <f t="shared" si="13"/>
        <v>2032</v>
      </c>
      <c r="Q104">
        <f t="shared" si="13"/>
        <v>2033</v>
      </c>
      <c r="R104">
        <f t="shared" si="13"/>
        <v>2034</v>
      </c>
      <c r="S104">
        <f t="shared" si="13"/>
        <v>2035</v>
      </c>
      <c r="T104">
        <f t="shared" si="13"/>
        <v>2036</v>
      </c>
      <c r="U104">
        <f t="shared" si="13"/>
        <v>2037</v>
      </c>
      <c r="V104">
        <f t="shared" si="13"/>
        <v>2038</v>
      </c>
      <c r="W104">
        <f t="shared" si="13"/>
        <v>2039</v>
      </c>
      <c r="X104">
        <f t="shared" si="13"/>
        <v>2040</v>
      </c>
      <c r="Y104">
        <f t="shared" si="13"/>
        <v>2041</v>
      </c>
      <c r="Z104">
        <f t="shared" si="13"/>
        <v>2042</v>
      </c>
      <c r="AA104">
        <f t="shared" si="13"/>
        <v>2043</v>
      </c>
      <c r="AB104">
        <f t="shared" si="13"/>
        <v>2044</v>
      </c>
      <c r="AC104">
        <f t="shared" si="13"/>
        <v>2045</v>
      </c>
      <c r="AD104">
        <f t="shared" si="13"/>
        <v>2046</v>
      </c>
      <c r="AE104">
        <f t="shared" si="13"/>
        <v>2047</v>
      </c>
      <c r="AF104">
        <f t="shared" si="13"/>
        <v>2048</v>
      </c>
      <c r="AG104">
        <f t="shared" si="13"/>
        <v>2049</v>
      </c>
      <c r="AH104">
        <f t="shared" si="13"/>
        <v>2050</v>
      </c>
      <c r="AI104">
        <f t="shared" si="13"/>
        <v>2051</v>
      </c>
      <c r="AJ104">
        <f t="shared" si="13"/>
        <v>2052</v>
      </c>
      <c r="AK104">
        <f t="shared" si="13"/>
        <v>2053</v>
      </c>
    </row>
    <row r="105" spans="1:37" x14ac:dyDescent="0.35">
      <c r="A105" t="s">
        <v>180</v>
      </c>
      <c r="B105">
        <f>B74</f>
        <v>14520653035594.322</v>
      </c>
      <c r="C105">
        <f>$B105*('NEB CEF End-Use Demand'!P$20/'NEB CEF End-Use Demand'!$O$20)</f>
        <v>14449029329920.418</v>
      </c>
      <c r="D105">
        <f>$B105*('NEB CEF End-Use Demand'!Q$20/'NEB CEF End-Use Demand'!$O$20)</f>
        <v>15222144035282.836</v>
      </c>
      <c r="E105">
        <f>$B105*('NEB CEF End-Use Demand'!R$20/'NEB CEF End-Use Demand'!$O$20)</f>
        <v>15154031295573.336</v>
      </c>
      <c r="F105">
        <f>$B105*('NEB CEF End-Use Demand'!S$20/'NEB CEF End-Use Demand'!$O$20)</f>
        <v>14892347299026.207</v>
      </c>
      <c r="G105">
        <f>$B105*('NEB CEF End-Use Demand'!T$20/'NEB CEF End-Use Demand'!$O$20)</f>
        <v>15163627935876.051</v>
      </c>
      <c r="H105">
        <f>$B105*('NEB CEF End-Use Demand'!U$20/'NEB CEF End-Use Demand'!$O$20)</f>
        <v>15402841750250.977</v>
      </c>
      <c r="I105">
        <f>$B105*('NEB CEF End-Use Demand'!V$20/'NEB CEF End-Use Demand'!$O$20)</f>
        <v>15688868444151.33</v>
      </c>
      <c r="J105">
        <f>$B105*('NEB CEF End-Use Demand'!W$20/'NEB CEF End-Use Demand'!$O$20)</f>
        <v>15976767653232.703</v>
      </c>
      <c r="K105">
        <f>$B105*('NEB CEF End-Use Demand'!X$20/'NEB CEF End-Use Demand'!$O$20)</f>
        <v>16228386880681.871</v>
      </c>
      <c r="L105">
        <f>$B105*('NEB CEF End-Use Demand'!Y$20/'NEB CEF End-Use Demand'!$O$20)</f>
        <v>16525180536873.072</v>
      </c>
      <c r="M105">
        <f>$B105*('NEB CEF End-Use Demand'!Z$20/'NEB CEF End-Use Demand'!$O$20)</f>
        <v>16792248014565.625</v>
      </c>
      <c r="N105">
        <f>$B105*('NEB CEF End-Use Demand'!AA$20/'NEB CEF End-Use Demand'!$O$20)</f>
        <v>17028184927373.777</v>
      </c>
      <c r="O105">
        <f>$B105*('NEB CEF End-Use Demand'!AB$20/'NEB CEF End-Use Demand'!$O$20)</f>
        <v>17262951518193.787</v>
      </c>
      <c r="P105">
        <f>$B105*('NEB CEF End-Use Demand'!AC$20/'NEB CEF End-Use Demand'!$O$20)</f>
        <v>17341363091398.877</v>
      </c>
      <c r="Q105">
        <f>$B105*('NEB CEF End-Use Demand'!AD$20/'NEB CEF End-Use Demand'!$O$20)</f>
        <v>17482503923168.037</v>
      </c>
      <c r="R105">
        <f>$B105*('NEB CEF End-Use Demand'!AE$20/'NEB CEF End-Use Demand'!$O$20)</f>
        <v>17555063886432.447</v>
      </c>
      <c r="S105">
        <f>$B105*('NEB CEF End-Use Demand'!AF$20/'NEB CEF End-Use Demand'!$O$20)</f>
        <v>17645178679518.891</v>
      </c>
      <c r="T105">
        <f>$B105*('NEB CEF End-Use Demand'!AG$20/'NEB CEF End-Use Demand'!$O$20)</f>
        <v>17724526510314.488</v>
      </c>
      <c r="U105">
        <f>$B105*('NEB CEF End-Use Demand'!AH$20/'NEB CEF End-Use Demand'!$O$20)</f>
        <v>17924417505888.063</v>
      </c>
      <c r="V105">
        <f>$B105*('NEB CEF End-Use Demand'!AI$20/'NEB CEF End-Use Demand'!$O$20)</f>
        <v>18018277329336.539</v>
      </c>
      <c r="W105">
        <f>$B105*('NEB CEF End-Use Demand'!AJ$20/'NEB CEF End-Use Demand'!$O$20)</f>
        <v>18095986709348.75</v>
      </c>
      <c r="X105">
        <f>$B105*('NEB CEF End-Use Demand'!AK$20/'NEB CEF End-Use Demand'!$O$20)</f>
        <v>18157779710322.309</v>
      </c>
      <c r="Y105">
        <f>$B105*('NEB CEF End-Use Demand'!AL$20/'NEB CEF End-Use Demand'!$O$20)</f>
        <v>18223551806055.535</v>
      </c>
      <c r="Z105">
        <f>$B105*('NEB CEF End-Use Demand'!AM$20/'NEB CEF End-Use Demand'!$O$20)</f>
        <v>18200379430690.449</v>
      </c>
      <c r="AA105">
        <f>$B105*('NEB CEF End-Use Demand'!AN$20/'NEB CEF End-Use Demand'!$O$20)</f>
        <v>18318113822696.895</v>
      </c>
      <c r="AB105">
        <f>$B105*('NEB CEF End-Use Demand'!AO$20/'NEB CEF End-Use Demand'!$O$20)</f>
        <v>18413612096928.766</v>
      </c>
      <c r="AC105">
        <f>$B105*('NEB CEF End-Use Demand'!AP$20/'NEB CEF End-Use Demand'!$O$20)</f>
        <v>18468149101575.883</v>
      </c>
      <c r="AD105">
        <f>$B105*('NEB CEF End-Use Demand'!AQ$20/'NEB CEF End-Use Demand'!$O$20)</f>
        <v>18517068560679.957</v>
      </c>
      <c r="AE105">
        <f>$B105*('NEB CEF End-Use Demand'!AR$20/'NEB CEF End-Use Demand'!$O$20)</f>
        <v>18591501039125.383</v>
      </c>
      <c r="AF105">
        <f>$B105*('NEB CEF End-Use Demand'!AS$20/'NEB CEF End-Use Demand'!$O$20)</f>
        <v>18649549009736.91</v>
      </c>
      <c r="AG105">
        <f>$B105*('NEB CEF End-Use Demand'!AT$20/'NEB CEF End-Use Demand'!$O$20)</f>
        <v>18721874908603.695</v>
      </c>
      <c r="AH105">
        <f>$B105*('NEB CEF End-Use Demand'!AU$20/'NEB CEF End-Use Demand'!$O$20)</f>
        <v>18772432818491.156</v>
      </c>
      <c r="AI105">
        <f t="shared" ref="AI105:AK114" si="14">TREND($O105:$X105,$O$157:$X$157,AI$157)</f>
        <v>19336759244025.938</v>
      </c>
      <c r="AJ105">
        <f t="shared" si="14"/>
        <v>19441014363873.281</v>
      </c>
      <c r="AK105">
        <f t="shared" si="14"/>
        <v>19545269483720.625</v>
      </c>
    </row>
    <row r="106" spans="1:37" x14ac:dyDescent="0.35">
      <c r="A106" t="s">
        <v>202</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f t="shared" si="14"/>
        <v>0</v>
      </c>
      <c r="AJ106">
        <f t="shared" si="14"/>
        <v>0</v>
      </c>
      <c r="AK106">
        <f t="shared" si="14"/>
        <v>0</v>
      </c>
    </row>
    <row r="107" spans="1:37" x14ac:dyDescent="0.35">
      <c r="A107" t="s">
        <v>181</v>
      </c>
      <c r="B107">
        <f>C74</f>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f t="shared" si="14"/>
        <v>0</v>
      </c>
      <c r="AJ107">
        <f t="shared" si="14"/>
        <v>0</v>
      </c>
      <c r="AK107">
        <f t="shared" si="14"/>
        <v>0</v>
      </c>
    </row>
    <row r="108" spans="1:37" x14ac:dyDescent="0.35">
      <c r="A108" t="s">
        <v>203</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f t="shared" si="14"/>
        <v>0</v>
      </c>
      <c r="AJ108">
        <f t="shared" si="14"/>
        <v>0</v>
      </c>
      <c r="AK108">
        <f t="shared" si="14"/>
        <v>0</v>
      </c>
    </row>
    <row r="109" spans="1:37" x14ac:dyDescent="0.35">
      <c r="A109" t="s">
        <v>204</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f t="shared" si="14"/>
        <v>0</v>
      </c>
      <c r="AJ109">
        <f t="shared" si="14"/>
        <v>0</v>
      </c>
      <c r="AK109">
        <f t="shared" si="14"/>
        <v>0</v>
      </c>
    </row>
    <row r="110" spans="1:37" x14ac:dyDescent="0.35">
      <c r="A110" t="s">
        <v>183</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f t="shared" si="14"/>
        <v>0</v>
      </c>
      <c r="AJ110">
        <f t="shared" si="14"/>
        <v>0</v>
      </c>
      <c r="AK110">
        <f t="shared" si="14"/>
        <v>0</v>
      </c>
    </row>
    <row r="111" spans="1:37" x14ac:dyDescent="0.35">
      <c r="A111" t="s">
        <v>205</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f t="shared" si="14"/>
        <v>0</v>
      </c>
      <c r="AJ111">
        <f t="shared" si="14"/>
        <v>0</v>
      </c>
      <c r="AK111">
        <f t="shared" si="14"/>
        <v>0</v>
      </c>
    </row>
    <row r="112" spans="1:37" x14ac:dyDescent="0.35">
      <c r="A112" t="s">
        <v>206</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f t="shared" si="14"/>
        <v>0</v>
      </c>
      <c r="AJ112">
        <f t="shared" si="14"/>
        <v>0</v>
      </c>
      <c r="AK112">
        <f t="shared" si="14"/>
        <v>0</v>
      </c>
    </row>
    <row r="113" spans="1:37" x14ac:dyDescent="0.35">
      <c r="A113" t="s">
        <v>207</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f t="shared" si="14"/>
        <v>0</v>
      </c>
      <c r="AJ113">
        <f t="shared" si="14"/>
        <v>0</v>
      </c>
      <c r="AK113">
        <f t="shared" si="14"/>
        <v>0</v>
      </c>
    </row>
    <row r="114" spans="1:37" x14ac:dyDescent="0.35">
      <c r="A114" t="s">
        <v>208</v>
      </c>
      <c r="B114">
        <v>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f t="shared" si="14"/>
        <v>0</v>
      </c>
      <c r="AJ114">
        <f t="shared" si="14"/>
        <v>0</v>
      </c>
      <c r="AK114">
        <f t="shared" si="14"/>
        <v>0</v>
      </c>
    </row>
    <row r="116" spans="1:37" x14ac:dyDescent="0.35">
      <c r="A116" s="1" t="s">
        <v>210</v>
      </c>
    </row>
    <row r="117" spans="1:37" x14ac:dyDescent="0.35">
      <c r="B117">
        <f>B$1</f>
        <v>2018</v>
      </c>
      <c r="C117">
        <f>B117+1</f>
        <v>2019</v>
      </c>
      <c r="D117">
        <f t="shared" ref="D117:AK117" si="15">C117+1</f>
        <v>2020</v>
      </c>
      <c r="E117">
        <f t="shared" si="15"/>
        <v>2021</v>
      </c>
      <c r="F117">
        <f t="shared" si="15"/>
        <v>2022</v>
      </c>
      <c r="G117">
        <f t="shared" si="15"/>
        <v>2023</v>
      </c>
      <c r="H117">
        <f t="shared" si="15"/>
        <v>2024</v>
      </c>
      <c r="I117">
        <f t="shared" si="15"/>
        <v>2025</v>
      </c>
      <c r="J117">
        <f t="shared" si="15"/>
        <v>2026</v>
      </c>
      <c r="K117">
        <f t="shared" si="15"/>
        <v>2027</v>
      </c>
      <c r="L117">
        <f t="shared" si="15"/>
        <v>2028</v>
      </c>
      <c r="M117">
        <f t="shared" si="15"/>
        <v>2029</v>
      </c>
      <c r="N117">
        <f t="shared" si="15"/>
        <v>2030</v>
      </c>
      <c r="O117">
        <f t="shared" si="15"/>
        <v>2031</v>
      </c>
      <c r="P117">
        <f t="shared" si="15"/>
        <v>2032</v>
      </c>
      <c r="Q117">
        <f t="shared" si="15"/>
        <v>2033</v>
      </c>
      <c r="R117">
        <f t="shared" si="15"/>
        <v>2034</v>
      </c>
      <c r="S117">
        <f t="shared" si="15"/>
        <v>2035</v>
      </c>
      <c r="T117">
        <f t="shared" si="15"/>
        <v>2036</v>
      </c>
      <c r="U117">
        <f t="shared" si="15"/>
        <v>2037</v>
      </c>
      <c r="V117">
        <f t="shared" si="15"/>
        <v>2038</v>
      </c>
      <c r="W117">
        <f t="shared" si="15"/>
        <v>2039</v>
      </c>
      <c r="X117">
        <f t="shared" si="15"/>
        <v>2040</v>
      </c>
      <c r="Y117">
        <f t="shared" si="15"/>
        <v>2041</v>
      </c>
      <c r="Z117">
        <f t="shared" si="15"/>
        <v>2042</v>
      </c>
      <c r="AA117">
        <f t="shared" si="15"/>
        <v>2043</v>
      </c>
      <c r="AB117">
        <f t="shared" si="15"/>
        <v>2044</v>
      </c>
      <c r="AC117">
        <f t="shared" si="15"/>
        <v>2045</v>
      </c>
      <c r="AD117">
        <f t="shared" si="15"/>
        <v>2046</v>
      </c>
      <c r="AE117">
        <f t="shared" si="15"/>
        <v>2047</v>
      </c>
      <c r="AF117">
        <f t="shared" si="15"/>
        <v>2048</v>
      </c>
      <c r="AG117">
        <f t="shared" si="15"/>
        <v>2049</v>
      </c>
      <c r="AH117">
        <f t="shared" si="15"/>
        <v>2050</v>
      </c>
      <c r="AI117">
        <f t="shared" si="15"/>
        <v>2051</v>
      </c>
      <c r="AJ117">
        <f t="shared" si="15"/>
        <v>2052</v>
      </c>
      <c r="AK117">
        <f t="shared" si="15"/>
        <v>2053</v>
      </c>
    </row>
    <row r="118" spans="1:37" x14ac:dyDescent="0.35">
      <c r="A118" t="s">
        <v>180</v>
      </c>
      <c r="B118">
        <f>B75</f>
        <v>20191870476807.199</v>
      </c>
      <c r="C118">
        <f>$B118*('NEB CEF End-Use Demand'!P$20/'NEB CEF End-Use Demand'!$O$20)</f>
        <v>20092273262791.32</v>
      </c>
      <c r="D118">
        <f>$B118*('NEB CEF End-Use Demand'!Q$20/'NEB CEF End-Use Demand'!$O$20)</f>
        <v>21167337308198.004</v>
      </c>
      <c r="E118">
        <f>$B118*('NEB CEF End-Use Demand'!R$20/'NEB CEF End-Use Demand'!$O$20)</f>
        <v>21072622310555.449</v>
      </c>
      <c r="F118">
        <f>$B118*('NEB CEF End-Use Demand'!S$20/'NEB CEF End-Use Demand'!$O$20)</f>
        <v>20708734450196.789</v>
      </c>
      <c r="G118">
        <f>$B118*('NEB CEF End-Use Demand'!T$20/'NEB CEF End-Use Demand'!$O$20)</f>
        <v>21085967035309.215</v>
      </c>
      <c r="H118">
        <f>$B118*('NEB CEF End-Use Demand'!U$20/'NEB CEF End-Use Demand'!$O$20)</f>
        <v>21418608710878.578</v>
      </c>
      <c r="I118">
        <f>$B118*('NEB CEF End-Use Demand'!V$20/'NEB CEF End-Use Demand'!$O$20)</f>
        <v>21816346604758.98</v>
      </c>
      <c r="J118">
        <f>$B118*('NEB CEF End-Use Demand'!W$20/'NEB CEF End-Use Demand'!$O$20)</f>
        <v>22216688347371.824</v>
      </c>
      <c r="K118">
        <f>$B118*('NEB CEF End-Use Demand'!X$20/'NEB CEF End-Use Demand'!$O$20)</f>
        <v>22566580520793.617</v>
      </c>
      <c r="L118">
        <f>$B118*('NEB CEF End-Use Demand'!Y$20/'NEB CEF End-Use Demand'!$O$20)</f>
        <v>22979290544885.555</v>
      </c>
      <c r="M118">
        <f>$B118*('NEB CEF End-Use Demand'!Z$20/'NEB CEF End-Use Demand'!$O$20)</f>
        <v>23350664470349.98</v>
      </c>
      <c r="N118">
        <f>$B118*('NEB CEF End-Use Demand'!AA$20/'NEB CEF End-Use Demand'!$O$20)</f>
        <v>23678749410637.582</v>
      </c>
      <c r="O118">
        <f>$B118*('NEB CEF End-Use Demand'!AB$20/'NEB CEF End-Use Demand'!$O$20)</f>
        <v>24005206945467.402</v>
      </c>
      <c r="P118">
        <f>$B118*('NEB CEF End-Use Demand'!AC$20/'NEB CEF End-Use Demand'!$O$20)</f>
        <v>24114243111138.383</v>
      </c>
      <c r="Q118">
        <f>$B118*('NEB CEF End-Use Demand'!AD$20/'NEB CEF End-Use Demand'!$O$20)</f>
        <v>24310508209346.141</v>
      </c>
      <c r="R118">
        <f>$B118*('NEB CEF End-Use Demand'!AE$20/'NEB CEF End-Use Demand'!$O$20)</f>
        <v>24411407347728.238</v>
      </c>
      <c r="S118">
        <f>$B118*('NEB CEF End-Use Demand'!AF$20/'NEB CEF End-Use Demand'!$O$20)</f>
        <v>24536717567976.973</v>
      </c>
      <c r="T118">
        <f>$B118*('NEB CEF End-Use Demand'!AG$20/'NEB CEF End-Use Demand'!$O$20)</f>
        <v>24647055658014.168</v>
      </c>
      <c r="U118">
        <f>$B118*('NEB CEF End-Use Demand'!AH$20/'NEB CEF End-Use Demand'!$O$20)</f>
        <v>24925016510202.273</v>
      </c>
      <c r="V118">
        <f>$B118*('NEB CEF End-Use Demand'!AI$20/'NEB CEF End-Use Demand'!$O$20)</f>
        <v>25055534427915.891</v>
      </c>
      <c r="W118">
        <f>$B118*('NEB CEF End-Use Demand'!AJ$20/'NEB CEF End-Use Demand'!$O$20)</f>
        <v>25163594150312.207</v>
      </c>
      <c r="X118">
        <f>$B118*('NEB CEF End-Use Demand'!AK$20/'NEB CEF End-Use Demand'!$O$20)</f>
        <v>25249521158482.766</v>
      </c>
      <c r="Y118">
        <f>$B118*('NEB CEF End-Use Demand'!AL$20/'NEB CEF End-Use Demand'!$O$20)</f>
        <v>25340981345209.766</v>
      </c>
      <c r="Z118">
        <f>$B118*('NEB CEF End-Use Demand'!AM$20/'NEB CEF End-Use Demand'!$O$20)</f>
        <v>25308758717145.805</v>
      </c>
      <c r="AA118">
        <f>$B118*('NEB CEF End-Use Demand'!AN$20/'NEB CEF End-Use Demand'!$O$20)</f>
        <v>25472475706198.047</v>
      </c>
      <c r="AB118">
        <f>$B118*('NEB CEF End-Use Demand'!AO$20/'NEB CEF End-Use Demand'!$O$20)</f>
        <v>25605271991552.551</v>
      </c>
      <c r="AC118">
        <f>$B118*('NEB CEF End-Use Demand'!AP$20/'NEB CEF End-Use Demand'!$O$20)</f>
        <v>25681109085884.898</v>
      </c>
      <c r="AD118">
        <f>$B118*('NEB CEF End-Use Demand'!AQ$20/'NEB CEF End-Use Demand'!$O$20)</f>
        <v>25749134634019.93</v>
      </c>
      <c r="AE118">
        <f>$B118*('NEB CEF End-Use Demand'!AR$20/'NEB CEF End-Use Demand'!$O$20)</f>
        <v>25852637621134.465</v>
      </c>
      <c r="AF118">
        <f>$B118*('NEB CEF End-Use Demand'!AS$20/'NEB CEF End-Use Demand'!$O$20)</f>
        <v>25933356931840.148</v>
      </c>
      <c r="AG118">
        <f>$B118*('NEB CEF End-Use Demand'!AT$20/'NEB CEF End-Use Demand'!$O$20)</f>
        <v>26033930589130.691</v>
      </c>
      <c r="AH118">
        <f>$B118*('NEB CEF End-Use Demand'!AU$20/'NEB CEF End-Use Demand'!$O$20)</f>
        <v>26104234504906.605</v>
      </c>
      <c r="AI118">
        <f t="shared" ref="AI118:AK119" si="16">TREND($O118:$X118,$O$157:$X$157,AI$157)</f>
        <v>26888965471420.75</v>
      </c>
      <c r="AJ118">
        <f t="shared" si="16"/>
        <v>27033938694824.75</v>
      </c>
      <c r="AK118">
        <f t="shared" si="16"/>
        <v>27178911918228.75</v>
      </c>
    </row>
    <row r="119" spans="1:37" x14ac:dyDescent="0.35">
      <c r="A119" t="s">
        <v>202</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f t="shared" si="16"/>
        <v>0</v>
      </c>
      <c r="AJ119">
        <f t="shared" si="16"/>
        <v>0</v>
      </c>
      <c r="AK119">
        <f t="shared" si="16"/>
        <v>0</v>
      </c>
    </row>
    <row r="120" spans="1:37" x14ac:dyDescent="0.35">
      <c r="A120" t="s">
        <v>181</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row>
    <row r="121" spans="1:37" x14ac:dyDescent="0.35">
      <c r="A121" t="s">
        <v>203</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row>
    <row r="122" spans="1:37" x14ac:dyDescent="0.35">
      <c r="A122" t="s">
        <v>204</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row>
    <row r="123" spans="1:37" x14ac:dyDescent="0.35">
      <c r="A123" t="s">
        <v>183</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row>
    <row r="124" spans="1:37" x14ac:dyDescent="0.35">
      <c r="A124" t="s">
        <v>205</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row>
    <row r="125" spans="1:37" x14ac:dyDescent="0.35">
      <c r="A125" t="s">
        <v>206</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row>
    <row r="126" spans="1:37" x14ac:dyDescent="0.35">
      <c r="A126" t="s">
        <v>207</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row>
    <row r="127" spans="1:37" x14ac:dyDescent="0.35">
      <c r="A127" t="s">
        <v>208</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row>
    <row r="129" spans="1:37" x14ac:dyDescent="0.35">
      <c r="A129" s="1" t="s">
        <v>211</v>
      </c>
    </row>
    <row r="130" spans="1:37" x14ac:dyDescent="0.35">
      <c r="B130">
        <f>B$1</f>
        <v>2018</v>
      </c>
      <c r="C130">
        <f>B130+1</f>
        <v>2019</v>
      </c>
      <c r="D130">
        <f t="shared" ref="D130:AK130" si="17">C130+1</f>
        <v>2020</v>
      </c>
      <c r="E130">
        <f t="shared" si="17"/>
        <v>2021</v>
      </c>
      <c r="F130">
        <f t="shared" si="17"/>
        <v>2022</v>
      </c>
      <c r="G130">
        <f t="shared" si="17"/>
        <v>2023</v>
      </c>
      <c r="H130">
        <f t="shared" si="17"/>
        <v>2024</v>
      </c>
      <c r="I130">
        <f t="shared" si="17"/>
        <v>2025</v>
      </c>
      <c r="J130">
        <f t="shared" si="17"/>
        <v>2026</v>
      </c>
      <c r="K130">
        <f t="shared" si="17"/>
        <v>2027</v>
      </c>
      <c r="L130">
        <f t="shared" si="17"/>
        <v>2028</v>
      </c>
      <c r="M130">
        <f t="shared" si="17"/>
        <v>2029</v>
      </c>
      <c r="N130">
        <f t="shared" si="17"/>
        <v>2030</v>
      </c>
      <c r="O130">
        <f t="shared" si="17"/>
        <v>2031</v>
      </c>
      <c r="P130">
        <f t="shared" si="17"/>
        <v>2032</v>
      </c>
      <c r="Q130">
        <f t="shared" si="17"/>
        <v>2033</v>
      </c>
      <c r="R130">
        <f t="shared" si="17"/>
        <v>2034</v>
      </c>
      <c r="S130">
        <f t="shared" si="17"/>
        <v>2035</v>
      </c>
      <c r="T130">
        <f t="shared" si="17"/>
        <v>2036</v>
      </c>
      <c r="U130">
        <f t="shared" si="17"/>
        <v>2037</v>
      </c>
      <c r="V130">
        <f t="shared" si="17"/>
        <v>2038</v>
      </c>
      <c r="W130">
        <f t="shared" si="17"/>
        <v>2039</v>
      </c>
      <c r="X130">
        <f t="shared" si="17"/>
        <v>2040</v>
      </c>
      <c r="Y130">
        <f t="shared" si="17"/>
        <v>2041</v>
      </c>
      <c r="Z130">
        <f t="shared" si="17"/>
        <v>2042</v>
      </c>
      <c r="AA130">
        <f t="shared" si="17"/>
        <v>2043</v>
      </c>
      <c r="AB130">
        <f t="shared" si="17"/>
        <v>2044</v>
      </c>
      <c r="AC130">
        <f t="shared" si="17"/>
        <v>2045</v>
      </c>
      <c r="AD130">
        <f t="shared" si="17"/>
        <v>2046</v>
      </c>
      <c r="AE130">
        <f t="shared" si="17"/>
        <v>2047</v>
      </c>
      <c r="AF130">
        <f t="shared" si="17"/>
        <v>2048</v>
      </c>
      <c r="AG130">
        <f t="shared" si="17"/>
        <v>2049</v>
      </c>
      <c r="AH130">
        <f t="shared" si="17"/>
        <v>2050</v>
      </c>
      <c r="AI130">
        <f t="shared" si="17"/>
        <v>2051</v>
      </c>
      <c r="AJ130">
        <f t="shared" si="17"/>
        <v>2052</v>
      </c>
      <c r="AK130">
        <f t="shared" si="17"/>
        <v>2053</v>
      </c>
    </row>
    <row r="131" spans="1:37" x14ac:dyDescent="0.35">
      <c r="A131" t="s">
        <v>180</v>
      </c>
      <c r="B131">
        <f>B76</f>
        <v>63106016436913.445</v>
      </c>
      <c r="C131">
        <f>$B131*('NEB CEF End-Use Demand'!P$20/'NEB CEF End-Use Demand'!$O$20)</f>
        <v>62794743470301.648</v>
      </c>
      <c r="D131">
        <f>$B131*('NEB CEF End-Use Demand'!Q$20/'NEB CEF End-Use Demand'!$O$20)</f>
        <v>66154660492258.32</v>
      </c>
      <c r="E131">
        <f>$B131*('NEB CEF End-Use Demand'!R$20/'NEB CEF End-Use Demand'!$O$20)</f>
        <v>65858646004402</v>
      </c>
      <c r="F131">
        <f>$B131*('NEB CEF End-Use Demand'!S$20/'NEB CEF End-Use Demand'!$O$20)</f>
        <v>64721380721160.242</v>
      </c>
      <c r="G131">
        <f>$B131*('NEB CEF End-Use Demand'!T$20/'NEB CEF End-Use Demand'!$O$20)</f>
        <v>65900352513000.32</v>
      </c>
      <c r="H131">
        <f>$B131*('NEB CEF End-Use Demand'!U$20/'NEB CEF End-Use Demand'!$O$20)</f>
        <v>66939963532207</v>
      </c>
      <c r="I131">
        <f>$B131*('NEB CEF End-Use Demand'!V$20/'NEB CEF End-Use Demand'!$O$20)</f>
        <v>68183020934820.086</v>
      </c>
      <c r="J131">
        <f>$B131*('NEB CEF End-Use Demand'!W$20/'NEB CEF End-Use Demand'!$O$20)</f>
        <v>69434216192769.445</v>
      </c>
      <c r="K131">
        <f>$B131*('NEB CEF End-Use Demand'!X$20/'NEB CEF End-Use Demand'!$O$20)</f>
        <v>70527740503578.844</v>
      </c>
      <c r="L131">
        <f>$B131*('NEB CEF End-Use Demand'!Y$20/'NEB CEF End-Use Demand'!$O$20)</f>
        <v>71817590574375.391</v>
      </c>
      <c r="M131">
        <f>$B131*('NEB CEF End-Use Demand'!Z$20/'NEB CEF End-Use Demand'!$O$20)</f>
        <v>72978252191708.875</v>
      </c>
      <c r="N131">
        <f>$B131*('NEB CEF End-Use Demand'!AA$20/'NEB CEF End-Use Demand'!$O$20)</f>
        <v>74003621964077.141</v>
      </c>
      <c r="O131">
        <f>$B131*('NEB CEF End-Use Demand'!AB$20/'NEB CEF End-Use Demand'!$O$20)</f>
        <v>75023905576860.219</v>
      </c>
      <c r="P131">
        <f>$B131*('NEB CEF End-Use Demand'!AC$20/'NEB CEF End-Use Demand'!$O$20)</f>
        <v>75364678269065.938</v>
      </c>
      <c r="Q131">
        <f>$B131*('NEB CEF End-Use Demand'!AD$20/'NEB CEF End-Use Demand'!$O$20)</f>
        <v>75978069115036.219</v>
      </c>
      <c r="R131">
        <f>$B131*('NEB CEF End-Use Demand'!AE$20/'NEB CEF End-Use Demand'!$O$20)</f>
        <v>76293411009316.125</v>
      </c>
      <c r="S131">
        <f>$B131*('NEB CEF End-Use Demand'!AF$20/'NEB CEF End-Use Demand'!$O$20)</f>
        <v>76685045297373.453</v>
      </c>
      <c r="T131">
        <f>$B131*('NEB CEF End-Use Demand'!AG$20/'NEB CEF End-Use Demand'!$O$20)</f>
        <v>77029886917247.297</v>
      </c>
      <c r="U131">
        <f>$B131*('NEB CEF End-Use Demand'!AH$20/'NEB CEF End-Use Demand'!$O$20)</f>
        <v>77898602974392.625</v>
      </c>
      <c r="V131">
        <f>$B131*('NEB CEF End-Use Demand'!AI$20/'NEB CEF End-Use Demand'!$O$20)</f>
        <v>78306512973122.438</v>
      </c>
      <c r="W131">
        <f>$B131*('NEB CEF End-Use Demand'!AJ$20/'NEB CEF End-Use Demand'!$O$20)</f>
        <v>78644233969577.063</v>
      </c>
      <c r="X131">
        <f>$B131*('NEB CEF End-Use Demand'!AK$20/'NEB CEF End-Use Demand'!$O$20)</f>
        <v>78912783195673.516</v>
      </c>
      <c r="Y131">
        <f>$B131*('NEB CEF End-Use Demand'!AL$20/'NEB CEF End-Use Demand'!$O$20)</f>
        <v>79198625364359.5</v>
      </c>
      <c r="Z131">
        <f>$B131*('NEB CEF End-Use Demand'!AM$20/'NEB CEF End-Use Demand'!$O$20)</f>
        <v>79097919404573.328</v>
      </c>
      <c r="AA131">
        <f>$B131*('NEB CEF End-Use Demand'!AN$20/'NEB CEF End-Use Demand'!$O$20)</f>
        <v>79609587058840.422</v>
      </c>
      <c r="AB131">
        <f>$B131*('NEB CEF End-Use Demand'!AO$20/'NEB CEF End-Use Demand'!$O$20)</f>
        <v>80024617680989.469</v>
      </c>
      <c r="AC131">
        <f>$B131*('NEB CEF End-Use Demand'!AP$20/'NEB CEF End-Use Demand'!$O$20)</f>
        <v>80261632717657.922</v>
      </c>
      <c r="AD131">
        <f>$B131*('NEB CEF End-Use Demand'!AQ$20/'NEB CEF End-Use Demand'!$O$20)</f>
        <v>80474234188317.609</v>
      </c>
      <c r="AE131">
        <f>$B131*('NEB CEF End-Use Demand'!AR$20/'NEB CEF End-Use Demand'!$O$20)</f>
        <v>80797713937933.781</v>
      </c>
      <c r="AF131">
        <f>$B131*('NEB CEF End-Use Demand'!AS$20/'NEB CEF End-Use Demand'!$O$20)</f>
        <v>81049987453357.719</v>
      </c>
      <c r="AG131">
        <f>$B131*('NEB CEF End-Use Demand'!AT$20/'NEB CEF End-Use Demand'!$O$20)</f>
        <v>81364312115720.609</v>
      </c>
      <c r="AH131">
        <f>$B131*('NEB CEF End-Use Demand'!AU$20/'NEB CEF End-Use Demand'!$O$20)</f>
        <v>81584034209799.516</v>
      </c>
      <c r="AI131">
        <f t="shared" ref="AI131:AK133" si="18">TREND($O131:$X131,$O$157:$X$157,AI$157)</f>
        <v>84036568031679.75</v>
      </c>
      <c r="AJ131">
        <f t="shared" si="18"/>
        <v>84489655457609.75</v>
      </c>
      <c r="AK131">
        <f t="shared" si="18"/>
        <v>84942742883539.625</v>
      </c>
    </row>
    <row r="132" spans="1:37" x14ac:dyDescent="0.35">
      <c r="A132" t="s">
        <v>202</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f t="shared" si="18"/>
        <v>0</v>
      </c>
      <c r="AJ132">
        <f t="shared" si="18"/>
        <v>0</v>
      </c>
      <c r="AK132">
        <f t="shared" si="18"/>
        <v>0</v>
      </c>
    </row>
    <row r="133" spans="1:37" x14ac:dyDescent="0.35">
      <c r="A133" t="s">
        <v>181</v>
      </c>
      <c r="B133">
        <f>C76</f>
        <v>125120047533253.17</v>
      </c>
      <c r="C133">
        <f>$B133*('NEB CEF End-Use Demand'!P$21/'NEB CEF End-Use Demand'!$O$21)</f>
        <v>126747800356296.16</v>
      </c>
      <c r="D133">
        <f>$B133*('NEB CEF End-Use Demand'!Q$21/'NEB CEF End-Use Demand'!$O$21)</f>
        <v>120077942251382.38</v>
      </c>
      <c r="E133">
        <f>$B133*('NEB CEF End-Use Demand'!R$21/'NEB CEF End-Use Demand'!$O$21)</f>
        <v>121225738575710.69</v>
      </c>
      <c r="F133">
        <f>$B133*('NEB CEF End-Use Demand'!S$21/'NEB CEF End-Use Demand'!$O$21)</f>
        <v>117369006283548</v>
      </c>
      <c r="G133">
        <f>$B133*('NEB CEF End-Use Demand'!T$21/'NEB CEF End-Use Demand'!$O$21)</f>
        <v>116670421913532.72</v>
      </c>
      <c r="H133">
        <f>$B133*('NEB CEF End-Use Demand'!U$21/'NEB CEF End-Use Demand'!$O$21)</f>
        <v>115946217089849.38</v>
      </c>
      <c r="I133">
        <f>$B133*('NEB CEF End-Use Demand'!V$21/'NEB CEF End-Use Demand'!$O$21)</f>
        <v>114892362428970.55</v>
      </c>
      <c r="J133">
        <f>$B133*('NEB CEF End-Use Demand'!W$21/'NEB CEF End-Use Demand'!$O$21)</f>
        <v>113843631858825.33</v>
      </c>
      <c r="K133">
        <f>$B133*('NEB CEF End-Use Demand'!X$21/'NEB CEF End-Use Demand'!$O$21)</f>
        <v>112740244320854.95</v>
      </c>
      <c r="L133">
        <f>$B133*('NEB CEF End-Use Demand'!Y$21/'NEB CEF End-Use Demand'!$O$21)</f>
        <v>111291834673488.28</v>
      </c>
      <c r="M133">
        <f>$B133*('NEB CEF End-Use Demand'!Z$21/'NEB CEF End-Use Demand'!$O$21)</f>
        <v>109860505328566.97</v>
      </c>
      <c r="N133">
        <f>$B133*('NEB CEF End-Use Demand'!AA$21/'NEB CEF End-Use Demand'!$O$21)</f>
        <v>108492373102693.48</v>
      </c>
      <c r="O133">
        <f>$B133*('NEB CEF End-Use Demand'!AB$21/'NEB CEF End-Use Demand'!$O$21)</f>
        <v>107670810555071.59</v>
      </c>
      <c r="P133">
        <f>$B133*('NEB CEF End-Use Demand'!AC$21/'NEB CEF End-Use Demand'!$O$21)</f>
        <v>107648606161892.61</v>
      </c>
      <c r="Q133">
        <f>$B133*('NEB CEF End-Use Demand'!AD$21/'NEB CEF End-Use Demand'!$O$21)</f>
        <v>107530752075019.61</v>
      </c>
      <c r="R133">
        <f>$B133*('NEB CEF End-Use Demand'!AE$21/'NEB CEF End-Use Demand'!$O$21)</f>
        <v>107725467522896.75</v>
      </c>
      <c r="S133">
        <f>$B133*('NEB CEF End-Use Demand'!AF$21/'NEB CEF End-Use Demand'!$O$21)</f>
        <v>107880898275149.53</v>
      </c>
      <c r="T133">
        <f>$B133*('NEB CEF End-Use Demand'!AG$21/'NEB CEF End-Use Demand'!$O$21)</f>
        <v>108097818116205.63</v>
      </c>
      <c r="U133">
        <f>$B133*('NEB CEF End-Use Demand'!AH$21/'NEB CEF End-Use Demand'!$O$21)</f>
        <v>108026080845935.13</v>
      </c>
      <c r="V133">
        <f>$B133*('NEB CEF End-Use Demand'!AI$21/'NEB CEF End-Use Demand'!$O$21)</f>
        <v>108243000686991.2</v>
      </c>
      <c r="W133">
        <f>$B133*('NEB CEF End-Use Demand'!AJ$21/'NEB CEF End-Use Demand'!$O$21)</f>
        <v>108545322040274.11</v>
      </c>
      <c r="X133">
        <f>$B133*('NEB CEF End-Use Demand'!AK$21/'NEB CEF End-Use Demand'!$O$21)</f>
        <v>108912548542849.38</v>
      </c>
      <c r="Y133">
        <f>$B133*('NEB CEF End-Use Demand'!AL$21/'NEB CEF End-Use Demand'!$O$21)</f>
        <v>109358344436673.33</v>
      </c>
      <c r="Z133">
        <f>$B133*('NEB CEF End-Use Demand'!AM$21/'NEB CEF End-Use Demand'!$O$21)</f>
        <v>110084257290601.2</v>
      </c>
      <c r="AA133">
        <f>$B133*('NEB CEF End-Use Demand'!AN$21/'NEB CEF End-Use Demand'!$O$21)</f>
        <v>110468564095621.84</v>
      </c>
      <c r="AB133">
        <f>$B133*('NEB CEF End-Use Demand'!AO$21/'NEB CEF End-Use Demand'!$O$21)</f>
        <v>110943396503602.89</v>
      </c>
      <c r="AC133">
        <f>$B133*('NEB CEF End-Use Demand'!AP$21/'NEB CEF End-Use Demand'!$O$21)</f>
        <v>111587323905793.03</v>
      </c>
      <c r="AD133">
        <f>$B133*('NEB CEF End-Use Demand'!AQ$21/'NEB CEF End-Use Demand'!$O$21)</f>
        <v>112308112668987.31</v>
      </c>
      <c r="AE133">
        <f>$B133*('NEB CEF End-Use Demand'!AR$21/'NEB CEF End-Use Demand'!$O$21)</f>
        <v>112911047345308.56</v>
      </c>
      <c r="AF133">
        <f>$B133*('NEB CEF End-Use Demand'!AS$21/'NEB CEF End-Use Demand'!$O$21)</f>
        <v>113659164592415.44</v>
      </c>
      <c r="AG133">
        <f>$B133*('NEB CEF End-Use Demand'!AT$21/'NEB CEF End-Use Demand'!$O$21)</f>
        <v>114395325627810.52</v>
      </c>
      <c r="AH133">
        <f>$B133*('NEB CEF End-Use Demand'!AU$21/'NEB CEF End-Use Demand'!$O$21)</f>
        <v>115240800598855.94</v>
      </c>
      <c r="AI133">
        <f t="shared" si="18"/>
        <v>110107258764560.97</v>
      </c>
      <c r="AJ133">
        <f t="shared" si="18"/>
        <v>110241396073098.53</v>
      </c>
      <c r="AK133">
        <f t="shared" si="18"/>
        <v>110375533381636.13</v>
      </c>
    </row>
    <row r="134" spans="1:37" x14ac:dyDescent="0.35">
      <c r="A134" t="s">
        <v>203</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row>
    <row r="135" spans="1:37" x14ac:dyDescent="0.35">
      <c r="A135" t="s">
        <v>204</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row>
    <row r="136" spans="1:37" x14ac:dyDescent="0.35">
      <c r="A136" t="s">
        <v>183</v>
      </c>
      <c r="B136">
        <f>E84</f>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row>
    <row r="137" spans="1:37" x14ac:dyDescent="0.35">
      <c r="A137" t="s">
        <v>205</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row>
    <row r="138" spans="1:37" x14ac:dyDescent="0.35">
      <c r="A138" t="s">
        <v>206</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row>
    <row r="139" spans="1:37" x14ac:dyDescent="0.35">
      <c r="A139" t="s">
        <v>207</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row>
    <row r="140" spans="1:37" x14ac:dyDescent="0.35">
      <c r="A140" t="s">
        <v>208</v>
      </c>
      <c r="B140">
        <v>0</v>
      </c>
      <c r="C140">
        <v>0</v>
      </c>
      <c r="D140">
        <v>0</v>
      </c>
      <c r="E140">
        <v>0</v>
      </c>
      <c r="F140">
        <v>0</v>
      </c>
      <c r="G140">
        <v>0</v>
      </c>
      <c r="H140">
        <v>0</v>
      </c>
      <c r="I140">
        <v>0</v>
      </c>
      <c r="J140">
        <v>0</v>
      </c>
      <c r="K140">
        <v>0</v>
      </c>
      <c r="L140">
        <f>B55</f>
        <v>50648679677.711411</v>
      </c>
      <c r="M140">
        <f t="shared" ref="M140:AH140" si="19">C55</f>
        <v>101297359355.42282</v>
      </c>
      <c r="N140">
        <f t="shared" si="19"/>
        <v>202594718710.84564</v>
      </c>
      <c r="O140">
        <f t="shared" si="19"/>
        <v>253243398388.55701</v>
      </c>
      <c r="P140">
        <f t="shared" si="19"/>
        <v>305525906442.96881</v>
      </c>
      <c r="Q140">
        <f t="shared" si="19"/>
        <v>305525906442.96881</v>
      </c>
      <c r="R140">
        <f t="shared" si="19"/>
        <v>307159734819.66913</v>
      </c>
      <c r="S140">
        <f t="shared" si="19"/>
        <v>308793563196.36945</v>
      </c>
      <c r="T140">
        <f t="shared" si="19"/>
        <v>310427391573.06982</v>
      </c>
      <c r="U140">
        <f t="shared" si="19"/>
        <v>312061219949.77026</v>
      </c>
      <c r="V140">
        <f t="shared" si="19"/>
        <v>313695048326.47058</v>
      </c>
      <c r="W140">
        <f t="shared" si="19"/>
        <v>316962705079.87128</v>
      </c>
      <c r="X140">
        <f t="shared" si="19"/>
        <v>318596533456.57172</v>
      </c>
      <c r="Y140">
        <f t="shared" si="19"/>
        <v>320230361833.27203</v>
      </c>
      <c r="Z140">
        <f t="shared" si="19"/>
        <v>323498018586.67279</v>
      </c>
      <c r="AA140">
        <f t="shared" si="19"/>
        <v>326765675340.07355</v>
      </c>
      <c r="AB140">
        <f t="shared" si="19"/>
        <v>328399503716.77393</v>
      </c>
      <c r="AC140">
        <f t="shared" si="19"/>
        <v>331667160470.17456</v>
      </c>
      <c r="AD140">
        <f t="shared" si="19"/>
        <v>334934817223.57538</v>
      </c>
      <c r="AE140">
        <f t="shared" si="19"/>
        <v>336568645600.27576</v>
      </c>
      <c r="AF140">
        <f t="shared" si="19"/>
        <v>339836302353.67651</v>
      </c>
      <c r="AG140">
        <f t="shared" si="19"/>
        <v>343103959107.07721</v>
      </c>
      <c r="AH140">
        <f t="shared" si="19"/>
        <v>346371615860.47803</v>
      </c>
    </row>
    <row r="142" spans="1:37" x14ac:dyDescent="0.35">
      <c r="A142" s="1" t="s">
        <v>212</v>
      </c>
    </row>
    <row r="143" spans="1:37" x14ac:dyDescent="0.35">
      <c r="B143">
        <f>B$1</f>
        <v>2018</v>
      </c>
      <c r="C143">
        <f>B143+1</f>
        <v>2019</v>
      </c>
      <c r="D143">
        <f t="shared" ref="D143:AK143" si="20">C143+1</f>
        <v>2020</v>
      </c>
      <c r="E143">
        <f t="shared" si="20"/>
        <v>2021</v>
      </c>
      <c r="F143">
        <f t="shared" si="20"/>
        <v>2022</v>
      </c>
      <c r="G143">
        <f t="shared" si="20"/>
        <v>2023</v>
      </c>
      <c r="H143">
        <f t="shared" si="20"/>
        <v>2024</v>
      </c>
      <c r="I143">
        <f t="shared" si="20"/>
        <v>2025</v>
      </c>
      <c r="J143">
        <f t="shared" si="20"/>
        <v>2026</v>
      </c>
      <c r="K143">
        <f t="shared" si="20"/>
        <v>2027</v>
      </c>
      <c r="L143">
        <f t="shared" si="20"/>
        <v>2028</v>
      </c>
      <c r="M143">
        <f t="shared" si="20"/>
        <v>2029</v>
      </c>
      <c r="N143">
        <f t="shared" si="20"/>
        <v>2030</v>
      </c>
      <c r="O143">
        <f t="shared" si="20"/>
        <v>2031</v>
      </c>
      <c r="P143">
        <f t="shared" si="20"/>
        <v>2032</v>
      </c>
      <c r="Q143">
        <f t="shared" si="20"/>
        <v>2033</v>
      </c>
      <c r="R143">
        <f t="shared" si="20"/>
        <v>2034</v>
      </c>
      <c r="S143">
        <f t="shared" si="20"/>
        <v>2035</v>
      </c>
      <c r="T143">
        <f t="shared" si="20"/>
        <v>2036</v>
      </c>
      <c r="U143">
        <f t="shared" si="20"/>
        <v>2037</v>
      </c>
      <c r="V143">
        <f t="shared" si="20"/>
        <v>2038</v>
      </c>
      <c r="W143">
        <f t="shared" si="20"/>
        <v>2039</v>
      </c>
      <c r="X143">
        <f t="shared" si="20"/>
        <v>2040</v>
      </c>
      <c r="Y143">
        <f t="shared" si="20"/>
        <v>2041</v>
      </c>
      <c r="Z143">
        <f t="shared" si="20"/>
        <v>2042</v>
      </c>
      <c r="AA143">
        <f t="shared" si="20"/>
        <v>2043</v>
      </c>
      <c r="AB143">
        <f t="shared" si="20"/>
        <v>2044</v>
      </c>
      <c r="AC143">
        <f t="shared" si="20"/>
        <v>2045</v>
      </c>
      <c r="AD143">
        <f t="shared" si="20"/>
        <v>2046</v>
      </c>
      <c r="AE143">
        <f t="shared" si="20"/>
        <v>2047</v>
      </c>
      <c r="AF143">
        <f t="shared" si="20"/>
        <v>2048</v>
      </c>
      <c r="AG143">
        <f t="shared" si="20"/>
        <v>2049</v>
      </c>
      <c r="AH143">
        <f t="shared" si="20"/>
        <v>2050</v>
      </c>
      <c r="AI143">
        <f t="shared" si="20"/>
        <v>2051</v>
      </c>
      <c r="AJ143">
        <f t="shared" si="20"/>
        <v>2052</v>
      </c>
      <c r="AK143">
        <f t="shared" si="20"/>
        <v>2053</v>
      </c>
    </row>
    <row r="144" spans="1:37" x14ac:dyDescent="0.35">
      <c r="A144" t="s">
        <v>180</v>
      </c>
      <c r="B144">
        <v>0</v>
      </c>
      <c r="C144">
        <f>$B144*('NEB CEF End-Use Demand'!P$20/'NEB CEF End-Use Demand'!$O$20)</f>
        <v>0</v>
      </c>
      <c r="D144">
        <f>$B144*('NEB CEF End-Use Demand'!Q$20/'NEB CEF End-Use Demand'!$O$20)</f>
        <v>0</v>
      </c>
      <c r="E144">
        <f>$B144*('NEB CEF End-Use Demand'!R$20/'NEB CEF End-Use Demand'!$O$20)</f>
        <v>0</v>
      </c>
      <c r="F144">
        <f>$B144*('NEB CEF End-Use Demand'!S$20/'NEB CEF End-Use Demand'!$O$20)</f>
        <v>0</v>
      </c>
      <c r="G144">
        <f>$B144*('NEB CEF End-Use Demand'!T$20/'NEB CEF End-Use Demand'!$O$20)</f>
        <v>0</v>
      </c>
      <c r="H144">
        <f>$B144*('NEB CEF End-Use Demand'!U$20/'NEB CEF End-Use Demand'!$O$20)</f>
        <v>0</v>
      </c>
      <c r="I144">
        <f>$B144*('NEB CEF End-Use Demand'!V$20/'NEB CEF End-Use Demand'!$O$20)</f>
        <v>0</v>
      </c>
      <c r="J144">
        <f>$B144*('NEB CEF End-Use Demand'!W$20/'NEB CEF End-Use Demand'!$O$20)</f>
        <v>0</v>
      </c>
      <c r="K144">
        <f>$B144*('NEB CEF End-Use Demand'!X$20/'NEB CEF End-Use Demand'!$O$20)</f>
        <v>0</v>
      </c>
      <c r="L144">
        <f>$B144*('NEB CEF End-Use Demand'!Y$20/'NEB CEF End-Use Demand'!$O$20)</f>
        <v>0</v>
      </c>
      <c r="M144">
        <f>$B144*('NEB CEF End-Use Demand'!Z$20/'NEB CEF End-Use Demand'!$O$20)</f>
        <v>0</v>
      </c>
      <c r="N144">
        <f>$B144*('NEB CEF End-Use Demand'!AA$20/'NEB CEF End-Use Demand'!$O$20)</f>
        <v>0</v>
      </c>
      <c r="O144">
        <f>$B144*('NEB CEF End-Use Demand'!AB$20/'NEB CEF End-Use Demand'!$O$20)</f>
        <v>0</v>
      </c>
      <c r="P144">
        <f>$B144*('NEB CEF End-Use Demand'!AC$20/'NEB CEF End-Use Demand'!$O$20)</f>
        <v>0</v>
      </c>
      <c r="Q144">
        <f>$B144*('NEB CEF End-Use Demand'!AD$20/'NEB CEF End-Use Demand'!$O$20)</f>
        <v>0</v>
      </c>
      <c r="R144">
        <f>$B144*('NEB CEF End-Use Demand'!AE$20/'NEB CEF End-Use Demand'!$O$20)</f>
        <v>0</v>
      </c>
      <c r="S144">
        <f>$B144*('NEB CEF End-Use Demand'!AF$20/'NEB CEF End-Use Demand'!$O$20)</f>
        <v>0</v>
      </c>
      <c r="T144">
        <f>$B144*('NEB CEF End-Use Demand'!AG$20/'NEB CEF End-Use Demand'!$O$20)</f>
        <v>0</v>
      </c>
      <c r="U144">
        <f>$B144*('NEB CEF End-Use Demand'!AH$20/'NEB CEF End-Use Demand'!$O$20)</f>
        <v>0</v>
      </c>
      <c r="V144">
        <f>$B144*('NEB CEF End-Use Demand'!AI$20/'NEB CEF End-Use Demand'!$O$20)</f>
        <v>0</v>
      </c>
      <c r="W144">
        <f>$B144*('NEB CEF End-Use Demand'!AJ$20/'NEB CEF End-Use Demand'!$O$20)</f>
        <v>0</v>
      </c>
      <c r="X144">
        <f>$B144*('NEB CEF End-Use Demand'!AK$20/'NEB CEF End-Use Demand'!$O$20)</f>
        <v>0</v>
      </c>
      <c r="Y144">
        <f>$B144*('NEB CEF End-Use Demand'!AL$20/'NEB CEF End-Use Demand'!$O$20)</f>
        <v>0</v>
      </c>
      <c r="Z144">
        <f>$B144*('NEB CEF End-Use Demand'!AM$20/'NEB CEF End-Use Demand'!$O$20)</f>
        <v>0</v>
      </c>
      <c r="AA144">
        <f>$B144*('NEB CEF End-Use Demand'!AN$20/'NEB CEF End-Use Demand'!$O$20)</f>
        <v>0</v>
      </c>
      <c r="AB144">
        <f>$B144*('NEB CEF End-Use Demand'!AO$20/'NEB CEF End-Use Demand'!$O$20)</f>
        <v>0</v>
      </c>
      <c r="AC144">
        <f>$B144*('NEB CEF End-Use Demand'!AP$20/'NEB CEF End-Use Demand'!$O$20)</f>
        <v>0</v>
      </c>
      <c r="AD144">
        <f>$B144*('NEB CEF End-Use Demand'!AQ$20/'NEB CEF End-Use Demand'!$O$20)</f>
        <v>0</v>
      </c>
      <c r="AE144">
        <f>$B144*('NEB CEF End-Use Demand'!AR$20/'NEB CEF End-Use Demand'!$O$20)</f>
        <v>0</v>
      </c>
      <c r="AF144">
        <f>$B144*('NEB CEF End-Use Demand'!AS$20/'NEB CEF End-Use Demand'!$O$20)</f>
        <v>0</v>
      </c>
      <c r="AG144">
        <f>$B144*('NEB CEF End-Use Demand'!AT$20/'NEB CEF End-Use Demand'!$O$20)</f>
        <v>0</v>
      </c>
      <c r="AH144">
        <f>$B144*('NEB CEF End-Use Demand'!AU$20/'NEB CEF End-Use Demand'!$O$20)</f>
        <v>0</v>
      </c>
      <c r="AI144">
        <f t="shared" ref="AI144:AK145" si="21">TREND($O144:$X144,$O$157:$X$157,AI$157)</f>
        <v>0</v>
      </c>
      <c r="AJ144">
        <f t="shared" si="21"/>
        <v>0</v>
      </c>
      <c r="AK144">
        <f t="shared" si="21"/>
        <v>0</v>
      </c>
    </row>
    <row r="145" spans="1:37" x14ac:dyDescent="0.35">
      <c r="A145" t="s">
        <v>202</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f t="shared" si="21"/>
        <v>0</v>
      </c>
      <c r="AJ145">
        <f t="shared" si="21"/>
        <v>0</v>
      </c>
      <c r="AK145">
        <f t="shared" si="21"/>
        <v>0</v>
      </c>
    </row>
    <row r="146" spans="1:37" x14ac:dyDescent="0.35">
      <c r="A146" t="s">
        <v>181</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row>
    <row r="147" spans="1:37" x14ac:dyDescent="0.35">
      <c r="A147" t="s">
        <v>203</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row>
    <row r="148" spans="1:37" x14ac:dyDescent="0.35">
      <c r="A148" t="s">
        <v>204</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row>
    <row r="149" spans="1:37" x14ac:dyDescent="0.35">
      <c r="A149" t="s">
        <v>183</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row>
    <row r="150" spans="1:37" x14ac:dyDescent="0.35">
      <c r="A150" t="s">
        <v>205</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row>
    <row r="151" spans="1:37" x14ac:dyDescent="0.35">
      <c r="A151" t="s">
        <v>206</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row>
    <row r="152" spans="1:37" x14ac:dyDescent="0.35">
      <c r="A152" t="s">
        <v>207</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row>
    <row r="153" spans="1:37" x14ac:dyDescent="0.35">
      <c r="A153" t="s">
        <v>208</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row>
    <row r="155" spans="1:37" x14ac:dyDescent="0.35">
      <c r="A155" s="63" t="s">
        <v>213</v>
      </c>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c r="AK155" s="64"/>
    </row>
    <row r="156" spans="1:37" x14ac:dyDescent="0.35">
      <c r="A156" s="1" t="s">
        <v>214</v>
      </c>
    </row>
    <row r="157" spans="1:37" x14ac:dyDescent="0.35">
      <c r="B157">
        <f>B$1</f>
        <v>2018</v>
      </c>
      <c r="C157">
        <f>B157+1</f>
        <v>2019</v>
      </c>
      <c r="D157">
        <f t="shared" ref="D157:AK157" si="22">C157+1</f>
        <v>2020</v>
      </c>
      <c r="E157">
        <f t="shared" si="22"/>
        <v>2021</v>
      </c>
      <c r="F157">
        <f t="shared" si="22"/>
        <v>2022</v>
      </c>
      <c r="G157">
        <f t="shared" si="22"/>
        <v>2023</v>
      </c>
      <c r="H157">
        <f t="shared" si="22"/>
        <v>2024</v>
      </c>
      <c r="I157">
        <f t="shared" si="22"/>
        <v>2025</v>
      </c>
      <c r="J157">
        <f t="shared" si="22"/>
        <v>2026</v>
      </c>
      <c r="K157">
        <f t="shared" si="22"/>
        <v>2027</v>
      </c>
      <c r="L157">
        <f t="shared" si="22"/>
        <v>2028</v>
      </c>
      <c r="M157">
        <f t="shared" si="22"/>
        <v>2029</v>
      </c>
      <c r="N157">
        <f t="shared" si="22"/>
        <v>2030</v>
      </c>
      <c r="O157">
        <f t="shared" si="22"/>
        <v>2031</v>
      </c>
      <c r="P157">
        <f t="shared" si="22"/>
        <v>2032</v>
      </c>
      <c r="Q157">
        <f t="shared" si="22"/>
        <v>2033</v>
      </c>
      <c r="R157">
        <f t="shared" si="22"/>
        <v>2034</v>
      </c>
      <c r="S157">
        <f t="shared" si="22"/>
        <v>2035</v>
      </c>
      <c r="T157">
        <f t="shared" si="22"/>
        <v>2036</v>
      </c>
      <c r="U157">
        <f t="shared" si="22"/>
        <v>2037</v>
      </c>
      <c r="V157">
        <f t="shared" si="22"/>
        <v>2038</v>
      </c>
      <c r="W157">
        <f t="shared" si="22"/>
        <v>2039</v>
      </c>
      <c r="X157">
        <f t="shared" si="22"/>
        <v>2040</v>
      </c>
      <c r="Y157">
        <f t="shared" si="22"/>
        <v>2041</v>
      </c>
      <c r="Z157">
        <f t="shared" si="22"/>
        <v>2042</v>
      </c>
      <c r="AA157">
        <f t="shared" si="22"/>
        <v>2043</v>
      </c>
      <c r="AB157">
        <f t="shared" si="22"/>
        <v>2044</v>
      </c>
      <c r="AC157">
        <f t="shared" si="22"/>
        <v>2045</v>
      </c>
      <c r="AD157">
        <f t="shared" si="22"/>
        <v>2046</v>
      </c>
      <c r="AE157">
        <f t="shared" si="22"/>
        <v>2047</v>
      </c>
      <c r="AF157">
        <f t="shared" si="22"/>
        <v>2048</v>
      </c>
      <c r="AG157">
        <f t="shared" si="22"/>
        <v>2049</v>
      </c>
      <c r="AH157">
        <f t="shared" si="22"/>
        <v>2050</v>
      </c>
      <c r="AI157">
        <f t="shared" si="22"/>
        <v>2051</v>
      </c>
      <c r="AJ157">
        <f t="shared" si="22"/>
        <v>2052</v>
      </c>
      <c r="AK157">
        <f t="shared" si="22"/>
        <v>2053</v>
      </c>
    </row>
    <row r="158" spans="1:37" x14ac:dyDescent="0.35">
      <c r="A158" t="s">
        <v>180</v>
      </c>
      <c r="B158">
        <f>B81</f>
        <v>206696283639599.31</v>
      </c>
      <c r="C158">
        <f>$B158*('NEB CEF End-Use Demand'!P$20/'NEB CEF End-Use Demand'!$O$20)</f>
        <v>205676745899319.81</v>
      </c>
      <c r="D158">
        <f>$B158*('NEB CEF End-Use Demand'!Q$20/'NEB CEF End-Use Demand'!$O$20)</f>
        <v>216681756213512.97</v>
      </c>
      <c r="E158">
        <f>$B158*('NEB CEF End-Use Demand'!R$20/'NEB CEF End-Use Demand'!$O$20)</f>
        <v>215712195813443.22</v>
      </c>
      <c r="F158">
        <f>$B158*('NEB CEF End-Use Demand'!S$20/'NEB CEF End-Use Demand'!$O$20)</f>
        <v>211987218056474.47</v>
      </c>
      <c r="G158">
        <f>$B158*('NEB CEF End-Use Demand'!T$20/'NEB CEF End-Use Demand'!$O$20)</f>
        <v>215848800543349.97</v>
      </c>
      <c r="H158">
        <f>$B158*('NEB CEF End-Use Demand'!U$20/'NEB CEF End-Use Demand'!$O$20)</f>
        <v>219253923322976.16</v>
      </c>
      <c r="I158">
        <f>$B158*('NEB CEF End-Use Demand'!V$20/'NEB CEF End-Use Demand'!$O$20)</f>
        <v>223325410638732.72</v>
      </c>
      <c r="J158">
        <f>$B158*('NEB CEF End-Use Demand'!W$20/'NEB CEF End-Use Demand'!$O$20)</f>
        <v>227423552535934.53</v>
      </c>
      <c r="K158">
        <f>$B158*('NEB CEF End-Use Demand'!X$20/'NEB CEF End-Use Demand'!$O$20)</f>
        <v>231005261917635.28</v>
      </c>
      <c r="L158">
        <f>$B158*('NEB CEF End-Use Demand'!Y$20/'NEB CEF End-Use Demand'!$O$20)</f>
        <v>235230013076701.84</v>
      </c>
      <c r="M158">
        <f>$B158*('NEB CEF End-Use Demand'!Z$20/'NEB CEF End-Use Demand'!$O$20)</f>
        <v>239031622755325.56</v>
      </c>
      <c r="N158">
        <f>$B158*('NEB CEF End-Use Demand'!AA$20/'NEB CEF End-Use Demand'!$O$20)</f>
        <v>242390100017422.69</v>
      </c>
      <c r="O158">
        <f>$B158*('NEB CEF End-Use Demand'!AB$20/'NEB CEF End-Use Demand'!$O$20)</f>
        <v>245731918166116.47</v>
      </c>
      <c r="P158">
        <f>$B158*('NEB CEF End-Use Demand'!AC$20/'NEB CEF End-Use Demand'!$O$20)</f>
        <v>246848078764134.84</v>
      </c>
      <c r="Q158">
        <f>$B158*('NEB CEF End-Use Demand'!AD$20/'NEB CEF End-Use Demand'!$O$20)</f>
        <v>248857167840567.91</v>
      </c>
      <c r="R158">
        <f>$B158*('NEB CEF End-Use Demand'!AE$20/'NEB CEF End-Use Demand'!$O$20)</f>
        <v>249890032871569.97</v>
      </c>
      <c r="S158">
        <f>$B158*('NEB CEF End-Use Demand'!AF$20/'NEB CEF End-Use Demand'!$O$20)</f>
        <v>251172784603620.94</v>
      </c>
      <c r="T158">
        <f>$B158*('NEB CEF End-Use Demand'!AG$20/'NEB CEF End-Use Demand'!$O$20)</f>
        <v>252302272492361.94</v>
      </c>
      <c r="U158">
        <f>$B158*('NEB CEF End-Use Demand'!AH$20/'NEB CEF End-Use Demand'!$O$20)</f>
        <v>255147649061638.63</v>
      </c>
      <c r="V158">
        <f>$B158*('NEB CEF End-Use Demand'!AI$20/'NEB CEF End-Use Demand'!$O$20)</f>
        <v>256483709956580</v>
      </c>
      <c r="W158">
        <f>$B158*('NEB CEF End-Use Demand'!AJ$20/'NEB CEF End-Use Demand'!$O$20)</f>
        <v>257589875086556.47</v>
      </c>
      <c r="X158">
        <f>$B158*('NEB CEF End-Use Demand'!AK$20/'NEB CEF End-Use Demand'!$O$20)</f>
        <v>258469476274248.53</v>
      </c>
      <c r="Y158">
        <f>$B158*('NEB CEF End-Use Demand'!AL$20/'NEB CEF End-Use Demand'!$O$20)</f>
        <v>259405718447511.72</v>
      </c>
      <c r="Z158">
        <f>$B158*('NEB CEF End-Use Demand'!AM$20/'NEB CEF End-Use Demand'!$O$20)</f>
        <v>259075868002127.19</v>
      </c>
      <c r="AA158">
        <f>$B158*('NEB CEF End-Use Demand'!AN$20/'NEB CEF End-Use Demand'!$O$20)</f>
        <v>260751774810495.06</v>
      </c>
      <c r="AB158">
        <f>$B158*('NEB CEF End-Use Demand'!AO$20/'NEB CEF End-Use Demand'!$O$20)</f>
        <v>262111158464201</v>
      </c>
      <c r="AC158">
        <f>$B158*('NEB CEF End-Use Demand'!AP$20/'NEB CEF End-Use Demand'!$O$20)</f>
        <v>262887473148792.88</v>
      </c>
      <c r="AD158">
        <f>$B158*('NEB CEF End-Use Demand'!AQ$20/'NEB CEF End-Use Demand'!$O$20)</f>
        <v>263583824089049.13</v>
      </c>
      <c r="AE158">
        <f>$B158*('NEB CEF End-Use Demand'!AR$20/'NEB CEF End-Use Demand'!$O$20)</f>
        <v>264643343701496.41</v>
      </c>
      <c r="AF158">
        <f>$B158*('NEB CEF End-Use Demand'!AS$20/'NEB CEF End-Use Demand'!$O$20)</f>
        <v>265469635726298.09</v>
      </c>
      <c r="AG158">
        <f>$B158*('NEB CEF End-Use Demand'!AT$20/'NEB CEF End-Use Demand'!$O$20)</f>
        <v>266499168934619.53</v>
      </c>
      <c r="AH158">
        <f>$B158*('NEB CEF End-Use Demand'!AU$20/'NEB CEF End-Use Demand'!$O$20)</f>
        <v>267218842633640.31</v>
      </c>
      <c r="AI158">
        <f t="shared" ref="AI158:AK161" si="23">TREND($O158:$X158,$O$157:$X$157,AI$157)</f>
        <v>275251826730962.5</v>
      </c>
      <c r="AJ158">
        <f t="shared" si="23"/>
        <v>276735860938654</v>
      </c>
      <c r="AK158">
        <f t="shared" si="23"/>
        <v>278219895146346</v>
      </c>
    </row>
    <row r="159" spans="1:37" x14ac:dyDescent="0.35">
      <c r="A159" t="s">
        <v>202</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f t="shared" si="23"/>
        <v>0</v>
      </c>
      <c r="AJ159">
        <f t="shared" si="23"/>
        <v>0</v>
      </c>
      <c r="AK159">
        <f t="shared" si="23"/>
        <v>0</v>
      </c>
    </row>
    <row r="160" spans="1:37" x14ac:dyDescent="0.35">
      <c r="A160" t="s">
        <v>181</v>
      </c>
      <c r="B160">
        <f>C81</f>
        <v>248035540367519.28</v>
      </c>
      <c r="C160">
        <f>$B160*('NEB CEF End-Use Demand'!P$21/'NEB CEF End-Use Demand'!$O$21)</f>
        <v>251262365796441.22</v>
      </c>
      <c r="D160">
        <f>$B160*('NEB CEF End-Use Demand'!Q$21/'NEB CEF End-Use Demand'!$O$21)</f>
        <v>238040169259253.28</v>
      </c>
      <c r="E160">
        <f>$B160*('NEB CEF End-Use Demand'!R$21/'NEB CEF End-Use Demand'!$O$21)</f>
        <v>240315538292029.31</v>
      </c>
      <c r="F160">
        <f>$B160*('NEB CEF End-Use Demand'!S$21/'NEB CEF End-Use Demand'!$O$21)</f>
        <v>232670027464636.13</v>
      </c>
      <c r="G160">
        <f>$B160*('NEB CEF End-Use Demand'!T$21/'NEB CEF End-Use Demand'!$O$21)</f>
        <v>231285167443199.59</v>
      </c>
      <c r="H160">
        <f>$B160*('NEB CEF End-Use Demand'!U$21/'NEB CEF End-Use Demand'!$O$21)</f>
        <v>229849517934424.25</v>
      </c>
      <c r="I160">
        <f>$B160*('NEB CEF End-Use Demand'!V$21/'NEB CEF End-Use Demand'!$O$21)</f>
        <v>227760377021890.31</v>
      </c>
      <c r="J160">
        <f>$B160*('NEB CEF End-Use Demand'!W$21/'NEB CEF End-Use Demand'!$O$21)</f>
        <v>225681394006824.16</v>
      </c>
      <c r="K160">
        <f>$B160*('NEB CEF End-Use Demand'!X$21/'NEB CEF End-Use Demand'!$O$21)</f>
        <v>223494060085435.28</v>
      </c>
      <c r="L160">
        <f>$B160*('NEB CEF End-Use Demand'!Y$21/'NEB CEF End-Use Demand'!$O$21)</f>
        <v>220622761067884.66</v>
      </c>
      <c r="M160">
        <f>$B160*('NEB CEF End-Use Demand'!Z$21/'NEB CEF End-Use Demand'!$O$21)</f>
        <v>217785321708559.81</v>
      </c>
      <c r="N160">
        <f>$B160*('NEB CEF End-Use Demand'!AA$21/'NEB CEF End-Use Demand'!$O$21)</f>
        <v>215073163084670.59</v>
      </c>
      <c r="O160">
        <f>$B160*('NEB CEF End-Use Demand'!AB$21/'NEB CEF End-Use Demand'!$O$21)</f>
        <v>213444513524008</v>
      </c>
      <c r="P160">
        <f>$B160*('NEB CEF End-Use Demand'!AC$21/'NEB CEF End-Use Demand'!$O$21)</f>
        <v>213400495968314.41</v>
      </c>
      <c r="Q160">
        <f>$B160*('NEB CEF End-Use Demand'!AD$21/'NEB CEF End-Use Demand'!$O$21)</f>
        <v>213166864326556.13</v>
      </c>
      <c r="R160">
        <f>$B160*('NEB CEF End-Use Demand'!AE$21/'NEB CEF End-Use Demand'!$O$21)</f>
        <v>213552864430330.66</v>
      </c>
      <c r="S160">
        <f>$B160*('NEB CEF End-Use Demand'!AF$21/'NEB CEF End-Use Demand'!$O$21)</f>
        <v>213860987320185.75</v>
      </c>
      <c r="T160">
        <f>$B160*('NEB CEF End-Use Demand'!AG$21/'NEB CEF End-Use Demand'!$O$21)</f>
        <v>214291004979653.81</v>
      </c>
      <c r="U160">
        <f>$B160*('NEB CEF End-Use Demand'!AH$21/'NEB CEF End-Use Demand'!$O$21)</f>
        <v>214148794415105.34</v>
      </c>
      <c r="V160">
        <f>$B160*('NEB CEF End-Use Demand'!AI$21/'NEB CEF End-Use Demand'!$O$21)</f>
        <v>214578812074573.41</v>
      </c>
      <c r="W160">
        <f>$B160*('NEB CEF End-Use Demand'!AJ$21/'NEB CEF End-Use Demand'!$O$21)</f>
        <v>215178128025170.66</v>
      </c>
      <c r="X160">
        <f>$B160*('NEB CEF End-Use Demand'!AK$21/'NEB CEF End-Use Demand'!$O$21)</f>
        <v>215906110677026.06</v>
      </c>
      <c r="Y160">
        <f>$B160*('NEB CEF End-Use Demand'!AL$21/'NEB CEF End-Use Demand'!$O$21)</f>
        <v>216789847756720.31</v>
      </c>
      <c r="Z160">
        <f>$B160*('NEB CEF End-Use Demand'!AM$21/'NEB CEF End-Use Demand'!$O$21)</f>
        <v>218228883231318.22</v>
      </c>
      <c r="AA160">
        <f>$B160*('NEB CEF End-Use Demand'!AN$21/'NEB CEF End-Use Demand'!$O$21)</f>
        <v>218990725541399.47</v>
      </c>
      <c r="AB160">
        <f>$B160*('NEB CEF End-Use Demand'!AO$21/'NEB CEF End-Use Demand'!$O$21)</f>
        <v>219932024040077.63</v>
      </c>
      <c r="AC160">
        <f>$B160*('NEB CEF End-Use Demand'!AP$21/'NEB CEF End-Use Demand'!$O$21)</f>
        <v>221208533155191.53</v>
      </c>
      <c r="AD160">
        <f>$B160*('NEB CEF End-Use Demand'!AQ$21/'NEB CEF End-Use Demand'!$O$21)</f>
        <v>222637410732321.72</v>
      </c>
      <c r="AE160">
        <f>$B160*('NEB CEF End-Use Demand'!AR$21/'NEB CEF End-Use Demand'!$O$21)</f>
        <v>223832656667693.63</v>
      </c>
      <c r="AF160">
        <f>$B160*('NEB CEF End-Use Demand'!AS$21/'NEB CEF End-Use Demand'!$O$21)</f>
        <v>225315709697985.16</v>
      </c>
      <c r="AG160">
        <f>$B160*('NEB CEF End-Use Demand'!AT$21/'NEB CEF End-Use Demand'!$O$21)</f>
        <v>226775060967518.56</v>
      </c>
      <c r="AH160">
        <f>$B160*('NEB CEF End-Use Demand'!AU$21/'NEB CEF End-Use Demand'!$O$21)</f>
        <v>228451114049697.34</v>
      </c>
      <c r="AI160">
        <f t="shared" si="23"/>
        <v>218274480904395.69</v>
      </c>
      <c r="AJ160">
        <f t="shared" si="23"/>
        <v>218540392086995.94</v>
      </c>
      <c r="AK160">
        <f t="shared" si="23"/>
        <v>218806303269596.13</v>
      </c>
    </row>
    <row r="161" spans="1:37" x14ac:dyDescent="0.35">
      <c r="A161" t="s">
        <v>203</v>
      </c>
      <c r="B161">
        <f>D81</f>
        <v>33489731480847.75</v>
      </c>
      <c r="C161">
        <f>$B161*('NEB CEF End-Use Demand'!P$22/'NEB CEF End-Use Demand'!$O$22)</f>
        <v>32145812819213.945</v>
      </c>
      <c r="D161">
        <f>$B161*('NEB CEF End-Use Demand'!Q$22/'NEB CEF End-Use Demand'!$O$22)</f>
        <v>29020525461790.363</v>
      </c>
      <c r="E161">
        <f>$B161*('NEB CEF End-Use Demand'!R$22/'NEB CEF End-Use Demand'!$O$22)</f>
        <v>27856998566818.816</v>
      </c>
      <c r="F161">
        <f>$B161*('NEB CEF End-Use Demand'!S$22/'NEB CEF End-Use Demand'!$O$22)</f>
        <v>25606611277707.18</v>
      </c>
      <c r="G161">
        <f>$B161*('NEB CEF End-Use Demand'!T$22/'NEB CEF End-Use Demand'!$O$22)</f>
        <v>24204065291908.141</v>
      </c>
      <c r="H161">
        <f>$B161*('NEB CEF End-Use Demand'!U$22/'NEB CEF End-Use Demand'!$O$22)</f>
        <v>22905244571939.902</v>
      </c>
      <c r="I161">
        <f>$B161*('NEB CEF End-Use Demand'!V$22/'NEB CEF End-Use Demand'!$O$22)</f>
        <v>21665051176136.895</v>
      </c>
      <c r="J161">
        <f>$B161*('NEB CEF End-Use Demand'!W$22/'NEB CEF End-Use Demand'!$O$22)</f>
        <v>20424857780333.887</v>
      </c>
      <c r="K161">
        <f>$B161*('NEB CEF End-Use Demand'!X$22/'NEB CEF End-Use Demand'!$O$22)</f>
        <v>19279370062028.563</v>
      </c>
      <c r="L161">
        <f>$B161*('NEB CEF End-Use Demand'!Y$22/'NEB CEF End-Use Demand'!$O$22)</f>
        <v>18187999873721.918</v>
      </c>
      <c r="M161">
        <f>$B161*('NEB CEF End-Use Demand'!Z$22/'NEB CEF End-Use Demand'!$O$22)</f>
        <v>17173296186246.73</v>
      </c>
      <c r="N161">
        <f>$B161*('NEB CEF End-Use Demand'!AA$22/'NEB CEF End-Use Demand'!$O$22)</f>
        <v>16226239411269.887</v>
      </c>
      <c r="O161">
        <f>$B161*('NEB CEF End-Use Demand'!AB$22/'NEB CEF End-Use Demand'!$O$22)</f>
        <v>15342319754624.838</v>
      </c>
      <c r="P161">
        <f>$B161*('NEB CEF End-Use Demand'!AC$22/'NEB CEF End-Use Demand'!$O$22)</f>
        <v>14553105775477.471</v>
      </c>
      <c r="Q161">
        <f>$B161*('NEB CEF End-Use Demand'!AD$22/'NEB CEF End-Use Demand'!$O$22)</f>
        <v>13777421178829.77</v>
      </c>
      <c r="R161">
        <f>$B161*('NEB CEF End-Use Demand'!AE$22/'NEB CEF End-Use Demand'!$O$22)</f>
        <v>13069383494680.416</v>
      </c>
      <c r="S161">
        <f>$B161*('NEB CEF End-Use Demand'!AF$22/'NEB CEF End-Use Demand'!$O$22)</f>
        <v>12406443752196.629</v>
      </c>
      <c r="T161">
        <f>$B161*('NEB CEF End-Use Demand'!AG$22/'NEB CEF End-Use Demand'!$O$22)</f>
        <v>11802131333878.072</v>
      </c>
      <c r="U161">
        <f>$B161*('NEB CEF End-Use Demand'!AH$22/'NEB CEF End-Use Demand'!$O$22)</f>
        <v>11220367886392.295</v>
      </c>
      <c r="V161">
        <f>$B161*('NEB CEF End-Use Demand'!AI$22/'NEB CEF End-Use Demand'!$O$22)</f>
        <v>10701741557238.313</v>
      </c>
      <c r="W161">
        <f>$B161*('NEB CEF End-Use Demand'!AJ$22/'NEB CEF End-Use Demand'!$O$22)</f>
        <v>10223703375583.336</v>
      </c>
      <c r="X161">
        <f>$B161*('NEB CEF End-Use Demand'!AK$22/'NEB CEF End-Use Demand'!$O$22)</f>
        <v>9786253341427.3633</v>
      </c>
      <c r="Y161">
        <f>$B161*('NEB CEF End-Use Demand'!AL$22/'NEB CEF End-Use Demand'!$O$22)</f>
        <v>9393901248936.959</v>
      </c>
      <c r="Z161">
        <f>$B161*('NEB CEF End-Use Demand'!AM$22/'NEB CEF End-Use Demand'!$O$22)</f>
        <v>9055666686445.2285</v>
      </c>
      <c r="AA161">
        <f>$B161*('NEB CEF End-Use Demand'!AN$22/'NEB CEF End-Use Demand'!$O$22)</f>
        <v>8739981094786.2822</v>
      </c>
      <c r="AB161">
        <f>$B161*('NEB CEF End-Use Demand'!AO$22/'NEB CEF End-Use Demand'!$O$22)</f>
        <v>8455864062293.2295</v>
      </c>
      <c r="AC161">
        <f>$B161*('NEB CEF End-Use Demand'!AP$22/'NEB CEF End-Use Demand'!$O$22)</f>
        <v>8198805794799.5156</v>
      </c>
      <c r="AD161">
        <f>$B161*('NEB CEF End-Use Demand'!AQ$22/'NEB CEF End-Use Demand'!$O$22)</f>
        <v>7964296498138.584</v>
      </c>
      <c r="AE161">
        <f>$B161*('NEB CEF End-Use Demand'!AR$22/'NEB CEF End-Use Demand'!$O$22)</f>
        <v>7747826378143.877</v>
      </c>
      <c r="AF161">
        <f>$B161*('NEB CEF End-Use Demand'!AS$22/'NEB CEF End-Use Demand'!$O$22)</f>
        <v>7558415023148.5088</v>
      </c>
      <c r="AG161">
        <f>$B161*('NEB CEF End-Use Demand'!AT$22/'NEB CEF End-Use Demand'!$O$22)</f>
        <v>7382533050652.8105</v>
      </c>
      <c r="AH161">
        <f>$B161*('NEB CEF End-Use Demand'!AU$22/'NEB CEF End-Use Demand'!$O$22)</f>
        <v>7233709843156.4482</v>
      </c>
      <c r="AI161">
        <f t="shared" si="23"/>
        <v>2721483120958.5</v>
      </c>
      <c r="AJ161">
        <f t="shared" si="23"/>
        <v>2104269958115</v>
      </c>
      <c r="AK161">
        <f t="shared" si="23"/>
        <v>1487056795271.5</v>
      </c>
    </row>
    <row r="162" spans="1:37" x14ac:dyDescent="0.35">
      <c r="A162" t="s">
        <v>204</v>
      </c>
      <c r="B162">
        <f>F81</f>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row>
    <row r="163" spans="1:37" x14ac:dyDescent="0.35">
      <c r="A163" t="s">
        <v>183</v>
      </c>
      <c r="B163">
        <f>E81</f>
        <v>95977206553935.781</v>
      </c>
      <c r="C163">
        <f>$B163*('NEB CEF End-Use Demand'!P$23/'NEB CEF End-Use Demand'!$O$23)</f>
        <v>95390051878547</v>
      </c>
      <c r="D163">
        <f>$B163*('NEB CEF End-Use Demand'!Q$23/'NEB CEF End-Use Demand'!$O$23)</f>
        <v>89800791026288.375</v>
      </c>
      <c r="E163">
        <f>$B163*('NEB CEF End-Use Demand'!R$23/'NEB CEF End-Use Demand'!$O$23)</f>
        <v>90229865596764.797</v>
      </c>
      <c r="F163">
        <f>$B163*('NEB CEF End-Use Demand'!S$23/'NEB CEF End-Use Demand'!$O$23)</f>
        <v>86001222790359.047</v>
      </c>
      <c r="G163">
        <f>$B163*('NEB CEF End-Use Demand'!T$23/'NEB CEF End-Use Demand'!$O$23)</f>
        <v>85651188272338.813</v>
      </c>
      <c r="H163">
        <f>$B163*('NEB CEF End-Use Demand'!U$23/'NEB CEF End-Use Demand'!$O$23)</f>
        <v>86035097098554.547</v>
      </c>
      <c r="I163">
        <f>$B163*('NEB CEF End-Use Demand'!V$23/'NEB CEF End-Use Demand'!$O$23)</f>
        <v>86108491432978.156</v>
      </c>
      <c r="J163">
        <f>$B163*('NEB CEF End-Use Demand'!W$23/'NEB CEF End-Use Demand'!$O$23)</f>
        <v>85775394069055.672</v>
      </c>
      <c r="K163">
        <f>$B163*('NEB CEF End-Use Demand'!X$23/'NEB CEF End-Use Demand'!$O$23)</f>
        <v>85577793937915.219</v>
      </c>
      <c r="L163">
        <f>$B163*('NEB CEF End-Use Demand'!Y$23/'NEB CEF End-Use Demand'!$O$23)</f>
        <v>84730936233027.547</v>
      </c>
      <c r="M163">
        <f>$B163*('NEB CEF End-Use Demand'!Z$23/'NEB CEF End-Use Demand'!$O$23)</f>
        <v>84324444534681.469</v>
      </c>
      <c r="N163">
        <f>$B163*('NEB CEF End-Use Demand'!AA$23/'NEB CEF End-Use Demand'!$O$23)</f>
        <v>84053450069117.406</v>
      </c>
      <c r="O163">
        <f>$B163*('NEB CEF End-Use Demand'!AB$23/'NEB CEF End-Use Demand'!$O$23)</f>
        <v>82687186305231.969</v>
      </c>
      <c r="P163">
        <f>$B163*('NEB CEF End-Use Demand'!AC$23/'NEB CEF End-Use Demand'!$O$23)</f>
        <v>82952535052763.438</v>
      </c>
      <c r="Q163">
        <f>$B163*('NEB CEF End-Use Demand'!AD$23/'NEB CEF End-Use Demand'!$O$23)</f>
        <v>81992762987224.078</v>
      </c>
      <c r="R163">
        <f>$B163*('NEB CEF End-Use Demand'!AE$23/'NEB CEF End-Use Demand'!$O$23)</f>
        <v>81670957059366.766</v>
      </c>
      <c r="S163">
        <f>$B163*('NEB CEF End-Use Demand'!AF$23/'NEB CEF End-Use Demand'!$O$23)</f>
        <v>80931367997098.188</v>
      </c>
      <c r="T163">
        <f>$B163*('NEB CEF End-Use Demand'!AG$23/'NEB CEF End-Use Demand'!$O$23)</f>
        <v>79994178803689.172</v>
      </c>
      <c r="U163">
        <f>$B163*('NEB CEF End-Use Demand'!AH$23/'NEB CEF End-Use Demand'!$O$23)</f>
        <v>77318108456244.141</v>
      </c>
      <c r="V163">
        <f>$B163*('NEB CEF End-Use Demand'!AI$23/'NEB CEF End-Use Demand'!$O$23)</f>
        <v>75449375787458.688</v>
      </c>
      <c r="W163">
        <f>$B163*('NEB CEF End-Use Demand'!AJ$23/'NEB CEF End-Use Demand'!$O$23)</f>
        <v>73507248784249.641</v>
      </c>
      <c r="X163">
        <f>$B163*('NEB CEF End-Use Demand'!AK$23/'NEB CEF End-Use Demand'!$O$23)</f>
        <v>71531247472845.078</v>
      </c>
      <c r="Y163">
        <f>$B163*('NEB CEF End-Use Demand'!AL$23/'NEB CEF End-Use Demand'!$O$23)</f>
        <v>69515726135212.422</v>
      </c>
      <c r="Z163">
        <f>$B163*('NEB CEF End-Use Demand'!AM$23/'NEB CEF End-Use Demand'!$O$23)</f>
        <v>68200273833620.25</v>
      </c>
      <c r="AA163">
        <f>$B163*('NEB CEF End-Use Demand'!AN$23/'NEB CEF End-Use Demand'!$O$23)</f>
        <v>65817780823869.609</v>
      </c>
      <c r="AB163">
        <f>$B163*('NEB CEF End-Use Demand'!AO$23/'NEB CEF End-Use Demand'!$O$23)</f>
        <v>63531265020672.906</v>
      </c>
      <c r="AC163">
        <f>$B163*('NEB CEF End-Use Demand'!AP$23/'NEB CEF End-Use Demand'!$O$23)</f>
        <v>61487515092877.32</v>
      </c>
      <c r="AD163">
        <f>$B163*('NEB CEF End-Use Demand'!AQ$23/'NEB CEF End-Use Demand'!$O$23)</f>
        <v>59466348037212.094</v>
      </c>
      <c r="AE163">
        <f>$B163*('NEB CEF End-Use Demand'!AR$23/'NEB CEF End-Use Demand'!$O$23)</f>
        <v>57388723801221.023</v>
      </c>
      <c r="AF163">
        <f>$B163*('NEB CEF End-Use Demand'!AS$23/'NEB CEF End-Use Demand'!$O$23)</f>
        <v>55452242516044.547</v>
      </c>
      <c r="AG163">
        <f>$B163*('NEB CEF End-Use Demand'!AT$23/'NEB CEF End-Use Demand'!$O$23)</f>
        <v>53515761230868.078</v>
      </c>
      <c r="AH163">
        <f>$B163*('NEB CEF End-Use Demand'!AU$23/'NEB CEF End-Use Demand'!$O$23)</f>
        <v>51726068614538.805</v>
      </c>
      <c r="AI163">
        <f>TREND($O163:$X163,$O$157:$X$157,AI$157)</f>
        <v>58772506399244</v>
      </c>
      <c r="AJ163">
        <f>TREND($O163:$X163,$O$157:$X$157,AJ$157)</f>
        <v>57480184433349</v>
      </c>
      <c r="AK163">
        <f>TREND($O163:$X163,$O$157:$X$157,AK$157)</f>
        <v>56187862467454</v>
      </c>
    </row>
    <row r="164" spans="1:37" x14ac:dyDescent="0.35">
      <c r="A164" t="s">
        <v>205</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row>
    <row r="165" spans="1:37" x14ac:dyDescent="0.35">
      <c r="A165" t="s">
        <v>206</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row>
    <row r="166" spans="1:37" x14ac:dyDescent="0.35">
      <c r="A166" t="s">
        <v>207</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row>
    <row r="167" spans="1:37" x14ac:dyDescent="0.35">
      <c r="A167" t="s">
        <v>208</v>
      </c>
      <c r="B167">
        <v>0</v>
      </c>
      <c r="C167">
        <v>0</v>
      </c>
      <c r="D167">
        <v>0</v>
      </c>
      <c r="E167">
        <v>0</v>
      </c>
      <c r="F167">
        <v>0</v>
      </c>
      <c r="G167">
        <v>0</v>
      </c>
      <c r="H167">
        <v>0</v>
      </c>
      <c r="I167">
        <v>0</v>
      </c>
      <c r="J167">
        <v>0</v>
      </c>
      <c r="K167">
        <v>0</v>
      </c>
      <c r="L167">
        <f>B56</f>
        <v>100404954125.54692</v>
      </c>
      <c r="M167">
        <f t="shared" ref="M167:AH167" si="24">C56</f>
        <v>200809908251.09384</v>
      </c>
      <c r="N167">
        <f t="shared" si="24"/>
        <v>401619816502.18768</v>
      </c>
      <c r="O167">
        <f t="shared" si="24"/>
        <v>502024770627.73468</v>
      </c>
      <c r="P167">
        <f t="shared" si="24"/>
        <v>605668594241.20251</v>
      </c>
      <c r="Q167">
        <f t="shared" si="24"/>
        <v>605668594241.20251</v>
      </c>
      <c r="R167">
        <f t="shared" si="24"/>
        <v>608907463729.12329</v>
      </c>
      <c r="S167">
        <f t="shared" si="24"/>
        <v>612146333217.04419</v>
      </c>
      <c r="T167">
        <f t="shared" si="24"/>
        <v>615385202704.96521</v>
      </c>
      <c r="U167">
        <f t="shared" si="24"/>
        <v>618624072192.88586</v>
      </c>
      <c r="V167">
        <f t="shared" si="24"/>
        <v>621862941680.80688</v>
      </c>
      <c r="W167">
        <f t="shared" si="24"/>
        <v>628340680656.64868</v>
      </c>
      <c r="X167">
        <f t="shared" si="24"/>
        <v>631579550144.56946</v>
      </c>
      <c r="Y167">
        <f t="shared" si="24"/>
        <v>634818419632.49036</v>
      </c>
      <c r="Z167">
        <f t="shared" si="24"/>
        <v>641296158608.33215</v>
      </c>
      <c r="AA167">
        <f t="shared" si="24"/>
        <v>647773897584.17383</v>
      </c>
      <c r="AB167">
        <f t="shared" si="24"/>
        <v>651012767072.0946</v>
      </c>
      <c r="AC167">
        <f t="shared" si="24"/>
        <v>657490506047.9364</v>
      </c>
      <c r="AD167">
        <f t="shared" si="24"/>
        <v>663968245023.77808</v>
      </c>
      <c r="AE167">
        <f t="shared" si="24"/>
        <v>667207114511.69897</v>
      </c>
      <c r="AF167">
        <f t="shared" si="24"/>
        <v>673684853487.54065</v>
      </c>
      <c r="AG167">
        <f t="shared" si="24"/>
        <v>680162592463.38257</v>
      </c>
      <c r="AH167">
        <f t="shared" si="24"/>
        <v>686640331439.22424</v>
      </c>
    </row>
    <row r="168" spans="1:37" x14ac:dyDescent="0.35">
      <c r="A168" s="1"/>
    </row>
    <row r="169" spans="1:37" x14ac:dyDescent="0.35">
      <c r="A169" s="1" t="s">
        <v>215</v>
      </c>
    </row>
    <row r="170" spans="1:37" x14ac:dyDescent="0.35">
      <c r="B170">
        <f>B$1</f>
        <v>2018</v>
      </c>
      <c r="C170">
        <f>B170+1</f>
        <v>2019</v>
      </c>
      <c r="D170">
        <f t="shared" ref="D170:AK170" si="25">C170+1</f>
        <v>2020</v>
      </c>
      <c r="E170">
        <f t="shared" si="25"/>
        <v>2021</v>
      </c>
      <c r="F170">
        <f t="shared" si="25"/>
        <v>2022</v>
      </c>
      <c r="G170">
        <f t="shared" si="25"/>
        <v>2023</v>
      </c>
      <c r="H170">
        <f t="shared" si="25"/>
        <v>2024</v>
      </c>
      <c r="I170">
        <f t="shared" si="25"/>
        <v>2025</v>
      </c>
      <c r="J170">
        <f t="shared" si="25"/>
        <v>2026</v>
      </c>
      <c r="K170">
        <f t="shared" si="25"/>
        <v>2027</v>
      </c>
      <c r="L170">
        <f t="shared" si="25"/>
        <v>2028</v>
      </c>
      <c r="M170">
        <f t="shared" si="25"/>
        <v>2029</v>
      </c>
      <c r="N170">
        <f t="shared" si="25"/>
        <v>2030</v>
      </c>
      <c r="O170">
        <f t="shared" si="25"/>
        <v>2031</v>
      </c>
      <c r="P170">
        <f t="shared" si="25"/>
        <v>2032</v>
      </c>
      <c r="Q170">
        <f t="shared" si="25"/>
        <v>2033</v>
      </c>
      <c r="R170">
        <f t="shared" si="25"/>
        <v>2034</v>
      </c>
      <c r="S170">
        <f t="shared" si="25"/>
        <v>2035</v>
      </c>
      <c r="T170">
        <f t="shared" si="25"/>
        <v>2036</v>
      </c>
      <c r="U170">
        <f t="shared" si="25"/>
        <v>2037</v>
      </c>
      <c r="V170">
        <f t="shared" si="25"/>
        <v>2038</v>
      </c>
      <c r="W170">
        <f t="shared" si="25"/>
        <v>2039</v>
      </c>
      <c r="X170">
        <f t="shared" si="25"/>
        <v>2040</v>
      </c>
      <c r="Y170">
        <f t="shared" si="25"/>
        <v>2041</v>
      </c>
      <c r="Z170">
        <f t="shared" si="25"/>
        <v>2042</v>
      </c>
      <c r="AA170">
        <f t="shared" si="25"/>
        <v>2043</v>
      </c>
      <c r="AB170">
        <f t="shared" si="25"/>
        <v>2044</v>
      </c>
      <c r="AC170">
        <f t="shared" si="25"/>
        <v>2045</v>
      </c>
      <c r="AD170">
        <f t="shared" si="25"/>
        <v>2046</v>
      </c>
      <c r="AE170">
        <f t="shared" si="25"/>
        <v>2047</v>
      </c>
      <c r="AF170">
        <f t="shared" si="25"/>
        <v>2048</v>
      </c>
      <c r="AG170">
        <f t="shared" si="25"/>
        <v>2049</v>
      </c>
      <c r="AH170">
        <f t="shared" si="25"/>
        <v>2050</v>
      </c>
      <c r="AI170">
        <f t="shared" si="25"/>
        <v>2051</v>
      </c>
      <c r="AJ170">
        <f t="shared" si="25"/>
        <v>2052</v>
      </c>
      <c r="AK170">
        <f t="shared" si="25"/>
        <v>2053</v>
      </c>
    </row>
    <row r="171" spans="1:37" x14ac:dyDescent="0.35">
      <c r="A171" t="s">
        <v>180</v>
      </c>
      <c r="B171">
        <f>B82</f>
        <v>21390871357533.359</v>
      </c>
      <c r="C171">
        <f>$B171*('NEB CEF End-Use Demand'!P$20/'NEB CEF End-Use Demand'!$O$20)</f>
        <v>21285360023403.641</v>
      </c>
      <c r="D171">
        <f>$B171*('NEB CEF End-Use Demand'!Q$20/'NEB CEF End-Use Demand'!$O$20)</f>
        <v>22424261777097.938</v>
      </c>
      <c r="E171">
        <f>$B171*('NEB CEF End-Use Demand'!R$20/'NEB CEF End-Use Demand'!$O$20)</f>
        <v>22323922567190.258</v>
      </c>
      <c r="F171">
        <f>$B171*('NEB CEF End-Use Demand'!S$20/'NEB CEF End-Use Demand'!$O$20)</f>
        <v>21938426908507.184</v>
      </c>
      <c r="G171">
        <f>$B171*('NEB CEF End-Use Demand'!T$20/'NEB CEF End-Use Demand'!$O$20)</f>
        <v>22338059706730.52</v>
      </c>
      <c r="H171">
        <f>$B171*('NEB CEF End-Use Demand'!U$20/'NEB CEF End-Use Demand'!$O$20)</f>
        <v>22690453770392.508</v>
      </c>
      <c r="I171">
        <f>$B171*('NEB CEF End-Use Demand'!V$20/'NEB CEF End-Use Demand'!$O$20)</f>
        <v>23111809490348.434</v>
      </c>
      <c r="J171">
        <f>$B171*('NEB CEF End-Use Demand'!W$20/'NEB CEF End-Use Demand'!$O$20)</f>
        <v>23535923676556.121</v>
      </c>
      <c r="K171">
        <f>$B171*('NEB CEF End-Use Demand'!X$20/'NEB CEF End-Use Demand'!$O$20)</f>
        <v>23906592579136.008</v>
      </c>
      <c r="L171">
        <f>$B171*('NEB CEF End-Use Demand'!Y$20/'NEB CEF End-Use Demand'!$O$20)</f>
        <v>24343809480039.539</v>
      </c>
      <c r="M171">
        <f>$B171*('NEB CEF End-Use Demand'!Z$20/'NEB CEF End-Use Demand'!$O$20)</f>
        <v>24737235729196.414</v>
      </c>
      <c r="N171">
        <f>$B171*('NEB CEF End-Use Demand'!AA$20/'NEB CEF End-Use Demand'!$O$20)</f>
        <v>25084802476917.84</v>
      </c>
      <c r="O171">
        <f>$B171*('NEB CEF End-Use Demand'!AB$20/'NEB CEF End-Use Demand'!$O$20)</f>
        <v>25430645183231.906</v>
      </c>
      <c r="P171">
        <f>$B171*('NEB CEF End-Use Demand'!AC$20/'NEB CEF End-Use Demand'!$O$20)</f>
        <v>25546155957524.246</v>
      </c>
      <c r="Q171">
        <f>$B171*('NEB CEF End-Use Demand'!AD$20/'NEB CEF End-Use Demand'!$O$20)</f>
        <v>25754075351250.449</v>
      </c>
      <c r="R171">
        <f>$B171*('NEB CEF End-Use Demand'!AE$20/'NEB CEF End-Use Demand'!$O$20)</f>
        <v>25860965918506.043</v>
      </c>
      <c r="S171">
        <f>$B171*('NEB CEF End-Use Demand'!AF$20/'NEB CEF End-Use Demand'!$O$20)</f>
        <v>25993717106871.863</v>
      </c>
      <c r="T171">
        <f>$B171*('NEB CEF End-Use Demand'!AG$20/'NEB CEF End-Use Demand'!$O$20)</f>
        <v>26110607114290.078</v>
      </c>
      <c r="U171">
        <f>$B171*('NEB CEF End-Use Demand'!AH$20/'NEB CEF End-Use Demand'!$O$20)</f>
        <v>26405073386665.172</v>
      </c>
      <c r="V171">
        <f>$B171*('NEB CEF End-Use Demand'!AI$20/'NEB CEF End-Use Demand'!$O$20)</f>
        <v>26543341507534.5</v>
      </c>
      <c r="W171">
        <f>$B171*('NEB CEF End-Use Demand'!AJ$20/'NEB CEF End-Use Demand'!$O$20)</f>
        <v>26657817856982.434</v>
      </c>
      <c r="X171">
        <f>$B171*('NEB CEF End-Use Demand'!AK$20/'NEB CEF End-Use Demand'!$O$20)</f>
        <v>26748847243290.422</v>
      </c>
      <c r="Y171">
        <f>$B171*('NEB CEF End-Use Demand'!AL$20/'NEB CEF End-Use Demand'!$O$20)</f>
        <v>26845738370383.398</v>
      </c>
      <c r="Z171">
        <f>$B171*('NEB CEF End-Use Demand'!AM$20/'NEB CEF End-Use Demand'!$O$20)</f>
        <v>26811602350517.902</v>
      </c>
      <c r="AA171">
        <f>$B171*('NEB CEF End-Use Demand'!AN$20/'NEB CEF End-Use Demand'!$O$20)</f>
        <v>26985040916097.141</v>
      </c>
      <c r="AB171">
        <f>$B171*('NEB CEF End-Use Demand'!AO$20/'NEB CEF End-Use Demand'!$O$20)</f>
        <v>27125722694936.762</v>
      </c>
      <c r="AC171">
        <f>$B171*('NEB CEF End-Use Demand'!AP$20/'NEB CEF End-Use Demand'!$O$20)</f>
        <v>27206063024519.191</v>
      </c>
      <c r="AD171">
        <f>$B171*('NEB CEF End-Use Demand'!AQ$20/'NEB CEF End-Use Demand'!$O$20)</f>
        <v>27278127955346.352</v>
      </c>
      <c r="AE171">
        <f>$B171*('NEB CEF End-Use Demand'!AR$20/'NEB CEF End-Use Demand'!$O$20)</f>
        <v>27387776988853.699</v>
      </c>
      <c r="AF171">
        <f>$B171*('NEB CEF End-Use Demand'!AS$20/'NEB CEF End-Use Demand'!$O$20)</f>
        <v>27473289442658.18</v>
      </c>
      <c r="AG171">
        <f>$B171*('NEB CEF End-Use Demand'!AT$20/'NEB CEF End-Use Demand'!$O$20)</f>
        <v>27579835201632.305</v>
      </c>
      <c r="AH171">
        <f>$B171*('NEB CEF End-Use Demand'!AU$20/'NEB CEF End-Use Demand'!$O$20)</f>
        <v>27654313790429.75</v>
      </c>
      <c r="AI171">
        <f t="shared" ref="AI171:AK172" si="26">TREND($O171:$X171,$O$157:$X$157,AI$157)</f>
        <v>28485642377558.813</v>
      </c>
      <c r="AJ171">
        <f t="shared" si="26"/>
        <v>28639224165619.688</v>
      </c>
      <c r="AK171">
        <f t="shared" si="26"/>
        <v>28792805953680.625</v>
      </c>
    </row>
    <row r="172" spans="1:37" x14ac:dyDescent="0.35">
      <c r="A172" t="s">
        <v>202</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f t="shared" si="26"/>
        <v>0</v>
      </c>
      <c r="AJ172">
        <f t="shared" si="26"/>
        <v>0</v>
      </c>
      <c r="AK172">
        <f t="shared" si="26"/>
        <v>0</v>
      </c>
    </row>
    <row r="173" spans="1:37" x14ac:dyDescent="0.35">
      <c r="A173" t="s">
        <v>181</v>
      </c>
      <c r="B173">
        <f>C82</f>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row>
    <row r="174" spans="1:37" x14ac:dyDescent="0.35">
      <c r="A174" t="s">
        <v>203</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row>
    <row r="175" spans="1:37" x14ac:dyDescent="0.35">
      <c r="A175" t="s">
        <v>204</v>
      </c>
      <c r="B175">
        <v>0</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row>
    <row r="176" spans="1:37" x14ac:dyDescent="0.35">
      <c r="A176" t="s">
        <v>183</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row>
    <row r="177" spans="1:37" x14ac:dyDescent="0.35">
      <c r="A177" t="s">
        <v>205</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row>
    <row r="178" spans="1:37" x14ac:dyDescent="0.35">
      <c r="A178" t="s">
        <v>206</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row>
    <row r="179" spans="1:37" x14ac:dyDescent="0.35">
      <c r="A179" t="s">
        <v>207</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row>
    <row r="180" spans="1:37" x14ac:dyDescent="0.35">
      <c r="A180" t="s">
        <v>208</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row>
    <row r="182" spans="1:37" x14ac:dyDescent="0.35">
      <c r="A182" s="1" t="s">
        <v>216</v>
      </c>
    </row>
    <row r="183" spans="1:37" x14ac:dyDescent="0.35">
      <c r="B183">
        <f>B$1</f>
        <v>2018</v>
      </c>
      <c r="C183">
        <f>B183+1</f>
        <v>2019</v>
      </c>
      <c r="D183">
        <f t="shared" ref="D183:AK183" si="27">C183+1</f>
        <v>2020</v>
      </c>
      <c r="E183">
        <f t="shared" si="27"/>
        <v>2021</v>
      </c>
      <c r="F183">
        <f t="shared" si="27"/>
        <v>2022</v>
      </c>
      <c r="G183">
        <f t="shared" si="27"/>
        <v>2023</v>
      </c>
      <c r="H183">
        <f t="shared" si="27"/>
        <v>2024</v>
      </c>
      <c r="I183">
        <f t="shared" si="27"/>
        <v>2025</v>
      </c>
      <c r="J183">
        <f t="shared" si="27"/>
        <v>2026</v>
      </c>
      <c r="K183">
        <f t="shared" si="27"/>
        <v>2027</v>
      </c>
      <c r="L183">
        <f t="shared" si="27"/>
        <v>2028</v>
      </c>
      <c r="M183">
        <f t="shared" si="27"/>
        <v>2029</v>
      </c>
      <c r="N183">
        <f t="shared" si="27"/>
        <v>2030</v>
      </c>
      <c r="O183">
        <f t="shared" si="27"/>
        <v>2031</v>
      </c>
      <c r="P183">
        <f t="shared" si="27"/>
        <v>2032</v>
      </c>
      <c r="Q183">
        <f t="shared" si="27"/>
        <v>2033</v>
      </c>
      <c r="R183">
        <f t="shared" si="27"/>
        <v>2034</v>
      </c>
      <c r="S183">
        <f t="shared" si="27"/>
        <v>2035</v>
      </c>
      <c r="T183">
        <f t="shared" si="27"/>
        <v>2036</v>
      </c>
      <c r="U183">
        <f t="shared" si="27"/>
        <v>2037</v>
      </c>
      <c r="V183">
        <f t="shared" si="27"/>
        <v>2038</v>
      </c>
      <c r="W183">
        <f t="shared" si="27"/>
        <v>2039</v>
      </c>
      <c r="X183">
        <f t="shared" si="27"/>
        <v>2040</v>
      </c>
      <c r="Y183">
        <f t="shared" si="27"/>
        <v>2041</v>
      </c>
      <c r="Z183">
        <f t="shared" si="27"/>
        <v>2042</v>
      </c>
      <c r="AA183">
        <f t="shared" si="27"/>
        <v>2043</v>
      </c>
      <c r="AB183">
        <f t="shared" si="27"/>
        <v>2044</v>
      </c>
      <c r="AC183">
        <f t="shared" si="27"/>
        <v>2045</v>
      </c>
      <c r="AD183">
        <f t="shared" si="27"/>
        <v>2046</v>
      </c>
      <c r="AE183">
        <f t="shared" si="27"/>
        <v>2047</v>
      </c>
      <c r="AF183">
        <f t="shared" si="27"/>
        <v>2048</v>
      </c>
      <c r="AG183">
        <f t="shared" si="27"/>
        <v>2049</v>
      </c>
      <c r="AH183">
        <f t="shared" si="27"/>
        <v>2050</v>
      </c>
      <c r="AI183">
        <f t="shared" si="27"/>
        <v>2051</v>
      </c>
      <c r="AJ183">
        <f t="shared" si="27"/>
        <v>2052</v>
      </c>
      <c r="AK183">
        <f t="shared" si="27"/>
        <v>2053</v>
      </c>
    </row>
    <row r="184" spans="1:37" x14ac:dyDescent="0.35">
      <c r="A184" t="s">
        <v>180</v>
      </c>
      <c r="B184">
        <f>B83</f>
        <v>29745336024391.84</v>
      </c>
      <c r="C184">
        <f>$B184*('NEB CEF End-Use Demand'!P$20/'NEB CEF End-Use Demand'!$O$20)</f>
        <v>29598615956956.855</v>
      </c>
      <c r="D184">
        <f>$B184*('NEB CEF End-Use Demand'!Q$20/'NEB CEF End-Use Demand'!$O$20)</f>
        <v>31182329626034.449</v>
      </c>
      <c r="E184">
        <f>$B184*('NEB CEF End-Use Demand'!R$20/'NEB CEF End-Use Demand'!$O$20)</f>
        <v>31042801718767.844</v>
      </c>
      <c r="F184">
        <f>$B184*('NEB CEF End-Use Demand'!S$20/'NEB CEF End-Use Demand'!$O$20)</f>
        <v>30506746047551.152</v>
      </c>
      <c r="G184">
        <f>$B184*('NEB CEF End-Use Demand'!T$20/'NEB CEF End-Use Demand'!$O$20)</f>
        <v>31062460289894.758</v>
      </c>
      <c r="H184">
        <f>$B184*('NEB CEF End-Use Demand'!U$20/'NEB CEF End-Use Demand'!$O$20)</f>
        <v>31552486136033.805</v>
      </c>
      <c r="I184">
        <f>$B184*('NEB CEF End-Use Demand'!V$20/'NEB CEF End-Use Demand'!$O$20)</f>
        <v>32138407451084.609</v>
      </c>
      <c r="J184">
        <f>$B184*('NEB CEF End-Use Demand'!W$20/'NEB CEF End-Use Demand'!$O$20)</f>
        <v>32728164584891.891</v>
      </c>
      <c r="K184">
        <f>$B184*('NEB CEF End-Use Demand'!X$20/'NEB CEF End-Use Demand'!$O$20)</f>
        <v>33243602730292.563</v>
      </c>
      <c r="L184">
        <f>$B184*('NEB CEF End-Use Demand'!Y$20/'NEB CEF End-Use Demand'!$O$20)</f>
        <v>33851580003193.07</v>
      </c>
      <c r="M184">
        <f>$B184*('NEB CEF End-Use Demand'!Z$20/'NEB CEF End-Use Demand'!$O$20)</f>
        <v>34398663653334.605</v>
      </c>
      <c r="N184">
        <f>$B184*('NEB CEF End-Use Demand'!AA$20/'NEB CEF End-Use Demand'!$O$20)</f>
        <v>34881976816649.844</v>
      </c>
      <c r="O184">
        <f>$B184*('NEB CEF End-Use Demand'!AB$20/'NEB CEF End-Use Demand'!$O$20)</f>
        <v>35362892593242.281</v>
      </c>
      <c r="P184">
        <f>$B184*('NEB CEF End-Use Demand'!AC$20/'NEB CEF End-Use Demand'!$O$20)</f>
        <v>35523517503669.469</v>
      </c>
      <c r="Q184">
        <f>$B184*('NEB CEF End-Use Demand'!AD$20/'NEB CEF End-Use Demand'!$O$20)</f>
        <v>35812642342438.398</v>
      </c>
      <c r="R184">
        <f>$B184*('NEB CEF End-Use Demand'!AE$20/'NEB CEF End-Use Demand'!$O$20)</f>
        <v>35961280319251.609</v>
      </c>
      <c r="S184">
        <f>$B184*('NEB CEF End-Use Demand'!AF$20/'NEB CEF End-Use Demand'!$O$20)</f>
        <v>36145879096906.734</v>
      </c>
      <c r="T184">
        <f>$B184*('NEB CEF End-Use Demand'!AG$20/'NEB CEF End-Use Demand'!$O$20)</f>
        <v>36308421916712.156</v>
      </c>
      <c r="U184">
        <f>$B184*('NEB CEF End-Use Demand'!AH$20/'NEB CEF End-Use Demand'!$O$20)</f>
        <v>36717895568965.336</v>
      </c>
      <c r="V184">
        <f>$B184*('NEB CEF End-Use Demand'!AI$20/'NEB CEF End-Use Demand'!$O$20)</f>
        <v>36910165984133.398</v>
      </c>
      <c r="W184">
        <f>$B184*('NEB CEF End-Use Demand'!AJ$20/'NEB CEF End-Use Demand'!$O$20)</f>
        <v>37069352462526.914</v>
      </c>
      <c r="X184">
        <f>$B184*('NEB CEF End-Use Demand'!AK$20/'NEB CEF End-Use Demand'!$O$20)</f>
        <v>37195934481490.422</v>
      </c>
      <c r="Y184">
        <f>$B184*('NEB CEF End-Use Demand'!AL$20/'NEB CEF End-Use Demand'!$O$20)</f>
        <v>37330667615311.438</v>
      </c>
      <c r="Z184">
        <f>$B184*('NEB CEF End-Use Demand'!AM$20/'NEB CEF End-Use Demand'!$O$20)</f>
        <v>37283199358200.117</v>
      </c>
      <c r="AA184">
        <f>$B184*('NEB CEF End-Use Demand'!AN$20/'NEB CEF End-Use Demand'!$O$20)</f>
        <v>37524376462513.18</v>
      </c>
      <c r="AB184">
        <f>$B184*('NEB CEF End-Use Demand'!AO$20/'NEB CEF End-Use Demand'!$O$20)</f>
        <v>37720003219093.148</v>
      </c>
      <c r="AC184">
        <f>$B184*('NEB CEF End-Use Demand'!AP$20/'NEB CEF End-Use Demand'!$O$20)</f>
        <v>37831721440375.336</v>
      </c>
      <c r="AD184">
        <f>$B184*('NEB CEF End-Use Demand'!AQ$20/'NEB CEF End-Use Demand'!$O$20)</f>
        <v>37931932205388.125</v>
      </c>
      <c r="AE184">
        <f>$B184*('NEB CEF End-Use Demand'!AR$20/'NEB CEF End-Use Demand'!$O$20)</f>
        <v>38084406000957.805</v>
      </c>
      <c r="AF184">
        <f>$B184*('NEB CEF End-Use Demand'!AS$20/'NEB CEF End-Use Demand'!$O$20)</f>
        <v>38203316382408.375</v>
      </c>
      <c r="AG184">
        <f>$B184*('NEB CEF End-Use Demand'!AT$20/'NEB CEF End-Use Demand'!$O$20)</f>
        <v>38351474881877.039</v>
      </c>
      <c r="AH184">
        <f>$B184*('NEB CEF End-Use Demand'!AU$20/'NEB CEF End-Use Demand'!$O$20)</f>
        <v>38455041988301.727</v>
      </c>
      <c r="AI184">
        <f t="shared" ref="AI184:AK185" si="28">TREND($O184:$X184,$O$157:$X$157,AI$157)</f>
        <v>39611056054186.313</v>
      </c>
      <c r="AJ184">
        <f t="shared" si="28"/>
        <v>39824621075299.438</v>
      </c>
      <c r="AK184">
        <f t="shared" si="28"/>
        <v>40038186096412.5</v>
      </c>
    </row>
    <row r="185" spans="1:37" x14ac:dyDescent="0.35">
      <c r="A185" t="s">
        <v>202</v>
      </c>
      <c r="B185">
        <v>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f t="shared" si="28"/>
        <v>0</v>
      </c>
      <c r="AJ185">
        <f t="shared" si="28"/>
        <v>0</v>
      </c>
      <c r="AK185">
        <f t="shared" si="28"/>
        <v>0</v>
      </c>
    </row>
    <row r="186" spans="1:37" x14ac:dyDescent="0.35">
      <c r="A186" t="s">
        <v>181</v>
      </c>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row>
    <row r="187" spans="1:37" x14ac:dyDescent="0.35">
      <c r="A187" t="s">
        <v>203</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row>
    <row r="188" spans="1:37" x14ac:dyDescent="0.35">
      <c r="A188" t="s">
        <v>204</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row>
    <row r="189" spans="1:37" x14ac:dyDescent="0.35">
      <c r="A189" t="s">
        <v>183</v>
      </c>
      <c r="B189">
        <v>0</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row>
    <row r="190" spans="1:37" x14ac:dyDescent="0.35">
      <c r="A190" t="s">
        <v>205</v>
      </c>
      <c r="B190">
        <v>0</v>
      </c>
      <c r="C190">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row>
    <row r="191" spans="1:37" x14ac:dyDescent="0.35">
      <c r="A191" t="s">
        <v>206</v>
      </c>
      <c r="B191">
        <v>0</v>
      </c>
      <c r="C191">
        <v>0</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row>
    <row r="192" spans="1:37" x14ac:dyDescent="0.35">
      <c r="A192" t="s">
        <v>207</v>
      </c>
      <c r="B192">
        <v>0</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row>
    <row r="193" spans="1:37" x14ac:dyDescent="0.35">
      <c r="A193" t="s">
        <v>208</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row>
    <row r="195" spans="1:37" x14ac:dyDescent="0.35">
      <c r="A195" s="1" t="s">
        <v>217</v>
      </c>
    </row>
    <row r="196" spans="1:37" x14ac:dyDescent="0.35">
      <c r="B196">
        <f>B$1</f>
        <v>2018</v>
      </c>
      <c r="C196">
        <f>B196+1</f>
        <v>2019</v>
      </c>
      <c r="D196">
        <f t="shared" ref="D196:AK196" si="29">C196+1</f>
        <v>2020</v>
      </c>
      <c r="E196">
        <f t="shared" si="29"/>
        <v>2021</v>
      </c>
      <c r="F196">
        <f t="shared" si="29"/>
        <v>2022</v>
      </c>
      <c r="G196">
        <f t="shared" si="29"/>
        <v>2023</v>
      </c>
      <c r="H196">
        <f t="shared" si="29"/>
        <v>2024</v>
      </c>
      <c r="I196">
        <f t="shared" si="29"/>
        <v>2025</v>
      </c>
      <c r="J196">
        <f t="shared" si="29"/>
        <v>2026</v>
      </c>
      <c r="K196">
        <f t="shared" si="29"/>
        <v>2027</v>
      </c>
      <c r="L196">
        <f t="shared" si="29"/>
        <v>2028</v>
      </c>
      <c r="M196">
        <f t="shared" si="29"/>
        <v>2029</v>
      </c>
      <c r="N196">
        <f t="shared" si="29"/>
        <v>2030</v>
      </c>
      <c r="O196">
        <f t="shared" si="29"/>
        <v>2031</v>
      </c>
      <c r="P196">
        <f t="shared" si="29"/>
        <v>2032</v>
      </c>
      <c r="Q196">
        <f t="shared" si="29"/>
        <v>2033</v>
      </c>
      <c r="R196">
        <f t="shared" si="29"/>
        <v>2034</v>
      </c>
      <c r="S196">
        <f t="shared" si="29"/>
        <v>2035</v>
      </c>
      <c r="T196">
        <f t="shared" si="29"/>
        <v>2036</v>
      </c>
      <c r="U196">
        <f t="shared" si="29"/>
        <v>2037</v>
      </c>
      <c r="V196">
        <f t="shared" si="29"/>
        <v>2038</v>
      </c>
      <c r="W196">
        <f t="shared" si="29"/>
        <v>2039</v>
      </c>
      <c r="X196">
        <f t="shared" si="29"/>
        <v>2040</v>
      </c>
      <c r="Y196">
        <f t="shared" si="29"/>
        <v>2041</v>
      </c>
      <c r="Z196">
        <f t="shared" si="29"/>
        <v>2042</v>
      </c>
      <c r="AA196">
        <f t="shared" si="29"/>
        <v>2043</v>
      </c>
      <c r="AB196">
        <f t="shared" si="29"/>
        <v>2044</v>
      </c>
      <c r="AC196">
        <f t="shared" si="29"/>
        <v>2045</v>
      </c>
      <c r="AD196">
        <f t="shared" si="29"/>
        <v>2046</v>
      </c>
      <c r="AE196">
        <f t="shared" si="29"/>
        <v>2047</v>
      </c>
      <c r="AF196">
        <f t="shared" si="29"/>
        <v>2048</v>
      </c>
      <c r="AG196">
        <f t="shared" si="29"/>
        <v>2049</v>
      </c>
      <c r="AH196">
        <f t="shared" si="29"/>
        <v>2050</v>
      </c>
      <c r="AI196">
        <f t="shared" si="29"/>
        <v>2051</v>
      </c>
      <c r="AJ196">
        <f t="shared" si="29"/>
        <v>2052</v>
      </c>
      <c r="AK196">
        <f t="shared" si="29"/>
        <v>2053</v>
      </c>
    </row>
    <row r="197" spans="1:37" x14ac:dyDescent="0.35">
      <c r="A197" t="s">
        <v>180</v>
      </c>
      <c r="B197">
        <f>B84</f>
        <v>92963634361307.563</v>
      </c>
      <c r="C197">
        <f>$B197*('NEB CEF End-Use Demand'!P$20/'NEB CEF End-Use Demand'!$O$20)</f>
        <v>92505087492268.75</v>
      </c>
      <c r="D197">
        <f>$B197*('NEB CEF End-Use Demand'!Q$20/'NEB CEF End-Use Demand'!$O$20)</f>
        <v>97454696343364.063</v>
      </c>
      <c r="E197">
        <f>$B197*('NEB CEF End-Use Demand'!R$20/'NEB CEF End-Use Demand'!$O$20)</f>
        <v>97018627262023.219</v>
      </c>
      <c r="F197">
        <f>$B197*('NEB CEF End-Use Demand'!S$20/'NEB CEF End-Use Demand'!$O$20)</f>
        <v>95343282818933.766</v>
      </c>
      <c r="G197">
        <f>$B197*('NEB CEF End-Use Demand'!T$20/'NEB CEF End-Use Demand'!$O$20)</f>
        <v>97080066548397.719</v>
      </c>
      <c r="H197">
        <f>$B197*('NEB CEF End-Use Demand'!U$20/'NEB CEF End-Use Demand'!$O$20)</f>
        <v>98611553150220.109</v>
      </c>
      <c r="I197">
        <f>$B197*('NEB CEF End-Use Demand'!V$20/'NEB CEF End-Use Demand'!$O$20)</f>
        <v>100442743588015.58</v>
      </c>
      <c r="J197">
        <f>$B197*('NEB CEF End-Use Demand'!W$20/'NEB CEF End-Use Demand'!$O$20)</f>
        <v>102285922179249.98</v>
      </c>
      <c r="K197">
        <f>$B197*('NEB CEF End-Use Demand'!X$20/'NEB CEF End-Use Demand'!$O$20)</f>
        <v>103896830297605.27</v>
      </c>
      <c r="L197">
        <f>$B197*('NEB CEF End-Use Demand'!Y$20/'NEB CEF End-Use Demand'!$O$20)</f>
        <v>105796952617674.55</v>
      </c>
      <c r="M197">
        <f>$B197*('NEB CEF End-Use Demand'!Z$20/'NEB CEF End-Use Demand'!$O$20)</f>
        <v>107506763001900.91</v>
      </c>
      <c r="N197">
        <f>$B197*('NEB CEF End-Use Demand'!AA$20/'NEB CEF End-Use Demand'!$O$20)</f>
        <v>109017270335205.2</v>
      </c>
      <c r="O197">
        <f>$B197*('NEB CEF End-Use Demand'!AB$20/'NEB CEF End-Use Demand'!$O$20)</f>
        <v>110520285072610.16</v>
      </c>
      <c r="P197">
        <f>$B197*('NEB CEF End-Use Demand'!AC$20/'NEB CEF End-Use Demand'!$O$20)</f>
        <v>111022288997865.06</v>
      </c>
      <c r="Q197">
        <f>$B197*('NEB CEF End-Use Demand'!AD$20/'NEB CEF End-Use Demand'!$O$20)</f>
        <v>111925896063323.88</v>
      </c>
      <c r="R197">
        <f>$B197*('NEB CEF End-Use Demand'!AE$20/'NEB CEF End-Use Demand'!$O$20)</f>
        <v>112390437009082.13</v>
      </c>
      <c r="S197">
        <f>$B197*('NEB CEF End-Use Demand'!AF$20/'NEB CEF End-Use Demand'!$O$20)</f>
        <v>112967366893330.3</v>
      </c>
      <c r="T197">
        <f>$B197*('NEB CEF End-Use Demand'!AG$20/'NEB CEF End-Use Demand'!$O$20)</f>
        <v>113475364895304.66</v>
      </c>
      <c r="U197">
        <f>$B197*('NEB CEF End-Use Demand'!AH$20/'NEB CEF End-Use Demand'!$O$20)</f>
        <v>114755100274909.69</v>
      </c>
      <c r="V197">
        <f>$B197*('NEB CEF End-Use Demand'!AI$20/'NEB CEF End-Use Demand'!$O$20)</f>
        <v>115356006466035.69</v>
      </c>
      <c r="W197">
        <f>$B197*('NEB CEF End-Use Demand'!AJ$20/'NEB CEF End-Use Demand'!$O$20)</f>
        <v>115853514833751</v>
      </c>
      <c r="X197">
        <f>$B197*('NEB CEF End-Use Demand'!AK$20/'NEB CEF End-Use Demand'!$O$20)</f>
        <v>116249123897235.45</v>
      </c>
      <c r="Y197">
        <f>$B197*('NEB CEF End-Use Demand'!AL$20/'NEB CEF End-Use Demand'!$O$20)</f>
        <v>116670207786777.63</v>
      </c>
      <c r="Z197">
        <f>$B197*('NEB CEF End-Use Demand'!AM$20/'NEB CEF End-Use Demand'!$O$20)</f>
        <v>116521854387970.95</v>
      </c>
      <c r="AA197">
        <f>$B197*('NEB CEF End-Use Demand'!AN$20/'NEB CEF End-Use Demand'!$O$20)</f>
        <v>117275609535443.23</v>
      </c>
      <c r="AB197">
        <f>$B197*('NEB CEF End-Use Demand'!AO$20/'NEB CEF End-Use Demand'!$O$20)</f>
        <v>117887005360828.28</v>
      </c>
      <c r="AC197">
        <f>$B197*('NEB CEF End-Use Demand'!AP$20/'NEB CEF End-Use Demand'!$O$20)</f>
        <v>118236160329736.91</v>
      </c>
      <c r="AD197">
        <f>$B197*('NEB CEF End-Use Demand'!AQ$20/'NEB CEF End-Use Demand'!$O$20)</f>
        <v>118549350838328.78</v>
      </c>
      <c r="AE197">
        <f>$B197*('NEB CEF End-Use Demand'!AR$20/'NEB CEF End-Use Demand'!$O$20)</f>
        <v>119025879937525.95</v>
      </c>
      <c r="AF197">
        <f>$B197*('NEB CEF End-Use Demand'!AS$20/'NEB CEF End-Use Demand'!$O$20)</f>
        <v>119397512694132.58</v>
      </c>
      <c r="AG197">
        <f>$B197*('NEB CEF End-Use Demand'!AT$20/'NEB CEF End-Use Demand'!$O$20)</f>
        <v>119860555120710.98</v>
      </c>
      <c r="AH197">
        <f>$B197*('NEB CEF End-Use Demand'!AU$20/'NEB CEF End-Use Demand'!$O$20)</f>
        <v>120184235263561.89</v>
      </c>
      <c r="AI197">
        <f t="shared" ref="AI197:AK199" si="30">TREND($O197:$X197,$O$157:$X$157,AI$157)</f>
        <v>123797146842348.5</v>
      </c>
      <c r="AJ197">
        <f t="shared" si="30"/>
        <v>124464605448929.25</v>
      </c>
      <c r="AK197">
        <f t="shared" si="30"/>
        <v>125132064055510.25</v>
      </c>
    </row>
    <row r="198" spans="1:37" x14ac:dyDescent="0.35">
      <c r="A198" t="s">
        <v>202</v>
      </c>
      <c r="B198">
        <v>0</v>
      </c>
      <c r="C198">
        <v>0</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f t="shared" si="30"/>
        <v>0</v>
      </c>
      <c r="AJ198">
        <f t="shared" si="30"/>
        <v>0</v>
      </c>
      <c r="AK198">
        <f t="shared" si="30"/>
        <v>0</v>
      </c>
    </row>
    <row r="199" spans="1:37" x14ac:dyDescent="0.35">
      <c r="A199" t="s">
        <v>181</v>
      </c>
      <c r="B199">
        <f>C84</f>
        <v>184318627714027.81</v>
      </c>
      <c r="C199">
        <f>$B199*('NEB CEF End-Use Demand'!P$21/'NEB CEF End-Use Demand'!$O$21)</f>
        <v>186716526152494.91</v>
      </c>
      <c r="D199">
        <f>$B199*('NEB CEF End-Use Demand'!Q$21/'NEB CEF End-Use Demand'!$O$21)</f>
        <v>176890929717852.72</v>
      </c>
      <c r="E199">
        <f>$B199*('NEB CEF End-Use Demand'!R$21/'NEB CEF End-Use Demand'!$O$21)</f>
        <v>178581787798282.84</v>
      </c>
      <c r="F199">
        <f>$B199*('NEB CEF End-Use Demand'!S$21/'NEB CEF End-Use Demand'!$O$21)</f>
        <v>172900303355409.06</v>
      </c>
      <c r="G199">
        <f>$B199*('NEB CEF End-Use Demand'!T$21/'NEB CEF End-Use Demand'!$O$21)</f>
        <v>171871194791575.88</v>
      </c>
      <c r="H199">
        <f>$B199*('NEB CEF End-Use Demand'!U$21/'NEB CEF End-Use Demand'!$O$21)</f>
        <v>170804343859875.94</v>
      </c>
      <c r="I199">
        <f>$B199*('NEB CEF End-Use Demand'!V$21/'NEB CEF End-Use Demand'!$O$21)</f>
        <v>169251874461623.88</v>
      </c>
      <c r="J199">
        <f>$B199*('NEB CEF End-Use Demand'!W$21/'NEB CEF End-Use Demand'!$O$21)</f>
        <v>167706953536945.19</v>
      </c>
      <c r="K199">
        <f>$B199*('NEB CEF End-Use Demand'!X$21/'NEB CEF End-Use Demand'!$O$21)</f>
        <v>166081515560817.44</v>
      </c>
      <c r="L199">
        <f>$B199*('NEB CEF End-Use Demand'!Y$21/'NEB CEF End-Use Demand'!$O$21)</f>
        <v>163947813697417.56</v>
      </c>
      <c r="M199">
        <f>$B199*('NEB CEF End-Use Demand'!Z$21/'NEB CEF End-Use Demand'!$O$21)</f>
        <v>161839273412595.5</v>
      </c>
      <c r="N199">
        <f>$B199*('NEB CEF End-Use Demand'!AA$21/'NEB CEF End-Use Demand'!$O$21)</f>
        <v>159823830968511.41</v>
      </c>
      <c r="O199">
        <f>$B199*('NEB CEF End-Use Demand'!AB$21/'NEB CEF End-Use Demand'!$O$21)</f>
        <v>158613559038917.81</v>
      </c>
      <c r="P199">
        <f>$B199*('NEB CEF End-Use Demand'!AC$21/'NEB CEF End-Use Demand'!$O$21)</f>
        <v>158580848986766.63</v>
      </c>
      <c r="Q199">
        <f>$B199*('NEB CEF End-Use Demand'!AD$21/'NEB CEF End-Use Demand'!$O$21)</f>
        <v>158407234094579.59</v>
      </c>
      <c r="R199">
        <f>$B199*('NEB CEF End-Use Demand'!AE$21/'NEB CEF End-Use Demand'!$O$21)</f>
        <v>158694076090366.88</v>
      </c>
      <c r="S199">
        <f>$B199*('NEB CEF End-Use Demand'!AF$21/'NEB CEF End-Use Demand'!$O$21)</f>
        <v>158923046455425.13</v>
      </c>
      <c r="T199">
        <f>$B199*('NEB CEF End-Use Demand'!AG$21/'NEB CEF End-Use Demand'!$O$21)</f>
        <v>159242598503363.53</v>
      </c>
      <c r="U199">
        <f>$B199*('NEB CEF End-Use Demand'!AH$21/'NEB CEF End-Use Demand'!$O$21)</f>
        <v>159136919873336.69</v>
      </c>
      <c r="V199">
        <f>$B199*('NEB CEF End-Use Demand'!AI$21/'NEB CEF End-Use Demand'!$O$21)</f>
        <v>159456471921275.09</v>
      </c>
      <c r="W199">
        <f>$B199*('NEB CEF End-Use Demand'!AJ$21/'NEB CEF End-Use Demand'!$O$21)</f>
        <v>159901831862102.66</v>
      </c>
      <c r="X199">
        <f>$B199*('NEB CEF End-Use Demand'!AK$21/'NEB CEF End-Use Demand'!$O$21)</f>
        <v>160442805801525.97</v>
      </c>
      <c r="Y199">
        <f>$B199*('NEB CEF End-Use Demand'!AL$21/'NEB CEF End-Use Demand'!$O$21)</f>
        <v>161099523002407.31</v>
      </c>
      <c r="Z199">
        <f>$B199*('NEB CEF End-Use Demand'!AM$21/'NEB CEF End-Use Demand'!$O$21)</f>
        <v>162168890091965.03</v>
      </c>
      <c r="AA199">
        <f>$B199*('NEB CEF End-Use Demand'!AN$21/'NEB CEF End-Use Demand'!$O$21)</f>
        <v>162735025609966.19</v>
      </c>
      <c r="AB199">
        <f>$B199*('NEB CEF End-Use Demand'!AO$21/'NEB CEF End-Use Demand'!$O$21)</f>
        <v>163434517494429.81</v>
      </c>
      <c r="AC199">
        <f>$B199*('NEB CEF End-Use Demand'!AP$21/'NEB CEF End-Use Demand'!$O$21)</f>
        <v>164383109006813.97</v>
      </c>
      <c r="AD199">
        <f>$B199*('NEB CEF End-Use Demand'!AQ$21/'NEB CEF End-Use Demand'!$O$21)</f>
        <v>165444927622798.38</v>
      </c>
      <c r="AE199">
        <f>$B199*('NEB CEF End-Use Demand'!AR$21/'NEB CEF End-Use Demand'!$O$21)</f>
        <v>166333131346595.69</v>
      </c>
      <c r="AF199">
        <f>$B199*('NEB CEF End-Use Demand'!AS$21/'NEB CEF End-Use Demand'!$O$21)</f>
        <v>167435208488304.66</v>
      </c>
      <c r="AG199">
        <f>$B199*('NEB CEF End-Use Demand'!AT$21/'NEB CEF End-Use Demand'!$O$21)</f>
        <v>168519672525009.06</v>
      </c>
      <c r="AH199">
        <f>$B199*('NEB CEF End-Use Demand'!AU$21/'NEB CEF End-Use Demand'!$O$21)</f>
        <v>169765170664611.59</v>
      </c>
      <c r="AI199">
        <f t="shared" si="30"/>
        <v>162202774351116.5</v>
      </c>
      <c r="AJ199">
        <f t="shared" si="30"/>
        <v>162400376614881.06</v>
      </c>
      <c r="AK199">
        <f t="shared" si="30"/>
        <v>162597978878645.63</v>
      </c>
    </row>
    <row r="200" spans="1:37" x14ac:dyDescent="0.35">
      <c r="A200" t="s">
        <v>203</v>
      </c>
      <c r="B200">
        <v>0</v>
      </c>
      <c r="C200">
        <v>0</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row>
    <row r="201" spans="1:37" x14ac:dyDescent="0.35">
      <c r="A201" t="s">
        <v>204</v>
      </c>
      <c r="B201">
        <v>0</v>
      </c>
      <c r="C201">
        <v>0</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row>
    <row r="202" spans="1:37" x14ac:dyDescent="0.35">
      <c r="A202" t="s">
        <v>183</v>
      </c>
      <c r="B202">
        <v>0</v>
      </c>
      <c r="C202">
        <v>0</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row>
    <row r="203" spans="1:37" x14ac:dyDescent="0.35">
      <c r="A203" t="s">
        <v>205</v>
      </c>
      <c r="B203">
        <v>0</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row>
    <row r="204" spans="1:37" x14ac:dyDescent="0.35">
      <c r="A204" t="s">
        <v>206</v>
      </c>
      <c r="B204">
        <v>0</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row>
    <row r="205" spans="1:37" x14ac:dyDescent="0.35">
      <c r="A205" t="s">
        <v>207</v>
      </c>
      <c r="B205">
        <v>0</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row>
    <row r="206" spans="1:37" x14ac:dyDescent="0.35">
      <c r="A206" t="s">
        <v>208</v>
      </c>
      <c r="B206">
        <v>0</v>
      </c>
      <c r="C206">
        <v>0</v>
      </c>
      <c r="D206">
        <v>0</v>
      </c>
      <c r="E206">
        <v>0</v>
      </c>
      <c r="F206">
        <v>0</v>
      </c>
      <c r="G206">
        <v>0</v>
      </c>
      <c r="H206">
        <v>0</v>
      </c>
      <c r="I206">
        <v>0</v>
      </c>
      <c r="J206">
        <v>0</v>
      </c>
      <c r="K206">
        <v>0</v>
      </c>
      <c r="L206">
        <f t="shared" ref="L206:AG206" si="31">B57</f>
        <v>74612304884.571274</v>
      </c>
      <c r="M206">
        <f t="shared" si="31"/>
        <v>149224609769.14255</v>
      </c>
      <c r="N206">
        <f t="shared" si="31"/>
        <v>298449219538.2851</v>
      </c>
      <c r="O206">
        <f t="shared" si="31"/>
        <v>373061524422.85632</v>
      </c>
      <c r="P206">
        <f t="shared" si="31"/>
        <v>450080677852.09125</v>
      </c>
      <c r="Q206">
        <f t="shared" si="31"/>
        <v>450080677852.09125</v>
      </c>
      <c r="R206">
        <f t="shared" si="31"/>
        <v>452487526396.7547</v>
      </c>
      <c r="S206">
        <f t="shared" si="31"/>
        <v>454894374941.41827</v>
      </c>
      <c r="T206">
        <f t="shared" si="31"/>
        <v>457301223486.08179</v>
      </c>
      <c r="U206">
        <f t="shared" si="31"/>
        <v>459708072030.74548</v>
      </c>
      <c r="V206">
        <f t="shared" si="31"/>
        <v>462114920575.40906</v>
      </c>
      <c r="W206">
        <f t="shared" si="31"/>
        <v>466928617664.73615</v>
      </c>
      <c r="X206">
        <f t="shared" si="31"/>
        <v>469335466209.39984</v>
      </c>
      <c r="Y206">
        <f t="shared" si="31"/>
        <v>471742314754.06342</v>
      </c>
      <c r="Z206">
        <f t="shared" si="31"/>
        <v>476556011843.39056</v>
      </c>
      <c r="AA206">
        <f t="shared" si="31"/>
        <v>481369708932.71783</v>
      </c>
      <c r="AB206">
        <f t="shared" si="31"/>
        <v>483776557477.38135</v>
      </c>
      <c r="AC206">
        <f t="shared" si="31"/>
        <v>488590254566.7085</v>
      </c>
      <c r="AD206">
        <f t="shared" si="31"/>
        <v>493403951656.03571</v>
      </c>
      <c r="AE206">
        <f t="shared" si="31"/>
        <v>495810800200.69934</v>
      </c>
      <c r="AF206">
        <f t="shared" si="31"/>
        <v>500624497290.02661</v>
      </c>
      <c r="AG206">
        <f t="shared" si="31"/>
        <v>505438194379.3537</v>
      </c>
      <c r="AH206">
        <f>X57</f>
        <v>510251891468.68091</v>
      </c>
      <c r="AI206">
        <v>0</v>
      </c>
      <c r="AJ206">
        <v>0</v>
      </c>
      <c r="AK206">
        <v>0</v>
      </c>
    </row>
    <row r="208" spans="1:37" x14ac:dyDescent="0.35">
      <c r="A208" s="1" t="s">
        <v>218</v>
      </c>
    </row>
    <row r="209" spans="1:37" x14ac:dyDescent="0.35">
      <c r="B209">
        <f>B$1</f>
        <v>2018</v>
      </c>
      <c r="C209">
        <v>2019</v>
      </c>
      <c r="D209">
        <v>2020</v>
      </c>
      <c r="E209">
        <v>2021</v>
      </c>
      <c r="F209">
        <v>2022</v>
      </c>
      <c r="G209">
        <v>2023</v>
      </c>
      <c r="H209">
        <v>2024</v>
      </c>
      <c r="I209">
        <v>2025</v>
      </c>
      <c r="J209">
        <v>2026</v>
      </c>
      <c r="K209">
        <v>2027</v>
      </c>
      <c r="L209">
        <v>2028</v>
      </c>
      <c r="M209">
        <v>2029</v>
      </c>
      <c r="N209">
        <v>2030</v>
      </c>
      <c r="O209">
        <v>2031</v>
      </c>
      <c r="P209">
        <v>2032</v>
      </c>
      <c r="Q209">
        <v>2033</v>
      </c>
      <c r="R209">
        <v>2034</v>
      </c>
      <c r="S209">
        <v>2035</v>
      </c>
      <c r="T209">
        <v>2036</v>
      </c>
      <c r="U209">
        <v>2037</v>
      </c>
      <c r="V209">
        <v>2038</v>
      </c>
      <c r="W209">
        <v>2039</v>
      </c>
      <c r="X209">
        <v>2040</v>
      </c>
      <c r="Y209">
        <v>2040</v>
      </c>
      <c r="Z209">
        <v>2040</v>
      </c>
      <c r="AA209">
        <v>2040</v>
      </c>
      <c r="AB209">
        <v>2040</v>
      </c>
      <c r="AC209">
        <v>2040</v>
      </c>
      <c r="AD209">
        <v>2040</v>
      </c>
      <c r="AE209">
        <v>2040</v>
      </c>
      <c r="AF209">
        <v>2040</v>
      </c>
      <c r="AG209">
        <v>2040</v>
      </c>
      <c r="AH209">
        <v>2040</v>
      </c>
      <c r="AI209">
        <v>2048</v>
      </c>
      <c r="AJ209">
        <v>2049</v>
      </c>
      <c r="AK209">
        <v>2050</v>
      </c>
    </row>
    <row r="210" spans="1:37" x14ac:dyDescent="0.35">
      <c r="A210" t="s">
        <v>180</v>
      </c>
      <c r="B210">
        <v>0</v>
      </c>
      <c r="C210">
        <v>0</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row>
    <row r="211" spans="1:37" x14ac:dyDescent="0.35">
      <c r="A211" t="s">
        <v>202</v>
      </c>
      <c r="B211">
        <v>0</v>
      </c>
      <c r="C211">
        <v>0</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row>
    <row r="212" spans="1:37" x14ac:dyDescent="0.35">
      <c r="A212" t="s">
        <v>181</v>
      </c>
      <c r="B212">
        <v>0</v>
      </c>
      <c r="C212">
        <v>0</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row>
    <row r="213" spans="1:37" x14ac:dyDescent="0.35">
      <c r="A213" t="s">
        <v>203</v>
      </c>
      <c r="B213">
        <v>0</v>
      </c>
      <c r="C213">
        <v>0</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row>
    <row r="214" spans="1:37" x14ac:dyDescent="0.35">
      <c r="A214" t="s">
        <v>204</v>
      </c>
      <c r="B214">
        <v>0</v>
      </c>
      <c r="C214">
        <v>0</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row>
    <row r="215" spans="1:37" x14ac:dyDescent="0.35">
      <c r="A215" t="s">
        <v>183</v>
      </c>
      <c r="B215">
        <v>0</v>
      </c>
      <c r="C215">
        <v>0</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row>
    <row r="216" spans="1:37" x14ac:dyDescent="0.35">
      <c r="A216" t="s">
        <v>205</v>
      </c>
      <c r="B216">
        <v>0</v>
      </c>
      <c r="C216">
        <v>0</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row>
    <row r="217" spans="1:37" x14ac:dyDescent="0.35">
      <c r="A217" t="s">
        <v>206</v>
      </c>
      <c r="B217">
        <v>0</v>
      </c>
      <c r="C217">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row>
    <row r="218" spans="1:37" x14ac:dyDescent="0.35">
      <c r="A218" t="s">
        <v>207</v>
      </c>
      <c r="B218">
        <v>0</v>
      </c>
      <c r="C218">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row>
    <row r="219" spans="1:37" x14ac:dyDescent="0.35">
      <c r="A219" t="s">
        <v>208</v>
      </c>
      <c r="B219">
        <v>0</v>
      </c>
      <c r="C219">
        <v>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row>
  </sheetData>
  <pageMargins left="0.7" right="0.7" top="0.75" bottom="0.75" header="0.3" footer="0.3"/>
  <pageSetup orientation="portrait" horizontalDpi="4294967292" verticalDpi="4294967292"/>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E14-2E9A-2A41-935C-1267A7B92499}">
  <sheetPr>
    <tabColor rgb="FFC00000"/>
  </sheetPr>
  <dimension ref="A1:AU59"/>
  <sheetViews>
    <sheetView topLeftCell="C15" workbookViewId="0">
      <selection activeCell="U14" sqref="U14"/>
    </sheetView>
  </sheetViews>
  <sheetFormatPr defaultColWidth="8.81640625" defaultRowHeight="14.5" x14ac:dyDescent="0.35"/>
  <cols>
    <col min="1" max="1" width="22.1796875" style="67" customWidth="1"/>
    <col min="2" max="16384" width="8.81640625" style="67"/>
  </cols>
  <sheetData>
    <row r="1" spans="1:47" ht="21" x14ac:dyDescent="0.5">
      <c r="A1" s="66" t="s">
        <v>219</v>
      </c>
    </row>
    <row r="2" spans="1:47" ht="21" x14ac:dyDescent="0.5">
      <c r="A2" s="66" t="s">
        <v>220</v>
      </c>
    </row>
    <row r="3" spans="1:47" ht="21" x14ac:dyDescent="0.5">
      <c r="A3" s="142" t="s">
        <v>1026</v>
      </c>
    </row>
    <row r="4" spans="1:47" ht="21" x14ac:dyDescent="0.5">
      <c r="A4" s="66" t="s">
        <v>221</v>
      </c>
    </row>
    <row r="5" spans="1:47" ht="21" x14ac:dyDescent="0.5">
      <c r="A5" s="142" t="s">
        <v>1027</v>
      </c>
      <c r="B5" s="142" t="s">
        <v>1028</v>
      </c>
    </row>
    <row r="7" spans="1:47" customFormat="1" ht="18.5" x14ac:dyDescent="0.45">
      <c r="A7" s="141" t="s">
        <v>222</v>
      </c>
    </row>
    <row r="8" spans="1:47" customFormat="1" x14ac:dyDescent="0.35">
      <c r="A8" t="s">
        <v>223</v>
      </c>
      <c r="B8" t="s">
        <v>224</v>
      </c>
      <c r="C8" t="s">
        <v>225</v>
      </c>
      <c r="D8" t="s">
        <v>226</v>
      </c>
      <c r="E8" t="s">
        <v>227</v>
      </c>
      <c r="F8" t="s">
        <v>228</v>
      </c>
      <c r="G8" t="s">
        <v>229</v>
      </c>
      <c r="H8" t="s">
        <v>230</v>
      </c>
      <c r="I8" t="s">
        <v>231</v>
      </c>
      <c r="J8" t="s">
        <v>232</v>
      </c>
      <c r="K8" t="s">
        <v>233</v>
      </c>
      <c r="L8" t="s">
        <v>234</v>
      </c>
      <c r="M8" t="s">
        <v>235</v>
      </c>
      <c r="N8" t="s">
        <v>236</v>
      </c>
      <c r="O8" t="s">
        <v>237</v>
      </c>
      <c r="P8" t="s">
        <v>238</v>
      </c>
      <c r="Q8" t="s">
        <v>239</v>
      </c>
      <c r="R8" t="s">
        <v>240</v>
      </c>
      <c r="S8" t="s">
        <v>241</v>
      </c>
      <c r="T8" t="s">
        <v>242</v>
      </c>
      <c r="U8" t="s">
        <v>243</v>
      </c>
      <c r="V8" t="s">
        <v>244</v>
      </c>
      <c r="W8" t="s">
        <v>245</v>
      </c>
      <c r="X8" t="s">
        <v>246</v>
      </c>
      <c r="Y8" t="s">
        <v>247</v>
      </c>
      <c r="Z8" t="s">
        <v>248</v>
      </c>
      <c r="AA8" t="s">
        <v>249</v>
      </c>
      <c r="AB8" t="s">
        <v>250</v>
      </c>
      <c r="AC8" t="s">
        <v>251</v>
      </c>
      <c r="AD8" t="s">
        <v>252</v>
      </c>
      <c r="AE8" t="s">
        <v>253</v>
      </c>
      <c r="AF8" t="s">
        <v>254</v>
      </c>
      <c r="AG8" t="s">
        <v>255</v>
      </c>
      <c r="AH8" t="s">
        <v>256</v>
      </c>
      <c r="AI8" t="s">
        <v>257</v>
      </c>
      <c r="AJ8" t="s">
        <v>258</v>
      </c>
      <c r="AK8" t="s">
        <v>259</v>
      </c>
      <c r="AL8" t="s">
        <v>260</v>
      </c>
      <c r="AM8" t="s">
        <v>261</v>
      </c>
      <c r="AN8" t="s">
        <v>262</v>
      </c>
      <c r="AO8" t="s">
        <v>263</v>
      </c>
      <c r="AP8" t="s">
        <v>264</v>
      </c>
      <c r="AQ8" t="s">
        <v>265</v>
      </c>
      <c r="AR8" t="s">
        <v>266</v>
      </c>
      <c r="AS8" t="s">
        <v>267</v>
      </c>
      <c r="AT8" t="s">
        <v>268</v>
      </c>
      <c r="AU8" t="s">
        <v>269</v>
      </c>
    </row>
    <row r="9" spans="1:47" customFormat="1" x14ac:dyDescent="0.35">
      <c r="A9" t="s">
        <v>222</v>
      </c>
      <c r="B9">
        <v>10650.55</v>
      </c>
      <c r="C9">
        <v>10646.25</v>
      </c>
      <c r="D9">
        <v>10988.38</v>
      </c>
      <c r="E9">
        <v>10811.27</v>
      </c>
      <c r="F9">
        <v>10482.89</v>
      </c>
      <c r="G9">
        <v>10802.95</v>
      </c>
      <c r="H9">
        <v>11118.7</v>
      </c>
      <c r="I9">
        <v>11270.49</v>
      </c>
      <c r="J9">
        <v>11459.03</v>
      </c>
      <c r="K9">
        <v>11545.98</v>
      </c>
      <c r="L9">
        <v>11614.97</v>
      </c>
      <c r="M9">
        <v>11540.31</v>
      </c>
      <c r="N9">
        <v>11776.25</v>
      </c>
      <c r="O9">
        <v>12205.66</v>
      </c>
      <c r="P9">
        <v>12291.67</v>
      </c>
      <c r="Q9">
        <v>11284.1</v>
      </c>
      <c r="R9">
        <v>11808.51</v>
      </c>
      <c r="S9">
        <v>12154.09</v>
      </c>
      <c r="T9">
        <v>12234.31</v>
      </c>
      <c r="U9">
        <v>12277.85</v>
      </c>
      <c r="V9">
        <v>12270.69</v>
      </c>
      <c r="W9">
        <v>12278.13</v>
      </c>
      <c r="X9">
        <v>12288.94</v>
      </c>
      <c r="Y9">
        <v>12280.28</v>
      </c>
      <c r="Z9">
        <v>12298.83</v>
      </c>
      <c r="AA9">
        <v>12303.52</v>
      </c>
      <c r="AB9">
        <v>12342.22</v>
      </c>
      <c r="AC9">
        <v>12396.18</v>
      </c>
      <c r="AD9">
        <v>12386.42</v>
      </c>
      <c r="AE9">
        <v>12374.67</v>
      </c>
      <c r="AF9">
        <v>12359.18</v>
      </c>
      <c r="AG9">
        <v>12347.85</v>
      </c>
      <c r="AH9">
        <v>12344.13</v>
      </c>
      <c r="AI9">
        <v>12352.49</v>
      </c>
      <c r="AJ9">
        <v>12379.18</v>
      </c>
      <c r="AK9">
        <v>12368.84</v>
      </c>
      <c r="AL9">
        <v>12373.98</v>
      </c>
      <c r="AM9">
        <v>12375.92</v>
      </c>
      <c r="AN9">
        <v>12416.02</v>
      </c>
      <c r="AO9">
        <v>12470.54</v>
      </c>
      <c r="AP9">
        <v>12507.66</v>
      </c>
      <c r="AQ9">
        <v>12550.02</v>
      </c>
      <c r="AR9">
        <v>12600.21</v>
      </c>
      <c r="AS9">
        <v>12658.06</v>
      </c>
      <c r="AT9">
        <v>12728.51</v>
      </c>
      <c r="AU9">
        <v>12805.03</v>
      </c>
    </row>
    <row r="10" spans="1:47" customFormat="1" x14ac:dyDescent="0.35">
      <c r="A10" t="s">
        <v>56</v>
      </c>
      <c r="B10">
        <v>1874.74</v>
      </c>
      <c r="C10">
        <v>1854.68</v>
      </c>
      <c r="D10">
        <v>1878.45</v>
      </c>
      <c r="E10">
        <v>1882.56</v>
      </c>
      <c r="F10">
        <v>1823.08</v>
      </c>
      <c r="G10">
        <v>1839.23</v>
      </c>
      <c r="H10">
        <v>1878.69</v>
      </c>
      <c r="I10">
        <v>1860.86</v>
      </c>
      <c r="J10">
        <v>1903.74</v>
      </c>
      <c r="K10">
        <v>1936.45</v>
      </c>
      <c r="L10">
        <v>1930.29</v>
      </c>
      <c r="M10">
        <v>1932.42</v>
      </c>
      <c r="N10">
        <v>1957.7</v>
      </c>
      <c r="O10">
        <v>2017.61</v>
      </c>
      <c r="P10">
        <v>2024.98</v>
      </c>
      <c r="Q10">
        <v>1971.5</v>
      </c>
      <c r="R10">
        <v>2013.28</v>
      </c>
      <c r="S10">
        <v>2084.7600000000002</v>
      </c>
      <c r="T10">
        <v>2129.1</v>
      </c>
      <c r="U10">
        <v>2166.17</v>
      </c>
      <c r="V10">
        <v>2199.81</v>
      </c>
      <c r="W10">
        <v>2234.64</v>
      </c>
      <c r="X10">
        <v>2260.63</v>
      </c>
      <c r="Y10">
        <v>2293.69</v>
      </c>
      <c r="Z10">
        <v>2323.3200000000002</v>
      </c>
      <c r="AA10">
        <v>2350.09</v>
      </c>
      <c r="AB10">
        <v>2379.15</v>
      </c>
      <c r="AC10">
        <v>2385.4899999999998</v>
      </c>
      <c r="AD10">
        <v>2397.77</v>
      </c>
      <c r="AE10">
        <v>2401.08</v>
      </c>
      <c r="AF10">
        <v>2406.69</v>
      </c>
      <c r="AG10">
        <v>2411.84</v>
      </c>
      <c r="AH10">
        <v>2442.75</v>
      </c>
      <c r="AI10">
        <v>2454.4499999999998</v>
      </c>
      <c r="AJ10">
        <v>2466.7600000000002</v>
      </c>
      <c r="AK10">
        <v>2474.31</v>
      </c>
      <c r="AL10">
        <v>2478.9499999999998</v>
      </c>
      <c r="AM10">
        <v>2471.06</v>
      </c>
      <c r="AN10">
        <v>2492.94</v>
      </c>
      <c r="AO10">
        <v>2514.41</v>
      </c>
      <c r="AP10">
        <v>2524</v>
      </c>
      <c r="AQ10">
        <v>2533.7800000000002</v>
      </c>
      <c r="AR10">
        <v>2549.08</v>
      </c>
      <c r="AS10">
        <v>2562.2600000000002</v>
      </c>
      <c r="AT10">
        <v>2580.59</v>
      </c>
      <c r="AU10">
        <v>2596.35</v>
      </c>
    </row>
    <row r="11" spans="1:47" customFormat="1" x14ac:dyDescent="0.35">
      <c r="A11" t="s">
        <v>57</v>
      </c>
      <c r="B11">
        <v>3279.63</v>
      </c>
      <c r="C11">
        <v>3273.56</v>
      </c>
      <c r="D11">
        <v>3470.77</v>
      </c>
      <c r="E11">
        <v>3467.89</v>
      </c>
      <c r="F11">
        <v>3387.91</v>
      </c>
      <c r="G11">
        <v>3432.87</v>
      </c>
      <c r="H11">
        <v>3642.86</v>
      </c>
      <c r="I11">
        <v>3693.78</v>
      </c>
      <c r="J11">
        <v>3903.48</v>
      </c>
      <c r="K11">
        <v>4058.1</v>
      </c>
      <c r="L11">
        <v>4097.41</v>
      </c>
      <c r="M11">
        <v>3973.6</v>
      </c>
      <c r="N11">
        <v>4167.13</v>
      </c>
      <c r="O11">
        <v>4376.28</v>
      </c>
      <c r="P11">
        <v>4416.3900000000003</v>
      </c>
      <c r="Q11">
        <v>4185.99</v>
      </c>
      <c r="R11">
        <v>4276.28</v>
      </c>
      <c r="S11">
        <v>4267.47</v>
      </c>
      <c r="T11">
        <v>4269.17</v>
      </c>
      <c r="U11">
        <v>4255.96</v>
      </c>
      <c r="V11">
        <v>4223.95</v>
      </c>
      <c r="W11">
        <v>4203.0200000000004</v>
      </c>
      <c r="X11">
        <v>4200.49</v>
      </c>
      <c r="Y11">
        <v>4175.6099999999997</v>
      </c>
      <c r="Z11">
        <v>4158.8900000000003</v>
      </c>
      <c r="AA11">
        <v>4125.46</v>
      </c>
      <c r="AB11">
        <v>4136.58</v>
      </c>
      <c r="AC11">
        <v>4164.96</v>
      </c>
      <c r="AD11">
        <v>4160.3100000000004</v>
      </c>
      <c r="AE11">
        <v>4161.5</v>
      </c>
      <c r="AF11">
        <v>4160.9799999999996</v>
      </c>
      <c r="AG11">
        <v>4167.3</v>
      </c>
      <c r="AH11">
        <v>4158.1000000000004</v>
      </c>
      <c r="AI11">
        <v>4173.1499999999996</v>
      </c>
      <c r="AJ11">
        <v>4199.9399999999996</v>
      </c>
      <c r="AK11">
        <v>4199.92</v>
      </c>
      <c r="AL11">
        <v>4214.75</v>
      </c>
      <c r="AM11">
        <v>4235.92</v>
      </c>
      <c r="AN11">
        <v>4263.0200000000004</v>
      </c>
      <c r="AO11">
        <v>4298.1899999999996</v>
      </c>
      <c r="AP11">
        <v>4327.6400000000003</v>
      </c>
      <c r="AQ11">
        <v>4360.4399999999996</v>
      </c>
      <c r="AR11">
        <v>4394.34</v>
      </c>
      <c r="AS11">
        <v>4433.3500000000004</v>
      </c>
      <c r="AT11">
        <v>4475.3900000000003</v>
      </c>
      <c r="AU11">
        <v>4522.3599999999997</v>
      </c>
    </row>
    <row r="12" spans="1:47" customFormat="1" x14ac:dyDescent="0.35">
      <c r="A12" t="s">
        <v>270</v>
      </c>
      <c r="B12">
        <v>4582.45</v>
      </c>
      <c r="C12">
        <v>4635.71</v>
      </c>
      <c r="D12">
        <v>4763.3999999999996</v>
      </c>
      <c r="E12">
        <v>4634.24</v>
      </c>
      <c r="F12">
        <v>4504.1099999999997</v>
      </c>
      <c r="G12">
        <v>4715.3100000000004</v>
      </c>
      <c r="H12">
        <v>4746.12</v>
      </c>
      <c r="I12">
        <v>4860.1000000000004</v>
      </c>
      <c r="J12">
        <v>4784.67</v>
      </c>
      <c r="K12">
        <v>4678.45</v>
      </c>
      <c r="L12">
        <v>4741.21</v>
      </c>
      <c r="M12">
        <v>4791.82</v>
      </c>
      <c r="N12">
        <v>4781.8999999999996</v>
      </c>
      <c r="O12">
        <v>4914.12</v>
      </c>
      <c r="P12">
        <v>4953.1499999999996</v>
      </c>
      <c r="Q12">
        <v>4262.03</v>
      </c>
      <c r="R12">
        <v>4596.83</v>
      </c>
      <c r="S12">
        <v>4847.3500000000004</v>
      </c>
      <c r="T12">
        <v>4846.6000000000004</v>
      </c>
      <c r="U12">
        <v>4821.18</v>
      </c>
      <c r="V12">
        <v>4776.72</v>
      </c>
      <c r="W12">
        <v>4732.13</v>
      </c>
      <c r="X12">
        <v>4678.96</v>
      </c>
      <c r="Y12">
        <v>4619.78</v>
      </c>
      <c r="Z12">
        <v>4562.5</v>
      </c>
      <c r="AA12">
        <v>4500.87</v>
      </c>
      <c r="AB12">
        <v>4472.88</v>
      </c>
      <c r="AC12">
        <v>4452.5200000000004</v>
      </c>
      <c r="AD12">
        <v>4432.7700000000004</v>
      </c>
      <c r="AE12">
        <v>4413.78</v>
      </c>
      <c r="AF12">
        <v>4393.53</v>
      </c>
      <c r="AG12">
        <v>4371.72</v>
      </c>
      <c r="AH12">
        <v>4351.67</v>
      </c>
      <c r="AI12">
        <v>4333.6099999999997</v>
      </c>
      <c r="AJ12">
        <v>4318.9799999999996</v>
      </c>
      <c r="AK12">
        <v>4304.04</v>
      </c>
      <c r="AL12">
        <v>4291.68</v>
      </c>
      <c r="AM12">
        <v>4281.07</v>
      </c>
      <c r="AN12">
        <v>4272.43</v>
      </c>
      <c r="AO12">
        <v>4267.7700000000004</v>
      </c>
      <c r="AP12">
        <v>4264.42</v>
      </c>
      <c r="AQ12">
        <v>4262.5200000000004</v>
      </c>
      <c r="AR12">
        <v>4261.78</v>
      </c>
      <c r="AS12">
        <v>4264.13</v>
      </c>
      <c r="AT12">
        <v>4269.62</v>
      </c>
      <c r="AU12">
        <v>4277.6000000000004</v>
      </c>
    </row>
    <row r="13" spans="1:47" customFormat="1" x14ac:dyDescent="0.35">
      <c r="A13" t="s">
        <v>271</v>
      </c>
      <c r="B13">
        <v>722.66</v>
      </c>
      <c r="C13">
        <v>676.13</v>
      </c>
      <c r="D13">
        <v>675.51</v>
      </c>
      <c r="E13">
        <v>633.75</v>
      </c>
      <c r="F13">
        <v>615.12</v>
      </c>
      <c r="G13">
        <v>643.08000000000004</v>
      </c>
      <c r="H13">
        <v>656.59</v>
      </c>
      <c r="I13">
        <v>674.22</v>
      </c>
      <c r="J13">
        <v>709.57</v>
      </c>
      <c r="K13">
        <v>709.16</v>
      </c>
      <c r="L13">
        <v>700.01</v>
      </c>
      <c r="M13">
        <v>695.81</v>
      </c>
      <c r="N13">
        <v>721.52</v>
      </c>
      <c r="O13">
        <v>739.37</v>
      </c>
      <c r="P13">
        <v>747.16</v>
      </c>
      <c r="Q13">
        <v>746.2</v>
      </c>
      <c r="R13">
        <v>793.43</v>
      </c>
      <c r="S13">
        <v>816.4</v>
      </c>
      <c r="T13">
        <v>845.17</v>
      </c>
      <c r="U13">
        <v>884.61</v>
      </c>
      <c r="V13">
        <v>920.25</v>
      </c>
      <c r="W13">
        <v>957.85</v>
      </c>
      <c r="X13">
        <v>998.49</v>
      </c>
      <c r="Y13">
        <v>1039.26</v>
      </c>
      <c r="Z13">
        <v>1093.6199999999999</v>
      </c>
      <c r="AA13">
        <v>1155.26</v>
      </c>
      <c r="AB13">
        <v>1174.1500000000001</v>
      </c>
      <c r="AC13">
        <v>1198.06</v>
      </c>
      <c r="AD13">
        <v>1200.48</v>
      </c>
      <c r="AE13">
        <v>1202.95</v>
      </c>
      <c r="AF13">
        <v>1203</v>
      </c>
      <c r="AG13">
        <v>1202.22</v>
      </c>
      <c r="AH13">
        <v>1197.22</v>
      </c>
      <c r="AI13">
        <v>1196.93</v>
      </c>
      <c r="AJ13">
        <v>1198.8599999999999</v>
      </c>
      <c r="AK13">
        <v>1195.6199999999999</v>
      </c>
      <c r="AL13">
        <v>1192.95</v>
      </c>
      <c r="AM13">
        <v>1191.3499999999999</v>
      </c>
      <c r="AN13">
        <v>1189.9000000000001</v>
      </c>
      <c r="AO13">
        <v>1190.74</v>
      </c>
      <c r="AP13">
        <v>1190.27</v>
      </c>
      <c r="AQ13">
        <v>1189.8599999999999</v>
      </c>
      <c r="AR13">
        <v>1189.3599999999999</v>
      </c>
      <c r="AS13">
        <v>1189.99</v>
      </c>
      <c r="AT13">
        <v>1191.5</v>
      </c>
      <c r="AU13">
        <v>1193.8900000000001</v>
      </c>
    </row>
    <row r="14" spans="1:47" customFormat="1" x14ac:dyDescent="0.35">
      <c r="A14" t="s">
        <v>1025</v>
      </c>
      <c r="B14">
        <v>0</v>
      </c>
      <c r="C14">
        <v>0</v>
      </c>
      <c r="D14">
        <v>0</v>
      </c>
      <c r="E14">
        <v>0</v>
      </c>
      <c r="F14">
        <v>0</v>
      </c>
      <c r="G14">
        <v>0</v>
      </c>
      <c r="H14">
        <v>0</v>
      </c>
      <c r="I14">
        <v>0</v>
      </c>
      <c r="J14">
        <v>0</v>
      </c>
      <c r="K14">
        <v>0</v>
      </c>
      <c r="L14">
        <v>0</v>
      </c>
      <c r="M14">
        <v>0</v>
      </c>
      <c r="N14">
        <v>0</v>
      </c>
      <c r="O14">
        <v>0</v>
      </c>
      <c r="P14">
        <v>0</v>
      </c>
      <c r="Q14">
        <v>0</v>
      </c>
      <c r="R14">
        <v>0</v>
      </c>
      <c r="S14">
        <v>0</v>
      </c>
      <c r="T14">
        <v>0</v>
      </c>
      <c r="U14">
        <v>0.48</v>
      </c>
      <c r="V14">
        <v>1.42</v>
      </c>
      <c r="W14">
        <v>2.3199999999999998</v>
      </c>
      <c r="X14">
        <v>3.17</v>
      </c>
      <c r="Y14">
        <v>5.73</v>
      </c>
      <c r="Z14">
        <v>15.04</v>
      </c>
      <c r="AA14">
        <v>27.29</v>
      </c>
      <c r="AB14">
        <v>35.840000000000003</v>
      </c>
      <c r="AC14">
        <v>52.28</v>
      </c>
      <c r="AD14">
        <v>53.1</v>
      </c>
      <c r="AE14">
        <v>54.11</v>
      </c>
      <c r="AF14">
        <v>54.13</v>
      </c>
      <c r="AG14">
        <v>54.18</v>
      </c>
      <c r="AH14">
        <v>54.01</v>
      </c>
      <c r="AI14">
        <v>54.1</v>
      </c>
      <c r="AJ14">
        <v>54.34</v>
      </c>
      <c r="AK14">
        <v>54.36</v>
      </c>
      <c r="AL14">
        <v>54.71</v>
      </c>
      <c r="AM14">
        <v>55.19</v>
      </c>
      <c r="AN14">
        <v>55.9</v>
      </c>
      <c r="AO14">
        <v>56.8</v>
      </c>
      <c r="AP14">
        <v>57.74</v>
      </c>
      <c r="AQ14">
        <v>58.85</v>
      </c>
      <c r="AR14">
        <v>60.14</v>
      </c>
      <c r="AS14">
        <v>61.67</v>
      </c>
      <c r="AT14">
        <v>63.44</v>
      </c>
      <c r="AU14">
        <v>65.45</v>
      </c>
    </row>
    <row r="15" spans="1:47" customFormat="1" x14ac:dyDescent="0.35">
      <c r="A15" t="s">
        <v>272</v>
      </c>
      <c r="B15">
        <v>191.07</v>
      </c>
      <c r="C15">
        <v>206.16</v>
      </c>
      <c r="D15">
        <v>200.26</v>
      </c>
      <c r="E15">
        <v>192.84</v>
      </c>
      <c r="F15">
        <v>152.66999999999999</v>
      </c>
      <c r="G15">
        <v>172.47</v>
      </c>
      <c r="H15">
        <v>194.44</v>
      </c>
      <c r="I15">
        <v>181.53</v>
      </c>
      <c r="J15">
        <v>157.57</v>
      </c>
      <c r="K15">
        <v>163.81</v>
      </c>
      <c r="L15">
        <v>146.05000000000001</v>
      </c>
      <c r="M15">
        <v>146.65</v>
      </c>
      <c r="N15">
        <v>148</v>
      </c>
      <c r="O15">
        <v>158.29</v>
      </c>
      <c r="P15">
        <v>149.97999999999999</v>
      </c>
      <c r="Q15">
        <v>118.39</v>
      </c>
      <c r="R15">
        <v>128.69</v>
      </c>
      <c r="S15">
        <v>138.11000000000001</v>
      </c>
      <c r="T15">
        <v>144.28</v>
      </c>
      <c r="U15">
        <v>149.44</v>
      </c>
      <c r="V15">
        <v>148.54</v>
      </c>
      <c r="W15">
        <v>148.16999999999999</v>
      </c>
      <c r="X15">
        <v>147.19</v>
      </c>
      <c r="Y15">
        <v>146.21</v>
      </c>
      <c r="Z15">
        <v>145.46</v>
      </c>
      <c r="AA15">
        <v>144.56</v>
      </c>
      <c r="AB15">
        <v>143.62</v>
      </c>
      <c r="AC15">
        <v>142.88</v>
      </c>
      <c r="AD15">
        <v>141.99</v>
      </c>
      <c r="AE15">
        <v>141.25</v>
      </c>
      <c r="AF15">
        <v>140.86000000000001</v>
      </c>
      <c r="AG15">
        <v>140.59</v>
      </c>
      <c r="AH15">
        <v>140.38</v>
      </c>
      <c r="AI15">
        <v>140.24</v>
      </c>
      <c r="AJ15">
        <v>140.30000000000001</v>
      </c>
      <c r="AK15">
        <v>140.6</v>
      </c>
      <c r="AL15">
        <v>140.94</v>
      </c>
      <c r="AM15">
        <v>141.32</v>
      </c>
      <c r="AN15">
        <v>141.84</v>
      </c>
      <c r="AO15">
        <v>142.63</v>
      </c>
      <c r="AP15">
        <v>143.59</v>
      </c>
      <c r="AQ15">
        <v>144.57</v>
      </c>
      <c r="AR15">
        <v>145.51</v>
      </c>
      <c r="AS15">
        <v>146.66999999999999</v>
      </c>
      <c r="AT15">
        <v>147.97</v>
      </c>
      <c r="AU15">
        <v>149.38</v>
      </c>
    </row>
    <row r="17" spans="1:47" customFormat="1" ht="18.5" x14ac:dyDescent="0.45">
      <c r="A17" s="141" t="s">
        <v>273</v>
      </c>
    </row>
    <row r="18" spans="1:47" customFormat="1" x14ac:dyDescent="0.35">
      <c r="A18" t="s">
        <v>223</v>
      </c>
      <c r="B18" t="s">
        <v>224</v>
      </c>
      <c r="C18" t="s">
        <v>225</v>
      </c>
      <c r="D18" t="s">
        <v>226</v>
      </c>
      <c r="E18" t="s">
        <v>227</v>
      </c>
      <c r="F18" t="s">
        <v>228</v>
      </c>
      <c r="G18" t="s">
        <v>229</v>
      </c>
      <c r="H18" t="s">
        <v>230</v>
      </c>
      <c r="I18" t="s">
        <v>231</v>
      </c>
      <c r="J18" t="s">
        <v>232</v>
      </c>
      <c r="K18" t="s">
        <v>233</v>
      </c>
      <c r="L18" t="s">
        <v>234</v>
      </c>
      <c r="M18" t="s">
        <v>235</v>
      </c>
      <c r="N18" t="s">
        <v>236</v>
      </c>
      <c r="O18" t="s">
        <v>237</v>
      </c>
      <c r="P18" t="s">
        <v>238</v>
      </c>
      <c r="Q18" t="s">
        <v>239</v>
      </c>
      <c r="R18" t="s">
        <v>240</v>
      </c>
      <c r="S18" t="s">
        <v>241</v>
      </c>
      <c r="T18" t="s">
        <v>242</v>
      </c>
      <c r="U18" t="s">
        <v>243</v>
      </c>
      <c r="V18" t="s">
        <v>244</v>
      </c>
      <c r="W18" t="s">
        <v>245</v>
      </c>
      <c r="X18" t="s">
        <v>246</v>
      </c>
      <c r="Y18" t="s">
        <v>247</v>
      </c>
      <c r="Z18" t="s">
        <v>248</v>
      </c>
      <c r="AA18" t="s">
        <v>249</v>
      </c>
      <c r="AB18" t="s">
        <v>250</v>
      </c>
      <c r="AC18" t="s">
        <v>251</v>
      </c>
      <c r="AD18" t="s">
        <v>252</v>
      </c>
      <c r="AE18" t="s">
        <v>253</v>
      </c>
      <c r="AF18" t="s">
        <v>254</v>
      </c>
      <c r="AG18" t="s">
        <v>255</v>
      </c>
      <c r="AH18" t="s">
        <v>256</v>
      </c>
      <c r="AI18" t="s">
        <v>257</v>
      </c>
      <c r="AJ18" t="s">
        <v>258</v>
      </c>
      <c r="AK18" t="s">
        <v>259</v>
      </c>
      <c r="AL18" t="s">
        <v>260</v>
      </c>
      <c r="AM18" t="s">
        <v>261</v>
      </c>
      <c r="AN18" t="s">
        <v>262</v>
      </c>
      <c r="AO18" t="s">
        <v>263</v>
      </c>
      <c r="AP18" t="s">
        <v>264</v>
      </c>
      <c r="AQ18" t="s">
        <v>265</v>
      </c>
      <c r="AR18" t="s">
        <v>266</v>
      </c>
      <c r="AS18" t="s">
        <v>267</v>
      </c>
      <c r="AT18" t="s">
        <v>268</v>
      </c>
      <c r="AU18" t="s">
        <v>269</v>
      </c>
    </row>
    <row r="19" spans="1:47" customFormat="1" x14ac:dyDescent="0.35">
      <c r="A19" t="s">
        <v>222</v>
      </c>
      <c r="B19">
        <v>1511.6</v>
      </c>
      <c r="C19">
        <v>1477.11</v>
      </c>
      <c r="D19">
        <v>1557.29</v>
      </c>
      <c r="E19">
        <v>1555.23</v>
      </c>
      <c r="F19">
        <v>1524.72</v>
      </c>
      <c r="G19">
        <v>1496.3</v>
      </c>
      <c r="H19">
        <v>1564.84</v>
      </c>
      <c r="I19">
        <v>1502.57</v>
      </c>
      <c r="J19">
        <v>1561.57</v>
      </c>
      <c r="K19">
        <v>1572.73</v>
      </c>
      <c r="L19">
        <v>1540</v>
      </c>
      <c r="M19">
        <v>1498.51</v>
      </c>
      <c r="N19">
        <v>1545.98</v>
      </c>
      <c r="O19">
        <v>1597.16</v>
      </c>
      <c r="P19">
        <v>1599.62</v>
      </c>
      <c r="Q19">
        <v>1576.78</v>
      </c>
      <c r="R19">
        <v>1578.76</v>
      </c>
      <c r="S19">
        <v>1532.53</v>
      </c>
      <c r="T19">
        <v>1536.29</v>
      </c>
      <c r="U19">
        <v>1540.08</v>
      </c>
      <c r="V19">
        <v>1543.51</v>
      </c>
      <c r="W19">
        <v>1546.32</v>
      </c>
      <c r="X19">
        <v>1547.72</v>
      </c>
      <c r="Y19">
        <v>1548.3</v>
      </c>
      <c r="Z19">
        <v>1548.69</v>
      </c>
      <c r="AA19">
        <v>1548.79</v>
      </c>
      <c r="AB19">
        <v>1549.94</v>
      </c>
      <c r="AC19">
        <v>1552.19</v>
      </c>
      <c r="AD19">
        <v>1554.11</v>
      </c>
      <c r="AE19">
        <v>1556.24</v>
      </c>
      <c r="AF19">
        <v>1558.23</v>
      </c>
      <c r="AG19">
        <v>1559.89</v>
      </c>
      <c r="AH19">
        <v>1561.99</v>
      </c>
      <c r="AI19">
        <v>1562.81</v>
      </c>
      <c r="AJ19">
        <v>1563.42</v>
      </c>
      <c r="AK19">
        <v>1563.75</v>
      </c>
      <c r="AL19">
        <v>1564.75</v>
      </c>
      <c r="AM19">
        <v>1564.95</v>
      </c>
      <c r="AN19">
        <v>1567.34</v>
      </c>
      <c r="AO19">
        <v>1569.52</v>
      </c>
      <c r="AP19">
        <v>1571.45</v>
      </c>
      <c r="AQ19">
        <v>1573.69</v>
      </c>
      <c r="AR19">
        <v>1576.25</v>
      </c>
      <c r="AS19">
        <v>1579.27</v>
      </c>
      <c r="AT19">
        <v>1582.87</v>
      </c>
      <c r="AU19">
        <v>1586.49</v>
      </c>
    </row>
    <row r="20" spans="1:47" customFormat="1" x14ac:dyDescent="0.35">
      <c r="A20" t="s">
        <v>56</v>
      </c>
      <c r="B20">
        <v>543.37</v>
      </c>
      <c r="C20">
        <v>530.64</v>
      </c>
      <c r="D20">
        <v>557.72</v>
      </c>
      <c r="E20">
        <v>563.44000000000005</v>
      </c>
      <c r="F20">
        <v>577.9</v>
      </c>
      <c r="G20">
        <v>574</v>
      </c>
      <c r="H20">
        <v>590.99</v>
      </c>
      <c r="I20">
        <v>589.47</v>
      </c>
      <c r="J20">
        <v>611.45000000000005</v>
      </c>
      <c r="K20">
        <v>627.79</v>
      </c>
      <c r="L20">
        <v>613.79</v>
      </c>
      <c r="M20">
        <v>597.99</v>
      </c>
      <c r="N20">
        <v>603.38</v>
      </c>
      <c r="O20">
        <v>620.37</v>
      </c>
      <c r="P20">
        <v>617.30999999999995</v>
      </c>
      <c r="Q20">
        <v>650.34</v>
      </c>
      <c r="R20">
        <v>647.42999999999995</v>
      </c>
      <c r="S20">
        <v>636.25</v>
      </c>
      <c r="T20">
        <v>647.84</v>
      </c>
      <c r="U20">
        <v>658.06</v>
      </c>
      <c r="V20">
        <v>670.28</v>
      </c>
      <c r="W20">
        <v>682.58</v>
      </c>
      <c r="X20">
        <v>693.33</v>
      </c>
      <c r="Y20">
        <v>706.01</v>
      </c>
      <c r="Z20">
        <v>717.42</v>
      </c>
      <c r="AA20">
        <v>727.5</v>
      </c>
      <c r="AB20">
        <v>737.53</v>
      </c>
      <c r="AC20">
        <v>740.88</v>
      </c>
      <c r="AD20">
        <v>746.91</v>
      </c>
      <c r="AE20">
        <v>750.01</v>
      </c>
      <c r="AF20">
        <v>753.86</v>
      </c>
      <c r="AG20">
        <v>757.25</v>
      </c>
      <c r="AH20">
        <v>765.79</v>
      </c>
      <c r="AI20">
        <v>769.8</v>
      </c>
      <c r="AJ20">
        <v>773.12</v>
      </c>
      <c r="AK20">
        <v>775.76</v>
      </c>
      <c r="AL20">
        <v>778.57</v>
      </c>
      <c r="AM20">
        <v>777.58</v>
      </c>
      <c r="AN20">
        <v>782.61</v>
      </c>
      <c r="AO20">
        <v>786.69</v>
      </c>
      <c r="AP20">
        <v>789.02</v>
      </c>
      <c r="AQ20">
        <v>791.11</v>
      </c>
      <c r="AR20">
        <v>794.29</v>
      </c>
      <c r="AS20">
        <v>796.77</v>
      </c>
      <c r="AT20">
        <v>799.86</v>
      </c>
      <c r="AU20">
        <v>802.02</v>
      </c>
    </row>
    <row r="21" spans="1:47" customFormat="1" x14ac:dyDescent="0.35">
      <c r="A21" t="s">
        <v>57</v>
      </c>
      <c r="B21">
        <v>664.51</v>
      </c>
      <c r="C21">
        <v>654.73</v>
      </c>
      <c r="D21">
        <v>693.77</v>
      </c>
      <c r="E21">
        <v>695.36</v>
      </c>
      <c r="F21">
        <v>660.56</v>
      </c>
      <c r="G21">
        <v>630.42999999999995</v>
      </c>
      <c r="H21">
        <v>681.87</v>
      </c>
      <c r="I21">
        <v>631.96</v>
      </c>
      <c r="J21">
        <v>684.6</v>
      </c>
      <c r="K21">
        <v>685.07</v>
      </c>
      <c r="L21">
        <v>670.54</v>
      </c>
      <c r="M21">
        <v>647.91999999999996</v>
      </c>
      <c r="N21">
        <v>696.13</v>
      </c>
      <c r="O21">
        <v>732.54</v>
      </c>
      <c r="P21">
        <v>742.07</v>
      </c>
      <c r="Q21">
        <v>703.02</v>
      </c>
      <c r="R21">
        <v>709.74</v>
      </c>
      <c r="S21">
        <v>687.16</v>
      </c>
      <c r="T21">
        <v>683.07</v>
      </c>
      <c r="U21">
        <v>678.83</v>
      </c>
      <c r="V21">
        <v>672.66</v>
      </c>
      <c r="W21">
        <v>666.52</v>
      </c>
      <c r="X21">
        <v>660.06</v>
      </c>
      <c r="Y21">
        <v>651.58000000000004</v>
      </c>
      <c r="Z21">
        <v>643.20000000000005</v>
      </c>
      <c r="AA21">
        <v>635.19000000000005</v>
      </c>
      <c r="AB21">
        <v>630.38</v>
      </c>
      <c r="AC21">
        <v>630.25</v>
      </c>
      <c r="AD21">
        <v>629.55999999999995</v>
      </c>
      <c r="AE21">
        <v>630.70000000000005</v>
      </c>
      <c r="AF21">
        <v>631.61</v>
      </c>
      <c r="AG21">
        <v>632.88</v>
      </c>
      <c r="AH21">
        <v>632.46</v>
      </c>
      <c r="AI21">
        <v>633.73</v>
      </c>
      <c r="AJ21">
        <v>635.5</v>
      </c>
      <c r="AK21">
        <v>637.65</v>
      </c>
      <c r="AL21">
        <v>640.26</v>
      </c>
      <c r="AM21">
        <v>644.51</v>
      </c>
      <c r="AN21">
        <v>646.76</v>
      </c>
      <c r="AO21">
        <v>649.54</v>
      </c>
      <c r="AP21">
        <v>653.30999999999995</v>
      </c>
      <c r="AQ21">
        <v>657.53</v>
      </c>
      <c r="AR21">
        <v>661.06</v>
      </c>
      <c r="AS21">
        <v>665.44</v>
      </c>
      <c r="AT21">
        <v>669.75</v>
      </c>
      <c r="AU21">
        <v>674.7</v>
      </c>
    </row>
    <row r="22" spans="1:47" customFormat="1" x14ac:dyDescent="0.35">
      <c r="A22" t="s">
        <v>270</v>
      </c>
      <c r="B22">
        <v>138.91999999999999</v>
      </c>
      <c r="C22">
        <v>130.54</v>
      </c>
      <c r="D22">
        <v>143.69999999999999</v>
      </c>
      <c r="E22">
        <v>131.53</v>
      </c>
      <c r="F22">
        <v>126.46</v>
      </c>
      <c r="G22">
        <v>120.88</v>
      </c>
      <c r="H22">
        <v>118.99</v>
      </c>
      <c r="I22">
        <v>105.94</v>
      </c>
      <c r="J22">
        <v>91.62</v>
      </c>
      <c r="K22">
        <v>86.97</v>
      </c>
      <c r="L22">
        <v>84.26</v>
      </c>
      <c r="M22">
        <v>80.5</v>
      </c>
      <c r="N22">
        <v>75.17</v>
      </c>
      <c r="O22">
        <v>74.260000000000005</v>
      </c>
      <c r="P22">
        <v>71.28</v>
      </c>
      <c r="Q22">
        <v>64.349999999999994</v>
      </c>
      <c r="R22">
        <v>61.77</v>
      </c>
      <c r="S22">
        <v>56.78</v>
      </c>
      <c r="T22">
        <v>53.67</v>
      </c>
      <c r="U22">
        <v>50.79</v>
      </c>
      <c r="V22">
        <v>48.04</v>
      </c>
      <c r="W22">
        <v>45.29</v>
      </c>
      <c r="X22">
        <v>42.75</v>
      </c>
      <c r="Y22">
        <v>40.33</v>
      </c>
      <c r="Z22">
        <v>38.08</v>
      </c>
      <c r="AA22">
        <v>35.979999999999997</v>
      </c>
      <c r="AB22">
        <v>34.020000000000003</v>
      </c>
      <c r="AC22">
        <v>32.270000000000003</v>
      </c>
      <c r="AD22">
        <v>30.55</v>
      </c>
      <c r="AE22">
        <v>28.98</v>
      </c>
      <c r="AF22">
        <v>27.51</v>
      </c>
      <c r="AG22">
        <v>26.17</v>
      </c>
      <c r="AH22">
        <v>24.88</v>
      </c>
      <c r="AI22">
        <v>23.73</v>
      </c>
      <c r="AJ22">
        <v>22.67</v>
      </c>
      <c r="AK22">
        <v>21.7</v>
      </c>
      <c r="AL22">
        <v>20.83</v>
      </c>
      <c r="AM22">
        <v>20.079999999999998</v>
      </c>
      <c r="AN22">
        <v>19.38</v>
      </c>
      <c r="AO22">
        <v>18.75</v>
      </c>
      <c r="AP22">
        <v>18.18</v>
      </c>
      <c r="AQ22">
        <v>17.66</v>
      </c>
      <c r="AR22">
        <v>17.18</v>
      </c>
      <c r="AS22">
        <v>16.760000000000002</v>
      </c>
      <c r="AT22">
        <v>16.37</v>
      </c>
      <c r="AU22">
        <v>16.04</v>
      </c>
    </row>
    <row r="23" spans="1:47" customFormat="1" x14ac:dyDescent="0.35">
      <c r="A23" t="s">
        <v>271</v>
      </c>
      <c r="B23">
        <v>164.8</v>
      </c>
      <c r="C23">
        <v>161.19999999999999</v>
      </c>
      <c r="D23">
        <v>162.1</v>
      </c>
      <c r="E23">
        <v>164.9</v>
      </c>
      <c r="F23">
        <v>159.80000000000001</v>
      </c>
      <c r="G23">
        <v>171</v>
      </c>
      <c r="H23">
        <v>173</v>
      </c>
      <c r="I23">
        <v>175.2</v>
      </c>
      <c r="J23">
        <v>173.9</v>
      </c>
      <c r="K23">
        <v>172.9</v>
      </c>
      <c r="L23">
        <v>171.4</v>
      </c>
      <c r="M23">
        <v>172.1</v>
      </c>
      <c r="N23">
        <v>171.3</v>
      </c>
      <c r="O23">
        <v>170</v>
      </c>
      <c r="P23">
        <v>168.96</v>
      </c>
      <c r="Q23">
        <v>159.06</v>
      </c>
      <c r="R23">
        <v>159.82</v>
      </c>
      <c r="S23">
        <v>152.33000000000001</v>
      </c>
      <c r="T23">
        <v>151.71</v>
      </c>
      <c r="U23">
        <v>152.38999999999999</v>
      </c>
      <c r="V23">
        <v>152.52000000000001</v>
      </c>
      <c r="W23">
        <v>151.93</v>
      </c>
      <c r="X23">
        <v>151.58000000000001</v>
      </c>
      <c r="Y23">
        <v>150.08000000000001</v>
      </c>
      <c r="Z23">
        <v>149.36000000000001</v>
      </c>
      <c r="AA23">
        <v>148.88</v>
      </c>
      <c r="AB23">
        <v>146.46</v>
      </c>
      <c r="AC23">
        <v>146.93</v>
      </c>
      <c r="AD23">
        <v>145.22999999999999</v>
      </c>
      <c r="AE23">
        <v>144.66</v>
      </c>
      <c r="AF23">
        <v>143.35</v>
      </c>
      <c r="AG23">
        <v>141.69</v>
      </c>
      <c r="AH23">
        <v>136.94999999999999</v>
      </c>
      <c r="AI23">
        <v>133.63999999999999</v>
      </c>
      <c r="AJ23">
        <v>130.19999999999999</v>
      </c>
      <c r="AK23">
        <v>126.7</v>
      </c>
      <c r="AL23">
        <v>123.13</v>
      </c>
      <c r="AM23">
        <v>120.8</v>
      </c>
      <c r="AN23">
        <v>116.58</v>
      </c>
      <c r="AO23">
        <v>112.53</v>
      </c>
      <c r="AP23">
        <v>108.91</v>
      </c>
      <c r="AQ23">
        <v>105.33</v>
      </c>
      <c r="AR23">
        <v>101.65</v>
      </c>
      <c r="AS23">
        <v>98.22</v>
      </c>
      <c r="AT23">
        <v>94.79</v>
      </c>
      <c r="AU23">
        <v>91.62</v>
      </c>
    </row>
    <row r="24" spans="1:47" customFormat="1" x14ac:dyDescent="0.35">
      <c r="A24" t="s">
        <v>1025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0.31</v>
      </c>
      <c r="Z24">
        <v>0.62</v>
      </c>
      <c r="AA24">
        <v>1.24</v>
      </c>
      <c r="AB24">
        <v>1.55</v>
      </c>
      <c r="AC24">
        <v>1.87</v>
      </c>
      <c r="AD24">
        <v>1.87</v>
      </c>
      <c r="AE24">
        <v>1.88</v>
      </c>
      <c r="AF24">
        <v>1.89</v>
      </c>
      <c r="AG24">
        <v>1.9</v>
      </c>
      <c r="AH24">
        <v>1.91</v>
      </c>
      <c r="AI24">
        <v>1.92</v>
      </c>
      <c r="AJ24">
        <v>1.94</v>
      </c>
      <c r="AK24">
        <v>1.95</v>
      </c>
      <c r="AL24">
        <v>1.96</v>
      </c>
      <c r="AM24">
        <v>1.98</v>
      </c>
      <c r="AN24">
        <v>2</v>
      </c>
      <c r="AO24">
        <v>2.0099999999999998</v>
      </c>
      <c r="AP24">
        <v>2.0299999999999998</v>
      </c>
      <c r="AQ24">
        <v>2.0499999999999998</v>
      </c>
      <c r="AR24">
        <v>2.06</v>
      </c>
      <c r="AS24">
        <v>2.08</v>
      </c>
      <c r="AT24">
        <v>2.1</v>
      </c>
      <c r="AU24">
        <v>2.12</v>
      </c>
    </row>
    <row r="25" spans="1:47" customFormat="1" x14ac:dyDescent="0.35">
      <c r="A25" t="s">
        <v>272</v>
      </c>
      <c r="B25">
        <v>1.44</v>
      </c>
      <c r="C25">
        <v>1.39</v>
      </c>
      <c r="D25">
        <v>1.45</v>
      </c>
      <c r="E25">
        <v>1.46</v>
      </c>
      <c r="F25">
        <v>1.31</v>
      </c>
      <c r="G25">
        <v>1.52</v>
      </c>
      <c r="H25">
        <v>0.95</v>
      </c>
      <c r="I25">
        <v>0.77</v>
      </c>
      <c r="J25">
        <v>0.73</v>
      </c>
      <c r="K25">
        <v>0.61</v>
      </c>
      <c r="L25">
        <v>0.31</v>
      </c>
      <c r="M25">
        <v>0.23</v>
      </c>
      <c r="N25">
        <v>0</v>
      </c>
      <c r="O25">
        <v>7.0000000000000007E-2</v>
      </c>
      <c r="P25">
        <v>0</v>
      </c>
      <c r="Q25">
        <v>0</v>
      </c>
      <c r="R25">
        <v>0</v>
      </c>
      <c r="S25">
        <v>0</v>
      </c>
      <c r="T25">
        <v>0</v>
      </c>
      <c r="U25">
        <v>0</v>
      </c>
      <c r="V25">
        <v>0</v>
      </c>
      <c r="W25">
        <v>0</v>
      </c>
      <c r="X25">
        <v>0</v>
      </c>
      <c r="Y25">
        <v>0</v>
      </c>
      <c r="Z25">
        <v>0</v>
      </c>
      <c r="AA25">
        <v>0</v>
      </c>
      <c r="AB25">
        <v>0</v>
      </c>
      <c r="AC25">
        <v>0.01</v>
      </c>
      <c r="AD25">
        <v>0.01</v>
      </c>
      <c r="AE25">
        <v>0.01</v>
      </c>
      <c r="AF25">
        <v>0.01</v>
      </c>
      <c r="AG25">
        <v>0.01</v>
      </c>
      <c r="AH25">
        <v>0.01</v>
      </c>
      <c r="AI25">
        <v>0.01</v>
      </c>
      <c r="AJ25">
        <v>0.01</v>
      </c>
      <c r="AK25">
        <v>0.01</v>
      </c>
      <c r="AL25">
        <v>0.01</v>
      </c>
      <c r="AM25">
        <v>0.01</v>
      </c>
      <c r="AN25">
        <v>0.01</v>
      </c>
      <c r="AO25">
        <v>0.01</v>
      </c>
      <c r="AP25">
        <v>0.01</v>
      </c>
      <c r="AQ25">
        <v>0.01</v>
      </c>
      <c r="AR25">
        <v>0.01</v>
      </c>
      <c r="AS25">
        <v>0.01</v>
      </c>
      <c r="AT25">
        <v>0.01</v>
      </c>
      <c r="AU25">
        <v>0.01</v>
      </c>
    </row>
    <row r="27" spans="1:47" ht="18.5" x14ac:dyDescent="0.45">
      <c r="A27" s="68" t="s">
        <v>274</v>
      </c>
    </row>
    <row r="28" spans="1:47" customFormat="1" x14ac:dyDescent="0.35">
      <c r="A28" t="s">
        <v>223</v>
      </c>
      <c r="B28" t="s">
        <v>224</v>
      </c>
      <c r="C28" t="s">
        <v>225</v>
      </c>
      <c r="D28" t="s">
        <v>226</v>
      </c>
      <c r="E28" t="s">
        <v>227</v>
      </c>
      <c r="F28" t="s">
        <v>228</v>
      </c>
      <c r="G28" t="s">
        <v>229</v>
      </c>
      <c r="H28" t="s">
        <v>230</v>
      </c>
      <c r="I28" t="s">
        <v>231</v>
      </c>
      <c r="J28" t="s">
        <v>232</v>
      </c>
      <c r="K28" t="s">
        <v>233</v>
      </c>
      <c r="L28" t="s">
        <v>234</v>
      </c>
      <c r="M28" t="s">
        <v>235</v>
      </c>
      <c r="N28" t="s">
        <v>236</v>
      </c>
      <c r="O28" t="s">
        <v>237</v>
      </c>
      <c r="P28" t="s">
        <v>238</v>
      </c>
      <c r="Q28" t="s">
        <v>239</v>
      </c>
      <c r="R28" t="s">
        <v>240</v>
      </c>
      <c r="S28" t="s">
        <v>241</v>
      </c>
      <c r="T28" t="s">
        <v>242</v>
      </c>
      <c r="U28" t="s">
        <v>243</v>
      </c>
      <c r="V28" t="s">
        <v>244</v>
      </c>
      <c r="W28" t="s">
        <v>245</v>
      </c>
      <c r="X28" t="s">
        <v>246</v>
      </c>
      <c r="Y28" t="s">
        <v>247</v>
      </c>
      <c r="Z28" t="s">
        <v>248</v>
      </c>
      <c r="AA28" t="s">
        <v>249</v>
      </c>
      <c r="AB28" t="s">
        <v>250</v>
      </c>
      <c r="AC28" t="s">
        <v>251</v>
      </c>
      <c r="AD28" t="s">
        <v>252</v>
      </c>
      <c r="AE28" t="s">
        <v>253</v>
      </c>
      <c r="AF28" t="s">
        <v>254</v>
      </c>
      <c r="AG28" t="s">
        <v>255</v>
      </c>
      <c r="AH28" t="s">
        <v>256</v>
      </c>
      <c r="AI28" t="s">
        <v>257</v>
      </c>
      <c r="AJ28" t="s">
        <v>258</v>
      </c>
      <c r="AK28" t="s">
        <v>259</v>
      </c>
      <c r="AL28" t="s">
        <v>260</v>
      </c>
      <c r="AM28" t="s">
        <v>261</v>
      </c>
      <c r="AN28" t="s">
        <v>262</v>
      </c>
      <c r="AO28" t="s">
        <v>263</v>
      </c>
      <c r="AP28" t="s">
        <v>264</v>
      </c>
      <c r="AQ28" t="s">
        <v>265</v>
      </c>
      <c r="AR28" t="s">
        <v>266</v>
      </c>
      <c r="AS28" t="s">
        <v>267</v>
      </c>
      <c r="AT28" t="s">
        <v>268</v>
      </c>
      <c r="AU28" t="s">
        <v>269</v>
      </c>
    </row>
    <row r="29" spans="1:47" customFormat="1" x14ac:dyDescent="0.35">
      <c r="A29" t="s">
        <v>222</v>
      </c>
      <c r="B29">
        <v>1386.22</v>
      </c>
      <c r="C29">
        <v>1303</v>
      </c>
      <c r="D29">
        <v>1299.6199999999999</v>
      </c>
      <c r="E29">
        <v>1305.31</v>
      </c>
      <c r="F29">
        <v>1278.3800000000001</v>
      </c>
      <c r="G29">
        <v>1269.3900000000001</v>
      </c>
      <c r="H29">
        <v>1316.41</v>
      </c>
      <c r="I29">
        <v>1367.72</v>
      </c>
      <c r="J29">
        <v>1352.09</v>
      </c>
      <c r="K29">
        <v>1388.12</v>
      </c>
      <c r="L29">
        <v>1383.96</v>
      </c>
      <c r="M29">
        <v>1342.32</v>
      </c>
      <c r="N29">
        <v>1380.43</v>
      </c>
      <c r="O29">
        <v>1432.98</v>
      </c>
      <c r="P29">
        <v>1473.31</v>
      </c>
      <c r="Q29">
        <v>1383.33</v>
      </c>
      <c r="R29">
        <v>1369.05</v>
      </c>
      <c r="S29">
        <v>1428.13</v>
      </c>
      <c r="T29">
        <v>1447.14</v>
      </c>
      <c r="U29">
        <v>1467.17</v>
      </c>
      <c r="V29">
        <v>1478.63</v>
      </c>
      <c r="W29">
        <v>1486.22</v>
      </c>
      <c r="X29">
        <v>1488.21</v>
      </c>
      <c r="Y29">
        <v>1486.05</v>
      </c>
      <c r="Z29">
        <v>1486.44</v>
      </c>
      <c r="AA29">
        <v>1488.79</v>
      </c>
      <c r="AB29">
        <v>1496.59</v>
      </c>
      <c r="AC29">
        <v>1503.98</v>
      </c>
      <c r="AD29">
        <v>1510.63</v>
      </c>
      <c r="AE29">
        <v>1515.99</v>
      </c>
      <c r="AF29">
        <v>1522.17</v>
      </c>
      <c r="AG29">
        <v>1528.37</v>
      </c>
      <c r="AH29">
        <v>1535.73</v>
      </c>
      <c r="AI29">
        <v>1543.9</v>
      </c>
      <c r="AJ29">
        <v>1553.57</v>
      </c>
      <c r="AK29">
        <v>1558.88</v>
      </c>
      <c r="AL29">
        <v>1566.56</v>
      </c>
      <c r="AM29">
        <v>1574.39</v>
      </c>
      <c r="AN29">
        <v>1585.06</v>
      </c>
      <c r="AO29">
        <v>1596.69</v>
      </c>
      <c r="AP29">
        <v>1609.37</v>
      </c>
      <c r="AQ29">
        <v>1623.36</v>
      </c>
      <c r="AR29">
        <v>1638.91</v>
      </c>
      <c r="AS29">
        <v>1655.57</v>
      </c>
      <c r="AT29">
        <v>1674.14</v>
      </c>
      <c r="AU29">
        <v>1694.28</v>
      </c>
    </row>
    <row r="30" spans="1:47" customFormat="1" x14ac:dyDescent="0.35">
      <c r="A30" t="s">
        <v>56</v>
      </c>
      <c r="B30">
        <v>440.86</v>
      </c>
      <c r="C30">
        <v>431.92</v>
      </c>
      <c r="D30">
        <v>441.09</v>
      </c>
      <c r="E30">
        <v>456.04</v>
      </c>
      <c r="F30">
        <v>445.9</v>
      </c>
      <c r="G30">
        <v>455.79</v>
      </c>
      <c r="H30">
        <v>470.88</v>
      </c>
      <c r="I30">
        <v>464.43</v>
      </c>
      <c r="J30">
        <v>484.31</v>
      </c>
      <c r="K30">
        <v>501.05</v>
      </c>
      <c r="L30">
        <v>502.19</v>
      </c>
      <c r="M30">
        <v>497.24</v>
      </c>
      <c r="N30">
        <v>525.09</v>
      </c>
      <c r="O30">
        <v>544.55999999999995</v>
      </c>
      <c r="P30">
        <v>541.5</v>
      </c>
      <c r="Q30">
        <v>501.8</v>
      </c>
      <c r="R30">
        <v>498.38</v>
      </c>
      <c r="S30">
        <v>556.21</v>
      </c>
      <c r="T30">
        <v>570.08000000000004</v>
      </c>
      <c r="U30">
        <v>582.99</v>
      </c>
      <c r="V30">
        <v>592.36</v>
      </c>
      <c r="W30">
        <v>599.39</v>
      </c>
      <c r="X30">
        <v>604.20000000000005</v>
      </c>
      <c r="Y30">
        <v>610.02</v>
      </c>
      <c r="Z30">
        <v>616.07000000000005</v>
      </c>
      <c r="AA30">
        <v>621.76</v>
      </c>
      <c r="AB30">
        <v>628.03</v>
      </c>
      <c r="AC30">
        <v>629.63</v>
      </c>
      <c r="AD30">
        <v>633.67999999999995</v>
      </c>
      <c r="AE30">
        <v>635.94000000000005</v>
      </c>
      <c r="AF30">
        <v>638.80999999999995</v>
      </c>
      <c r="AG30">
        <v>641.29999999999995</v>
      </c>
      <c r="AH30">
        <v>647.47</v>
      </c>
      <c r="AI30">
        <v>649.67999999999995</v>
      </c>
      <c r="AJ30">
        <v>651.23</v>
      </c>
      <c r="AK30">
        <v>652.33000000000004</v>
      </c>
      <c r="AL30">
        <v>654</v>
      </c>
      <c r="AM30">
        <v>653.29999999999995</v>
      </c>
      <c r="AN30">
        <v>657.65</v>
      </c>
      <c r="AO30">
        <v>661.81</v>
      </c>
      <c r="AP30">
        <v>665.12</v>
      </c>
      <c r="AQ30">
        <v>668.65</v>
      </c>
      <c r="AR30">
        <v>673.72</v>
      </c>
      <c r="AS30">
        <v>678.37</v>
      </c>
      <c r="AT30">
        <v>684.36</v>
      </c>
      <c r="AU30">
        <v>690.04</v>
      </c>
    </row>
    <row r="31" spans="1:47" customFormat="1" x14ac:dyDescent="0.35">
      <c r="A31" t="s">
        <v>57</v>
      </c>
      <c r="B31">
        <v>710.63</v>
      </c>
      <c r="C31">
        <v>656.34</v>
      </c>
      <c r="D31">
        <v>645.32000000000005</v>
      </c>
      <c r="E31">
        <v>637.99</v>
      </c>
      <c r="F31">
        <v>633.47</v>
      </c>
      <c r="G31">
        <v>598.29999999999995</v>
      </c>
      <c r="H31">
        <v>620.32000000000005</v>
      </c>
      <c r="I31">
        <v>575.12</v>
      </c>
      <c r="J31">
        <v>622.02</v>
      </c>
      <c r="K31">
        <v>678.13</v>
      </c>
      <c r="L31">
        <v>660.04</v>
      </c>
      <c r="M31">
        <v>646.08000000000004</v>
      </c>
      <c r="N31">
        <v>662.47</v>
      </c>
      <c r="O31">
        <v>704.68</v>
      </c>
      <c r="P31">
        <v>735.64</v>
      </c>
      <c r="Q31">
        <v>688.32</v>
      </c>
      <c r="R31">
        <v>676.54</v>
      </c>
      <c r="S31">
        <v>675.66</v>
      </c>
      <c r="T31">
        <v>676.93</v>
      </c>
      <c r="U31">
        <v>678.21</v>
      </c>
      <c r="V31">
        <v>675.83</v>
      </c>
      <c r="W31">
        <v>673.99</v>
      </c>
      <c r="X31">
        <v>669.03</v>
      </c>
      <c r="Y31">
        <v>659.29</v>
      </c>
      <c r="Z31">
        <v>651.11</v>
      </c>
      <c r="AA31">
        <v>644.55999999999995</v>
      </c>
      <c r="AB31">
        <v>644.72</v>
      </c>
      <c r="AC31">
        <v>648.25</v>
      </c>
      <c r="AD31">
        <v>649.57000000000005</v>
      </c>
      <c r="AE31">
        <v>651.11</v>
      </c>
      <c r="AF31">
        <v>653.08000000000004</v>
      </c>
      <c r="AG31">
        <v>655.51</v>
      </c>
      <c r="AH31">
        <v>656.38</v>
      </c>
      <c r="AI31">
        <v>661.51</v>
      </c>
      <c r="AJ31">
        <v>668.78</v>
      </c>
      <c r="AK31">
        <v>672.29</v>
      </c>
      <c r="AL31">
        <v>677.51</v>
      </c>
      <c r="AM31">
        <v>684.52</v>
      </c>
      <c r="AN31">
        <v>690.22</v>
      </c>
      <c r="AO31">
        <v>696.82</v>
      </c>
      <c r="AP31">
        <v>704.91</v>
      </c>
      <c r="AQ31">
        <v>713.87</v>
      </c>
      <c r="AR31">
        <v>722.96</v>
      </c>
      <c r="AS31">
        <v>733.24</v>
      </c>
      <c r="AT31">
        <v>743.99</v>
      </c>
      <c r="AU31">
        <v>756.12</v>
      </c>
    </row>
    <row r="32" spans="1:47" customFormat="1" x14ac:dyDescent="0.35">
      <c r="A32" t="s">
        <v>270</v>
      </c>
      <c r="B32">
        <v>234.73</v>
      </c>
      <c r="C32">
        <v>214.74</v>
      </c>
      <c r="D32">
        <v>213.21</v>
      </c>
      <c r="E32">
        <v>211.28</v>
      </c>
      <c r="F32">
        <v>199</v>
      </c>
      <c r="G32">
        <v>215.3</v>
      </c>
      <c r="H32">
        <v>225.2</v>
      </c>
      <c r="I32">
        <v>328.16</v>
      </c>
      <c r="J32">
        <v>245.75</v>
      </c>
      <c r="K32">
        <v>208.94</v>
      </c>
      <c r="L32">
        <v>221.72</v>
      </c>
      <c r="M32">
        <v>198.98</v>
      </c>
      <c r="N32">
        <v>192.86</v>
      </c>
      <c r="O32">
        <v>183.73</v>
      </c>
      <c r="P32">
        <v>196.16</v>
      </c>
      <c r="Q32">
        <v>192.28</v>
      </c>
      <c r="R32">
        <v>192.21</v>
      </c>
      <c r="S32">
        <v>193.26</v>
      </c>
      <c r="T32">
        <v>195.94</v>
      </c>
      <c r="U32">
        <v>199.7</v>
      </c>
      <c r="V32">
        <v>201.18</v>
      </c>
      <c r="W32">
        <v>202.1</v>
      </c>
      <c r="X32">
        <v>202.45</v>
      </c>
      <c r="Y32">
        <v>202.2</v>
      </c>
      <c r="Z32">
        <v>202.33</v>
      </c>
      <c r="AA32">
        <v>202.8</v>
      </c>
      <c r="AB32">
        <v>203.6</v>
      </c>
      <c r="AC32">
        <v>205.19</v>
      </c>
      <c r="AD32">
        <v>206.2</v>
      </c>
      <c r="AE32">
        <v>207.48</v>
      </c>
      <c r="AF32">
        <v>208.53</v>
      </c>
      <c r="AG32">
        <v>209.55</v>
      </c>
      <c r="AH32">
        <v>209.69</v>
      </c>
      <c r="AI32">
        <v>210.2</v>
      </c>
      <c r="AJ32">
        <v>210.65</v>
      </c>
      <c r="AK32">
        <v>211.1</v>
      </c>
      <c r="AL32">
        <v>211.59</v>
      </c>
      <c r="AM32">
        <v>212.75</v>
      </c>
      <c r="AN32">
        <v>213.12</v>
      </c>
      <c r="AO32">
        <v>213.72</v>
      </c>
      <c r="AP32">
        <v>214.68</v>
      </c>
      <c r="AQ32">
        <v>215.83</v>
      </c>
      <c r="AR32">
        <v>216.87</v>
      </c>
      <c r="AS32">
        <v>218.23</v>
      </c>
      <c r="AT32">
        <v>219.67</v>
      </c>
      <c r="AU32">
        <v>221.56</v>
      </c>
    </row>
    <row r="33" spans="1:47" customFormat="1" x14ac:dyDescent="0.35">
      <c r="A33" t="s">
        <v>271</v>
      </c>
      <c r="B33">
        <v>0</v>
      </c>
      <c r="C33">
        <v>0</v>
      </c>
      <c r="D33">
        <v>0</v>
      </c>
      <c r="E33">
        <v>0</v>
      </c>
      <c r="F33">
        <v>0.01</v>
      </c>
      <c r="G33">
        <v>0</v>
      </c>
      <c r="H33">
        <v>0</v>
      </c>
      <c r="I33">
        <v>0</v>
      </c>
      <c r="J33">
        <v>0</v>
      </c>
      <c r="K33">
        <v>0</v>
      </c>
      <c r="L33">
        <v>0.01</v>
      </c>
      <c r="M33">
        <v>0.01</v>
      </c>
      <c r="N33">
        <v>0.01</v>
      </c>
      <c r="O33">
        <v>0.01</v>
      </c>
      <c r="P33">
        <v>0.01</v>
      </c>
      <c r="Q33">
        <v>0.93</v>
      </c>
      <c r="R33">
        <v>1.92</v>
      </c>
      <c r="S33">
        <v>3</v>
      </c>
      <c r="T33">
        <v>4.18</v>
      </c>
      <c r="U33">
        <v>6.14</v>
      </c>
      <c r="V33">
        <v>9.11</v>
      </c>
      <c r="W33">
        <v>10.59</v>
      </c>
      <c r="X33">
        <v>12.39</v>
      </c>
      <c r="Y33">
        <v>14.06</v>
      </c>
      <c r="Z33">
        <v>16.13</v>
      </c>
      <c r="AA33">
        <v>18.2</v>
      </c>
      <c r="AB33">
        <v>18.420000000000002</v>
      </c>
      <c r="AC33">
        <v>18.75</v>
      </c>
      <c r="AD33">
        <v>19.03</v>
      </c>
      <c r="AE33">
        <v>19.309999999999999</v>
      </c>
      <c r="AF33">
        <v>19.600000000000001</v>
      </c>
      <c r="AG33">
        <v>19.87</v>
      </c>
      <c r="AH33">
        <v>20.05</v>
      </c>
      <c r="AI33">
        <v>20.36</v>
      </c>
      <c r="AJ33">
        <v>20.72</v>
      </c>
      <c r="AK33">
        <v>20.96</v>
      </c>
      <c r="AL33">
        <v>21.24</v>
      </c>
      <c r="AM33">
        <v>21.58</v>
      </c>
      <c r="AN33">
        <v>21.81</v>
      </c>
      <c r="AO33">
        <v>22.06</v>
      </c>
      <c r="AP33">
        <v>22.36</v>
      </c>
      <c r="AQ33">
        <v>22.67</v>
      </c>
      <c r="AR33">
        <v>22.99</v>
      </c>
      <c r="AS33">
        <v>23.33</v>
      </c>
      <c r="AT33">
        <v>23.68</v>
      </c>
      <c r="AU33">
        <v>24.07</v>
      </c>
    </row>
    <row r="34" spans="1:47" customFormat="1" x14ac:dyDescent="0.35">
      <c r="A34" t="s">
        <v>1025</v>
      </c>
      <c r="B34">
        <v>0</v>
      </c>
      <c r="C34">
        <v>0</v>
      </c>
      <c r="D34">
        <v>0</v>
      </c>
      <c r="E34">
        <v>0</v>
      </c>
      <c r="F34">
        <v>0</v>
      </c>
      <c r="G34">
        <v>0</v>
      </c>
      <c r="H34">
        <v>0</v>
      </c>
      <c r="I34">
        <v>0</v>
      </c>
      <c r="J34">
        <v>0</v>
      </c>
      <c r="K34">
        <v>0</v>
      </c>
      <c r="L34">
        <v>0</v>
      </c>
      <c r="M34">
        <v>0</v>
      </c>
      <c r="N34">
        <v>0</v>
      </c>
      <c r="O34">
        <v>0</v>
      </c>
      <c r="P34">
        <v>0</v>
      </c>
      <c r="Q34">
        <v>0</v>
      </c>
      <c r="R34">
        <v>0</v>
      </c>
      <c r="S34">
        <v>0</v>
      </c>
      <c r="T34">
        <v>0</v>
      </c>
      <c r="U34">
        <v>0.14000000000000001</v>
      </c>
      <c r="V34">
        <v>0.14000000000000001</v>
      </c>
      <c r="W34">
        <v>0.14000000000000001</v>
      </c>
      <c r="X34">
        <v>0.14000000000000001</v>
      </c>
      <c r="Y34">
        <v>0.48</v>
      </c>
      <c r="Z34">
        <v>0.81</v>
      </c>
      <c r="AA34">
        <v>1.48</v>
      </c>
      <c r="AB34">
        <v>1.81</v>
      </c>
      <c r="AC34">
        <v>2.16</v>
      </c>
      <c r="AD34">
        <v>2.16</v>
      </c>
      <c r="AE34">
        <v>2.15</v>
      </c>
      <c r="AF34">
        <v>2.15</v>
      </c>
      <c r="AG34">
        <v>2.15</v>
      </c>
      <c r="AH34">
        <v>2.14</v>
      </c>
      <c r="AI34">
        <v>2.16</v>
      </c>
      <c r="AJ34">
        <v>2.19</v>
      </c>
      <c r="AK34">
        <v>2.2000000000000002</v>
      </c>
      <c r="AL34">
        <v>2.21</v>
      </c>
      <c r="AM34">
        <v>2.2400000000000002</v>
      </c>
      <c r="AN34">
        <v>2.2599999999999998</v>
      </c>
      <c r="AO34">
        <v>2.2799999999999998</v>
      </c>
      <c r="AP34">
        <v>2.31</v>
      </c>
      <c r="AQ34">
        <v>2.34</v>
      </c>
      <c r="AR34">
        <v>2.37</v>
      </c>
      <c r="AS34">
        <v>2.41</v>
      </c>
      <c r="AT34">
        <v>2.4500000000000002</v>
      </c>
      <c r="AU34">
        <v>2.4900000000000002</v>
      </c>
    </row>
    <row r="35" spans="1:47" customFormat="1" x14ac:dyDescent="0.35">
      <c r="A35" t="s">
        <v>272</v>
      </c>
      <c r="B35">
        <v>0.49</v>
      </c>
      <c r="C35">
        <v>0.35</v>
      </c>
      <c r="D35">
        <v>0.52</v>
      </c>
      <c r="E35">
        <v>0.49</v>
      </c>
      <c r="F35">
        <v>0.02</v>
      </c>
      <c r="G35">
        <v>0.02</v>
      </c>
      <c r="H35">
        <v>0.03</v>
      </c>
      <c r="I35">
        <v>1.29</v>
      </c>
      <c r="J35">
        <v>1.73</v>
      </c>
      <c r="K35">
        <v>0.54</v>
      </c>
      <c r="L35">
        <v>2.27</v>
      </c>
      <c r="M35">
        <v>1.96</v>
      </c>
      <c r="N35">
        <v>1.45</v>
      </c>
      <c r="O35">
        <v>1.31</v>
      </c>
      <c r="P35">
        <v>0.3</v>
      </c>
      <c r="Q35">
        <v>0.27</v>
      </c>
      <c r="R35">
        <v>0.26</v>
      </c>
      <c r="S35">
        <v>0.24</v>
      </c>
      <c r="T35">
        <v>0.23</v>
      </c>
      <c r="U35">
        <v>0.23</v>
      </c>
      <c r="V35">
        <v>0.23</v>
      </c>
      <c r="W35">
        <v>0.23</v>
      </c>
      <c r="X35">
        <v>0.22</v>
      </c>
      <c r="Y35">
        <v>0.22</v>
      </c>
      <c r="Z35">
        <v>0.22</v>
      </c>
      <c r="AA35">
        <v>0.22</v>
      </c>
      <c r="AB35">
        <v>0.22</v>
      </c>
      <c r="AC35">
        <v>0.23</v>
      </c>
      <c r="AD35">
        <v>0.23</v>
      </c>
      <c r="AE35">
        <v>0.23</v>
      </c>
      <c r="AF35">
        <v>0.23</v>
      </c>
      <c r="AG35">
        <v>0.23</v>
      </c>
      <c r="AH35">
        <v>0.23</v>
      </c>
      <c r="AI35">
        <v>0.23</v>
      </c>
      <c r="AJ35">
        <v>0.22</v>
      </c>
      <c r="AK35">
        <v>0.22</v>
      </c>
      <c r="AL35">
        <v>0.22</v>
      </c>
      <c r="AM35">
        <v>0.22</v>
      </c>
      <c r="AN35">
        <v>0.22</v>
      </c>
      <c r="AO35">
        <v>0.22</v>
      </c>
      <c r="AP35">
        <v>0.22</v>
      </c>
      <c r="AQ35">
        <v>0.22</v>
      </c>
      <c r="AR35">
        <v>0.22</v>
      </c>
      <c r="AS35">
        <v>0.22</v>
      </c>
      <c r="AT35">
        <v>0.22</v>
      </c>
      <c r="AU35">
        <v>0.22</v>
      </c>
    </row>
    <row r="37" spans="1:47" ht="18.5" x14ac:dyDescent="0.45">
      <c r="A37" s="68" t="s">
        <v>275</v>
      </c>
    </row>
    <row r="38" spans="1:47" customFormat="1" x14ac:dyDescent="0.35">
      <c r="A38" t="s">
        <v>223</v>
      </c>
      <c r="B38" t="s">
        <v>224</v>
      </c>
      <c r="C38" t="s">
        <v>225</v>
      </c>
      <c r="D38" t="s">
        <v>226</v>
      </c>
      <c r="E38" t="s">
        <v>227</v>
      </c>
      <c r="F38" t="s">
        <v>228</v>
      </c>
      <c r="G38" t="s">
        <v>229</v>
      </c>
      <c r="H38" t="s">
        <v>230</v>
      </c>
      <c r="I38" t="s">
        <v>231</v>
      </c>
      <c r="J38" t="s">
        <v>232</v>
      </c>
      <c r="K38" t="s">
        <v>233</v>
      </c>
      <c r="L38" t="s">
        <v>234</v>
      </c>
      <c r="M38" t="s">
        <v>235</v>
      </c>
      <c r="N38" t="s">
        <v>236</v>
      </c>
      <c r="O38" t="s">
        <v>237</v>
      </c>
      <c r="P38" t="s">
        <v>238</v>
      </c>
      <c r="Q38" t="s">
        <v>239</v>
      </c>
      <c r="R38" t="s">
        <v>240</v>
      </c>
      <c r="S38" t="s">
        <v>241</v>
      </c>
      <c r="T38" t="s">
        <v>242</v>
      </c>
      <c r="U38" t="s">
        <v>243</v>
      </c>
      <c r="V38" t="s">
        <v>244</v>
      </c>
      <c r="W38" t="s">
        <v>245</v>
      </c>
      <c r="X38" t="s">
        <v>246</v>
      </c>
      <c r="Y38" t="s">
        <v>247</v>
      </c>
      <c r="Z38" t="s">
        <v>248</v>
      </c>
      <c r="AA38" t="s">
        <v>249</v>
      </c>
      <c r="AB38" t="s">
        <v>250</v>
      </c>
      <c r="AC38" t="s">
        <v>251</v>
      </c>
      <c r="AD38" t="s">
        <v>252</v>
      </c>
      <c r="AE38" t="s">
        <v>253</v>
      </c>
      <c r="AF38" t="s">
        <v>254</v>
      </c>
      <c r="AG38" t="s">
        <v>255</v>
      </c>
      <c r="AH38" t="s">
        <v>256</v>
      </c>
      <c r="AI38" t="s">
        <v>257</v>
      </c>
      <c r="AJ38" t="s">
        <v>258</v>
      </c>
      <c r="AK38" t="s">
        <v>259</v>
      </c>
      <c r="AL38" t="s">
        <v>260</v>
      </c>
      <c r="AM38" t="s">
        <v>261</v>
      </c>
      <c r="AN38" t="s">
        <v>262</v>
      </c>
      <c r="AO38" t="s">
        <v>263</v>
      </c>
      <c r="AP38" t="s">
        <v>264</v>
      </c>
      <c r="AQ38" t="s">
        <v>265</v>
      </c>
      <c r="AR38" t="s">
        <v>266</v>
      </c>
      <c r="AS38" t="s">
        <v>267</v>
      </c>
      <c r="AT38" t="s">
        <v>268</v>
      </c>
      <c r="AU38" t="s">
        <v>269</v>
      </c>
    </row>
    <row r="39" spans="1:47" customFormat="1" x14ac:dyDescent="0.35">
      <c r="A39" t="s">
        <v>222</v>
      </c>
      <c r="B39">
        <v>5266.88</v>
      </c>
      <c r="C39">
        <v>5398.61</v>
      </c>
      <c r="D39">
        <v>5561.43</v>
      </c>
      <c r="E39">
        <v>5392.23</v>
      </c>
      <c r="F39">
        <v>5141.41</v>
      </c>
      <c r="G39">
        <v>5411.8</v>
      </c>
      <c r="H39">
        <v>5610.81</v>
      </c>
      <c r="I39">
        <v>5740.6</v>
      </c>
      <c r="J39">
        <v>5834.97</v>
      </c>
      <c r="K39">
        <v>5926.07</v>
      </c>
      <c r="L39">
        <v>6041.09</v>
      </c>
      <c r="M39">
        <v>6026.62</v>
      </c>
      <c r="N39">
        <v>6099.57</v>
      </c>
      <c r="O39">
        <v>6314.71</v>
      </c>
      <c r="P39">
        <v>6338.66</v>
      </c>
      <c r="Q39">
        <v>5994.66</v>
      </c>
      <c r="R39">
        <v>6267.96</v>
      </c>
      <c r="S39">
        <v>6385.19</v>
      </c>
      <c r="T39">
        <v>6442.4</v>
      </c>
      <c r="U39">
        <v>6464.75</v>
      </c>
      <c r="V39">
        <v>6454.19</v>
      </c>
      <c r="W39">
        <v>6458.42</v>
      </c>
      <c r="X39">
        <v>6478.31</v>
      </c>
      <c r="Y39">
        <v>6484.8</v>
      </c>
      <c r="Z39">
        <v>6514.2</v>
      </c>
      <c r="AA39">
        <v>6529.86</v>
      </c>
      <c r="AB39">
        <v>6572.95</v>
      </c>
      <c r="AC39">
        <v>6629.12</v>
      </c>
      <c r="AD39">
        <v>6624.26</v>
      </c>
      <c r="AE39">
        <v>6619.24</v>
      </c>
      <c r="AF39">
        <v>6610.59</v>
      </c>
      <c r="AG39">
        <v>6605.92</v>
      </c>
      <c r="AH39">
        <v>6606.29</v>
      </c>
      <c r="AI39">
        <v>6618.82</v>
      </c>
      <c r="AJ39">
        <v>6645.93</v>
      </c>
      <c r="AK39">
        <v>6640.73</v>
      </c>
      <c r="AL39">
        <v>6646.41</v>
      </c>
      <c r="AM39">
        <v>6648.88</v>
      </c>
      <c r="AN39">
        <v>6681.48</v>
      </c>
      <c r="AO39">
        <v>6724.73</v>
      </c>
      <c r="AP39">
        <v>6749.74</v>
      </c>
      <c r="AQ39">
        <v>6776.93</v>
      </c>
      <c r="AR39">
        <v>6808.73</v>
      </c>
      <c r="AS39">
        <v>6844.31</v>
      </c>
      <c r="AT39">
        <v>6887.05</v>
      </c>
      <c r="AU39">
        <v>6932.14</v>
      </c>
    </row>
    <row r="40" spans="1:47" customFormat="1" x14ac:dyDescent="0.35">
      <c r="A40" t="s">
        <v>56</v>
      </c>
      <c r="B40">
        <v>886.98</v>
      </c>
      <c r="C40">
        <v>888.64</v>
      </c>
      <c r="D40">
        <v>876.36</v>
      </c>
      <c r="E40">
        <v>859.3</v>
      </c>
      <c r="F40">
        <v>795.85</v>
      </c>
      <c r="G40">
        <v>805.85</v>
      </c>
      <c r="H40">
        <v>813.11</v>
      </c>
      <c r="I40">
        <v>803.28</v>
      </c>
      <c r="J40">
        <v>803.89</v>
      </c>
      <c r="K40">
        <v>803.13</v>
      </c>
      <c r="L40">
        <v>809.91</v>
      </c>
      <c r="M40">
        <v>832.8</v>
      </c>
      <c r="N40">
        <v>824.84</v>
      </c>
      <c r="O40">
        <v>848.28</v>
      </c>
      <c r="P40">
        <v>861.74</v>
      </c>
      <c r="Q40">
        <v>815.87</v>
      </c>
      <c r="R40">
        <v>863.34</v>
      </c>
      <c r="S40">
        <v>887.28</v>
      </c>
      <c r="T40">
        <v>905.66</v>
      </c>
      <c r="U40">
        <v>918.85</v>
      </c>
      <c r="V40">
        <v>929.38</v>
      </c>
      <c r="W40">
        <v>943.12</v>
      </c>
      <c r="X40">
        <v>951.85</v>
      </c>
      <c r="Y40">
        <v>964.64</v>
      </c>
      <c r="Z40">
        <v>975.14</v>
      </c>
      <c r="AA40">
        <v>983.97</v>
      </c>
      <c r="AB40">
        <v>994.28</v>
      </c>
      <c r="AC40">
        <v>993.59</v>
      </c>
      <c r="AD40">
        <v>993.72</v>
      </c>
      <c r="AE40">
        <v>989.85</v>
      </c>
      <c r="AF40">
        <v>986.79</v>
      </c>
      <c r="AG40">
        <v>983.98</v>
      </c>
      <c r="AH40">
        <v>997.64</v>
      </c>
      <c r="AI40">
        <v>1000.69</v>
      </c>
      <c r="AJ40">
        <v>1005.46</v>
      </c>
      <c r="AK40">
        <v>1006.52</v>
      </c>
      <c r="AL40">
        <v>1004</v>
      </c>
      <c r="AM40">
        <v>995.33</v>
      </c>
      <c r="AN40">
        <v>1005.02</v>
      </c>
      <c r="AO40">
        <v>1015.34</v>
      </c>
      <c r="AP40">
        <v>1016.45</v>
      </c>
      <c r="AQ40">
        <v>1017.67</v>
      </c>
      <c r="AR40">
        <v>1021.54</v>
      </c>
      <c r="AS40">
        <v>1024.28</v>
      </c>
      <c r="AT40">
        <v>1029.8900000000001</v>
      </c>
      <c r="AU40">
        <v>1033.9000000000001</v>
      </c>
    </row>
    <row r="41" spans="1:47" customFormat="1" x14ac:dyDescent="0.35">
      <c r="A41" t="s">
        <v>57</v>
      </c>
      <c r="B41">
        <v>1902.61</v>
      </c>
      <c r="C41">
        <v>1960.6</v>
      </c>
      <c r="D41">
        <v>2129.79</v>
      </c>
      <c r="E41">
        <v>2132.65</v>
      </c>
      <c r="F41">
        <v>2091.9899999999998</v>
      </c>
      <c r="G41">
        <v>2202.25</v>
      </c>
      <c r="H41">
        <v>2339.0500000000002</v>
      </c>
      <c r="I41">
        <v>2484.9699999999998</v>
      </c>
      <c r="J41">
        <v>2595.37</v>
      </c>
      <c r="K41">
        <v>2690.99</v>
      </c>
      <c r="L41">
        <v>2762.91</v>
      </c>
      <c r="M41">
        <v>2675.54</v>
      </c>
      <c r="N41">
        <v>2803.89</v>
      </c>
      <c r="O41">
        <v>2934.55</v>
      </c>
      <c r="P41">
        <v>2933.78</v>
      </c>
      <c r="Q41">
        <v>2789.76</v>
      </c>
      <c r="R41">
        <v>2880.57</v>
      </c>
      <c r="S41">
        <v>2887.72</v>
      </c>
      <c r="T41">
        <v>2888.31</v>
      </c>
      <c r="U41">
        <v>2874.23</v>
      </c>
      <c r="V41">
        <v>2847.43</v>
      </c>
      <c r="W41">
        <v>2831.05</v>
      </c>
      <c r="X41">
        <v>2836.49</v>
      </c>
      <c r="Y41">
        <v>2824.01</v>
      </c>
      <c r="Z41">
        <v>2819.84</v>
      </c>
      <c r="AA41">
        <v>2796.77</v>
      </c>
      <c r="AB41">
        <v>2808.21</v>
      </c>
      <c r="AC41">
        <v>2824.56</v>
      </c>
      <c r="AD41">
        <v>2814.72</v>
      </c>
      <c r="AE41">
        <v>2808.54</v>
      </c>
      <c r="AF41">
        <v>2800.45</v>
      </c>
      <c r="AG41">
        <v>2794.64</v>
      </c>
      <c r="AH41">
        <v>2780.29</v>
      </c>
      <c r="AI41">
        <v>2784.01</v>
      </c>
      <c r="AJ41">
        <v>2796.47</v>
      </c>
      <c r="AK41">
        <v>2785.45</v>
      </c>
      <c r="AL41">
        <v>2786.9</v>
      </c>
      <c r="AM41">
        <v>2791.1</v>
      </c>
      <c r="AN41">
        <v>2803.9</v>
      </c>
      <c r="AO41">
        <v>2822.6</v>
      </c>
      <c r="AP41">
        <v>2832.87</v>
      </c>
      <c r="AQ41">
        <v>2844.74</v>
      </c>
      <c r="AR41">
        <v>2857.87</v>
      </c>
      <c r="AS41">
        <v>2873.38</v>
      </c>
      <c r="AT41">
        <v>2890.68</v>
      </c>
      <c r="AU41">
        <v>2910.11</v>
      </c>
    </row>
    <row r="42" spans="1:47" customFormat="1" x14ac:dyDescent="0.35">
      <c r="A42" t="s">
        <v>270</v>
      </c>
      <c r="B42">
        <v>1741.37</v>
      </c>
      <c r="C42">
        <v>1842.4</v>
      </c>
      <c r="D42">
        <v>1869.48</v>
      </c>
      <c r="E42">
        <v>1777.22</v>
      </c>
      <c r="F42">
        <v>1685.79</v>
      </c>
      <c r="G42">
        <v>1811.58</v>
      </c>
      <c r="H42">
        <v>1846.94</v>
      </c>
      <c r="I42">
        <v>1844.42</v>
      </c>
      <c r="J42">
        <v>1826.05</v>
      </c>
      <c r="K42">
        <v>1813.81</v>
      </c>
      <c r="L42">
        <v>1879.34</v>
      </c>
      <c r="M42">
        <v>1936.78</v>
      </c>
      <c r="N42">
        <v>1862.08</v>
      </c>
      <c r="O42">
        <v>1895.94</v>
      </c>
      <c r="P42">
        <v>1907.01</v>
      </c>
      <c r="Q42">
        <v>1770.59</v>
      </c>
      <c r="R42">
        <v>1860.98</v>
      </c>
      <c r="S42">
        <v>1919.28</v>
      </c>
      <c r="T42">
        <v>1934.16</v>
      </c>
      <c r="U42">
        <v>1934.61</v>
      </c>
      <c r="V42">
        <v>1927.24</v>
      </c>
      <c r="W42">
        <v>1921.06</v>
      </c>
      <c r="X42">
        <v>1911.85</v>
      </c>
      <c r="Y42">
        <v>1900.39</v>
      </c>
      <c r="Z42">
        <v>1886.24</v>
      </c>
      <c r="AA42">
        <v>1870.21</v>
      </c>
      <c r="AB42">
        <v>1867.75</v>
      </c>
      <c r="AC42">
        <v>1868.18</v>
      </c>
      <c r="AD42">
        <v>1867.1</v>
      </c>
      <c r="AE42">
        <v>1866.89</v>
      </c>
      <c r="AF42">
        <v>1866.41</v>
      </c>
      <c r="AG42">
        <v>1867.6</v>
      </c>
      <c r="AH42">
        <v>1867.17</v>
      </c>
      <c r="AI42">
        <v>1868.06</v>
      </c>
      <c r="AJ42">
        <v>1870.68</v>
      </c>
      <c r="AK42">
        <v>1873.17</v>
      </c>
      <c r="AL42">
        <v>1876.88</v>
      </c>
      <c r="AM42">
        <v>1880.97</v>
      </c>
      <c r="AN42">
        <v>1886.11</v>
      </c>
      <c r="AO42">
        <v>1893.16</v>
      </c>
      <c r="AP42">
        <v>1901.3</v>
      </c>
      <c r="AQ42">
        <v>1909.97</v>
      </c>
      <c r="AR42">
        <v>1919.42</v>
      </c>
      <c r="AS42">
        <v>1930.46</v>
      </c>
      <c r="AT42">
        <v>1943.14</v>
      </c>
      <c r="AU42">
        <v>1957.04</v>
      </c>
    </row>
    <row r="43" spans="1:47" customFormat="1" x14ac:dyDescent="0.35">
      <c r="A43" t="s">
        <v>271</v>
      </c>
      <c r="B43">
        <v>546.78</v>
      </c>
      <c r="C43">
        <v>502.55</v>
      </c>
      <c r="D43">
        <v>487.51</v>
      </c>
      <c r="E43">
        <v>432.14</v>
      </c>
      <c r="F43">
        <v>416.45</v>
      </c>
      <c r="G43">
        <v>421.19</v>
      </c>
      <c r="H43">
        <v>418.25</v>
      </c>
      <c r="I43">
        <v>428.47</v>
      </c>
      <c r="J43">
        <v>454.54</v>
      </c>
      <c r="K43">
        <v>455.47</v>
      </c>
      <c r="L43">
        <v>445.45</v>
      </c>
      <c r="M43">
        <v>437.03</v>
      </c>
      <c r="N43">
        <v>462.22</v>
      </c>
      <c r="O43">
        <v>479.03</v>
      </c>
      <c r="P43">
        <v>486.44</v>
      </c>
      <c r="Q43">
        <v>500.33</v>
      </c>
      <c r="R43">
        <v>534.64</v>
      </c>
      <c r="S43">
        <v>553.04</v>
      </c>
      <c r="T43">
        <v>570.22</v>
      </c>
      <c r="U43">
        <v>587.52</v>
      </c>
      <c r="V43">
        <v>600.57000000000005</v>
      </c>
      <c r="W43">
        <v>613.13</v>
      </c>
      <c r="X43">
        <v>628.21</v>
      </c>
      <c r="Y43">
        <v>644.97</v>
      </c>
      <c r="Z43">
        <v>674.29</v>
      </c>
      <c r="AA43">
        <v>710.2</v>
      </c>
      <c r="AB43">
        <v>727.19</v>
      </c>
      <c r="AC43">
        <v>752.39</v>
      </c>
      <c r="AD43">
        <v>758.6</v>
      </c>
      <c r="AE43">
        <v>763.79</v>
      </c>
      <c r="AF43">
        <v>767.37</v>
      </c>
      <c r="AG43">
        <v>770.55</v>
      </c>
      <c r="AH43">
        <v>772.61</v>
      </c>
      <c r="AI43">
        <v>777.76</v>
      </c>
      <c r="AJ43">
        <v>785.03</v>
      </c>
      <c r="AK43">
        <v>787.33</v>
      </c>
      <c r="AL43">
        <v>790.12</v>
      </c>
      <c r="AM43">
        <v>792.64</v>
      </c>
      <c r="AN43">
        <v>797.02</v>
      </c>
      <c r="AO43">
        <v>803.24</v>
      </c>
      <c r="AP43">
        <v>807.7</v>
      </c>
      <c r="AQ43">
        <v>812.07</v>
      </c>
      <c r="AR43">
        <v>816.37</v>
      </c>
      <c r="AS43">
        <v>821.35</v>
      </c>
      <c r="AT43">
        <v>827.02</v>
      </c>
      <c r="AU43">
        <v>833.15</v>
      </c>
    </row>
    <row r="44" spans="1:47" customFormat="1" x14ac:dyDescent="0.35">
      <c r="A44" t="s">
        <v>1025</v>
      </c>
      <c r="B44">
        <v>0</v>
      </c>
      <c r="C44">
        <v>0</v>
      </c>
      <c r="D44">
        <v>0</v>
      </c>
      <c r="E44">
        <v>0</v>
      </c>
      <c r="F44">
        <v>0</v>
      </c>
      <c r="G44">
        <v>0</v>
      </c>
      <c r="H44">
        <v>0</v>
      </c>
      <c r="I44">
        <v>0</v>
      </c>
      <c r="J44">
        <v>0</v>
      </c>
      <c r="K44">
        <v>0</v>
      </c>
      <c r="L44">
        <v>0</v>
      </c>
      <c r="M44">
        <v>0</v>
      </c>
      <c r="N44">
        <v>0</v>
      </c>
      <c r="O44">
        <v>0</v>
      </c>
      <c r="P44">
        <v>0</v>
      </c>
      <c r="Q44">
        <v>0</v>
      </c>
      <c r="R44">
        <v>0</v>
      </c>
      <c r="S44">
        <v>0</v>
      </c>
      <c r="T44">
        <v>0</v>
      </c>
      <c r="U44">
        <v>0.33</v>
      </c>
      <c r="V44">
        <v>1.25</v>
      </c>
      <c r="W44">
        <v>2.13</v>
      </c>
      <c r="X44">
        <v>2.95</v>
      </c>
      <c r="Y44">
        <v>4.82</v>
      </c>
      <c r="Z44">
        <v>13.46</v>
      </c>
      <c r="AA44">
        <v>24.38</v>
      </c>
      <c r="AB44">
        <v>32.15</v>
      </c>
      <c r="AC44">
        <v>47.77</v>
      </c>
      <c r="AD44">
        <v>48.36</v>
      </c>
      <c r="AE44">
        <v>49.15</v>
      </c>
      <c r="AF44">
        <v>48.95</v>
      </c>
      <c r="AG44">
        <v>48.79</v>
      </c>
      <c r="AH44">
        <v>48.42</v>
      </c>
      <c r="AI44">
        <v>48.3</v>
      </c>
      <c r="AJ44">
        <v>48.23</v>
      </c>
      <c r="AK44">
        <v>47.89</v>
      </c>
      <c r="AL44">
        <v>47.8</v>
      </c>
      <c r="AM44">
        <v>47.75</v>
      </c>
      <c r="AN44">
        <v>47.83</v>
      </c>
      <c r="AO44">
        <v>47.99</v>
      </c>
      <c r="AP44">
        <v>48.05</v>
      </c>
      <c r="AQ44">
        <v>48.14</v>
      </c>
      <c r="AR44">
        <v>48.26</v>
      </c>
      <c r="AS44">
        <v>48.41</v>
      </c>
      <c r="AT44">
        <v>48.58</v>
      </c>
      <c r="AU44">
        <v>48.79</v>
      </c>
    </row>
    <row r="45" spans="1:47" customFormat="1" x14ac:dyDescent="0.35">
      <c r="A45" t="s">
        <v>272</v>
      </c>
      <c r="B45">
        <v>189.14</v>
      </c>
      <c r="C45">
        <v>204.43</v>
      </c>
      <c r="D45">
        <v>198.29</v>
      </c>
      <c r="E45">
        <v>190.9</v>
      </c>
      <c r="F45">
        <v>151.34</v>
      </c>
      <c r="G45">
        <v>170.94</v>
      </c>
      <c r="H45">
        <v>193.45</v>
      </c>
      <c r="I45">
        <v>179.46</v>
      </c>
      <c r="J45">
        <v>155.12</v>
      </c>
      <c r="K45">
        <v>162.66999999999999</v>
      </c>
      <c r="L45">
        <v>143.47999999999999</v>
      </c>
      <c r="M45">
        <v>144.46</v>
      </c>
      <c r="N45">
        <v>146.55000000000001</v>
      </c>
      <c r="O45">
        <v>156.91</v>
      </c>
      <c r="P45">
        <v>149.68</v>
      </c>
      <c r="Q45">
        <v>118.11</v>
      </c>
      <c r="R45">
        <v>128.43</v>
      </c>
      <c r="S45">
        <v>137.88</v>
      </c>
      <c r="T45">
        <v>144.05000000000001</v>
      </c>
      <c r="U45">
        <v>149.21</v>
      </c>
      <c r="V45">
        <v>148.31</v>
      </c>
      <c r="W45">
        <v>147.94</v>
      </c>
      <c r="X45">
        <v>146.96</v>
      </c>
      <c r="Y45">
        <v>145.97999999999999</v>
      </c>
      <c r="Z45">
        <v>145.22999999999999</v>
      </c>
      <c r="AA45">
        <v>144.33000000000001</v>
      </c>
      <c r="AB45">
        <v>143.38999999999999</v>
      </c>
      <c r="AC45">
        <v>142.65</v>
      </c>
      <c r="AD45">
        <v>141.76</v>
      </c>
      <c r="AE45">
        <v>141.01</v>
      </c>
      <c r="AF45">
        <v>140.62</v>
      </c>
      <c r="AG45">
        <v>140.36000000000001</v>
      </c>
      <c r="AH45">
        <v>140.15</v>
      </c>
      <c r="AI45">
        <v>140.01</v>
      </c>
      <c r="AJ45">
        <v>140.07</v>
      </c>
      <c r="AK45">
        <v>140.37</v>
      </c>
      <c r="AL45">
        <v>140.71</v>
      </c>
      <c r="AM45">
        <v>141.09</v>
      </c>
      <c r="AN45">
        <v>141.61000000000001</v>
      </c>
      <c r="AO45">
        <v>142.4</v>
      </c>
      <c r="AP45">
        <v>143.37</v>
      </c>
      <c r="AQ45">
        <v>144.34</v>
      </c>
      <c r="AR45">
        <v>145.28</v>
      </c>
      <c r="AS45">
        <v>146.44</v>
      </c>
      <c r="AT45">
        <v>147.74</v>
      </c>
      <c r="AU45">
        <v>149.15</v>
      </c>
    </row>
    <row r="47" spans="1:47" ht="18.5" x14ac:dyDescent="0.45">
      <c r="A47" s="68" t="s">
        <v>276</v>
      </c>
    </row>
    <row r="48" spans="1:47" customFormat="1" x14ac:dyDescent="0.35">
      <c r="A48" t="s">
        <v>223</v>
      </c>
      <c r="B48" t="s">
        <v>224</v>
      </c>
      <c r="C48" t="s">
        <v>225</v>
      </c>
      <c r="D48" t="s">
        <v>226</v>
      </c>
      <c r="E48" t="s">
        <v>227</v>
      </c>
      <c r="F48" t="s">
        <v>228</v>
      </c>
      <c r="G48" t="s">
        <v>229</v>
      </c>
      <c r="H48" t="s">
        <v>230</v>
      </c>
      <c r="I48" t="s">
        <v>231</v>
      </c>
      <c r="J48" t="s">
        <v>232</v>
      </c>
      <c r="K48" t="s">
        <v>233</v>
      </c>
      <c r="L48" t="s">
        <v>234</v>
      </c>
      <c r="M48" t="s">
        <v>235</v>
      </c>
      <c r="N48" t="s">
        <v>236</v>
      </c>
      <c r="O48" t="s">
        <v>237</v>
      </c>
      <c r="P48" t="s">
        <v>238</v>
      </c>
      <c r="Q48" t="s">
        <v>239</v>
      </c>
      <c r="R48" t="s">
        <v>240</v>
      </c>
      <c r="S48" t="s">
        <v>241</v>
      </c>
      <c r="T48" t="s">
        <v>242</v>
      </c>
      <c r="U48" t="s">
        <v>243</v>
      </c>
      <c r="V48" t="s">
        <v>244</v>
      </c>
      <c r="W48" t="s">
        <v>245</v>
      </c>
      <c r="X48" t="s">
        <v>246</v>
      </c>
      <c r="Y48" t="s">
        <v>247</v>
      </c>
      <c r="Z48" t="s">
        <v>248</v>
      </c>
      <c r="AA48" t="s">
        <v>249</v>
      </c>
      <c r="AB48" t="s">
        <v>250</v>
      </c>
      <c r="AC48" t="s">
        <v>251</v>
      </c>
      <c r="AD48" t="s">
        <v>252</v>
      </c>
      <c r="AE48" t="s">
        <v>253</v>
      </c>
      <c r="AF48" t="s">
        <v>254</v>
      </c>
      <c r="AG48" t="s">
        <v>255</v>
      </c>
      <c r="AH48" t="s">
        <v>256</v>
      </c>
      <c r="AI48" t="s">
        <v>257</v>
      </c>
      <c r="AJ48" t="s">
        <v>258</v>
      </c>
      <c r="AK48" t="s">
        <v>259</v>
      </c>
      <c r="AL48" t="s">
        <v>260</v>
      </c>
      <c r="AM48" t="s">
        <v>261</v>
      </c>
      <c r="AN48" t="s">
        <v>262</v>
      </c>
      <c r="AO48" t="s">
        <v>263</v>
      </c>
      <c r="AP48" t="s">
        <v>264</v>
      </c>
      <c r="AQ48" t="s">
        <v>265</v>
      </c>
      <c r="AR48" t="s">
        <v>266</v>
      </c>
      <c r="AS48" t="s">
        <v>267</v>
      </c>
      <c r="AT48" t="s">
        <v>268</v>
      </c>
      <c r="AU48" t="s">
        <v>269</v>
      </c>
    </row>
    <row r="49" spans="1:47" customFormat="1" x14ac:dyDescent="0.35">
      <c r="A49" t="s">
        <v>222</v>
      </c>
      <c r="B49">
        <v>2483.92</v>
      </c>
      <c r="C49">
        <v>2465.79</v>
      </c>
      <c r="D49">
        <v>2568.08</v>
      </c>
      <c r="E49">
        <v>2556.56</v>
      </c>
      <c r="F49">
        <v>2537.0500000000002</v>
      </c>
      <c r="G49">
        <v>2623.93</v>
      </c>
      <c r="H49">
        <v>2625.66</v>
      </c>
      <c r="I49">
        <v>2657.53</v>
      </c>
      <c r="J49">
        <v>2707.94</v>
      </c>
      <c r="K49">
        <v>2657.91</v>
      </c>
      <c r="L49">
        <v>2647.34</v>
      </c>
      <c r="M49">
        <v>2670.67</v>
      </c>
      <c r="N49">
        <v>2748.82</v>
      </c>
      <c r="O49">
        <v>2859.43</v>
      </c>
      <c r="P49">
        <v>2879.78</v>
      </c>
      <c r="Q49">
        <v>2329.06</v>
      </c>
      <c r="R49">
        <v>2592.4899999999998</v>
      </c>
      <c r="S49">
        <v>2807.99</v>
      </c>
      <c r="T49">
        <v>2808.24</v>
      </c>
      <c r="U49">
        <v>2805.6</v>
      </c>
      <c r="V49">
        <v>2794.12</v>
      </c>
      <c r="W49">
        <v>2786.89</v>
      </c>
      <c r="X49">
        <v>2774.39</v>
      </c>
      <c r="Y49">
        <v>2760.78</v>
      </c>
      <c r="Z49">
        <v>2749.12</v>
      </c>
      <c r="AA49">
        <v>2735.66</v>
      </c>
      <c r="AB49">
        <v>2722.19</v>
      </c>
      <c r="AC49">
        <v>2710.17</v>
      </c>
      <c r="AD49">
        <v>2696.48</v>
      </c>
      <c r="AE49">
        <v>2682.03</v>
      </c>
      <c r="AF49">
        <v>2666.81</v>
      </c>
      <c r="AG49">
        <v>2652.1</v>
      </c>
      <c r="AH49">
        <v>2638.35</v>
      </c>
      <c r="AI49">
        <v>2625</v>
      </c>
      <c r="AJ49">
        <v>2614.04</v>
      </c>
      <c r="AK49">
        <v>2602.9299999999998</v>
      </c>
      <c r="AL49">
        <v>2593.3000000000002</v>
      </c>
      <c r="AM49">
        <v>2584.25</v>
      </c>
      <c r="AN49">
        <v>2578.11</v>
      </c>
      <c r="AO49">
        <v>2574.85</v>
      </c>
      <c r="AP49">
        <v>2571.5300000000002</v>
      </c>
      <c r="AQ49">
        <v>2569.5</v>
      </c>
      <c r="AR49">
        <v>2568.64</v>
      </c>
      <c r="AS49">
        <v>2569.9</v>
      </c>
      <c r="AT49">
        <v>2573.9</v>
      </c>
      <c r="AU49">
        <v>2579.84</v>
      </c>
    </row>
    <row r="50" spans="1:47" customFormat="1" x14ac:dyDescent="0.35">
      <c r="A50" t="s">
        <v>56</v>
      </c>
      <c r="B50">
        <v>3.53</v>
      </c>
      <c r="C50">
        <v>3.5</v>
      </c>
      <c r="D50">
        <v>3.28</v>
      </c>
      <c r="E50">
        <v>3.78</v>
      </c>
      <c r="F50">
        <v>3.43</v>
      </c>
      <c r="G50">
        <v>3.59</v>
      </c>
      <c r="H50">
        <v>3.72</v>
      </c>
      <c r="I50">
        <v>3.68</v>
      </c>
      <c r="J50">
        <v>4.08</v>
      </c>
      <c r="K50">
        <v>4.4800000000000004</v>
      </c>
      <c r="L50">
        <v>4.3899999999999997</v>
      </c>
      <c r="M50">
        <v>4.3899999999999997</v>
      </c>
      <c r="N50">
        <v>4.4000000000000004</v>
      </c>
      <c r="O50">
        <v>4.41</v>
      </c>
      <c r="P50">
        <v>4.43</v>
      </c>
      <c r="Q50">
        <v>3.49</v>
      </c>
      <c r="R50">
        <v>4.1399999999999997</v>
      </c>
      <c r="S50">
        <v>5.01</v>
      </c>
      <c r="T50">
        <v>5.5</v>
      </c>
      <c r="U50">
        <v>6.27</v>
      </c>
      <c r="V50">
        <v>7.79</v>
      </c>
      <c r="W50">
        <v>9.5399999999999991</v>
      </c>
      <c r="X50">
        <v>11.25</v>
      </c>
      <c r="Y50">
        <v>13.02</v>
      </c>
      <c r="Z50">
        <v>14.69</v>
      </c>
      <c r="AA50">
        <v>16.86</v>
      </c>
      <c r="AB50">
        <v>19.32</v>
      </c>
      <c r="AC50">
        <v>21.39</v>
      </c>
      <c r="AD50">
        <v>23.47</v>
      </c>
      <c r="AE50">
        <v>25.28</v>
      </c>
      <c r="AF50">
        <v>27.23</v>
      </c>
      <c r="AG50">
        <v>29.31</v>
      </c>
      <c r="AH50">
        <v>31.84</v>
      </c>
      <c r="AI50">
        <v>34.29</v>
      </c>
      <c r="AJ50">
        <v>36.94</v>
      </c>
      <c r="AK50">
        <v>39.71</v>
      </c>
      <c r="AL50">
        <v>42.38</v>
      </c>
      <c r="AM50">
        <v>44.84</v>
      </c>
      <c r="AN50">
        <v>47.66</v>
      </c>
      <c r="AO50">
        <v>50.57</v>
      </c>
      <c r="AP50">
        <v>53.41</v>
      </c>
      <c r="AQ50">
        <v>56.35</v>
      </c>
      <c r="AR50">
        <v>59.53</v>
      </c>
      <c r="AS50">
        <v>62.84</v>
      </c>
      <c r="AT50">
        <v>66.489999999999995</v>
      </c>
      <c r="AU50">
        <v>70.400000000000006</v>
      </c>
    </row>
    <row r="51" spans="1:47" customFormat="1" x14ac:dyDescent="0.35">
      <c r="A51" t="s">
        <v>277</v>
      </c>
      <c r="B51">
        <v>11.91</v>
      </c>
      <c r="C51">
        <v>11.65</v>
      </c>
      <c r="D51">
        <v>13.79</v>
      </c>
      <c r="E51">
        <v>14.36</v>
      </c>
      <c r="F51">
        <v>12.36</v>
      </c>
      <c r="G51">
        <v>12.66</v>
      </c>
      <c r="H51">
        <v>13.85</v>
      </c>
      <c r="I51">
        <v>14.61</v>
      </c>
      <c r="J51">
        <v>11.98</v>
      </c>
      <c r="K51">
        <v>10.46</v>
      </c>
      <c r="L51">
        <v>10.73</v>
      </c>
      <c r="M51">
        <v>12.09</v>
      </c>
      <c r="N51">
        <v>11.98</v>
      </c>
      <c r="O51">
        <v>11.71</v>
      </c>
      <c r="P51">
        <v>11.61</v>
      </c>
      <c r="Q51">
        <v>8.68</v>
      </c>
      <c r="R51">
        <v>9.7200000000000006</v>
      </c>
      <c r="S51">
        <v>10.64</v>
      </c>
      <c r="T51">
        <v>10.46</v>
      </c>
      <c r="U51">
        <v>10.36</v>
      </c>
      <c r="V51">
        <v>10.34</v>
      </c>
      <c r="W51">
        <v>10.38</v>
      </c>
      <c r="X51">
        <v>10.37</v>
      </c>
      <c r="Y51">
        <v>10.33</v>
      </c>
      <c r="Z51">
        <v>10.24</v>
      </c>
      <c r="AA51">
        <v>10.11</v>
      </c>
      <c r="AB51">
        <v>9.98</v>
      </c>
      <c r="AC51">
        <v>9.84</v>
      </c>
      <c r="AD51">
        <v>9.69</v>
      </c>
      <c r="AE51">
        <v>9.52</v>
      </c>
      <c r="AF51">
        <v>9.36</v>
      </c>
      <c r="AG51">
        <v>9.1999999999999993</v>
      </c>
      <c r="AH51">
        <v>9.0399999999999991</v>
      </c>
      <c r="AI51">
        <v>8.8800000000000008</v>
      </c>
      <c r="AJ51">
        <v>8.7200000000000006</v>
      </c>
      <c r="AK51">
        <v>8.57</v>
      </c>
      <c r="AL51">
        <v>8.42</v>
      </c>
      <c r="AM51">
        <v>8.27</v>
      </c>
      <c r="AN51">
        <v>8.1300000000000008</v>
      </c>
      <c r="AO51">
        <v>7.99</v>
      </c>
      <c r="AP51">
        <v>7.85</v>
      </c>
      <c r="AQ51">
        <v>7.72</v>
      </c>
      <c r="AR51">
        <v>7.6</v>
      </c>
      <c r="AS51">
        <v>7.48</v>
      </c>
      <c r="AT51">
        <v>7.37</v>
      </c>
      <c r="AU51">
        <v>7.25</v>
      </c>
    </row>
    <row r="52" spans="1:47" customFormat="1" x14ac:dyDescent="0.35">
      <c r="A52" t="s">
        <v>57</v>
      </c>
      <c r="B52">
        <v>1.88</v>
      </c>
      <c r="C52">
        <v>1.88</v>
      </c>
      <c r="D52">
        <v>1.89</v>
      </c>
      <c r="E52">
        <v>1.89</v>
      </c>
      <c r="F52">
        <v>1.89</v>
      </c>
      <c r="G52">
        <v>1.9</v>
      </c>
      <c r="H52">
        <v>1.61</v>
      </c>
      <c r="I52">
        <v>1.72</v>
      </c>
      <c r="J52">
        <v>1.49</v>
      </c>
      <c r="K52">
        <v>3.92</v>
      </c>
      <c r="L52">
        <v>3.92</v>
      </c>
      <c r="M52">
        <v>4.05</v>
      </c>
      <c r="N52">
        <v>4.6399999999999997</v>
      </c>
      <c r="O52">
        <v>4.5199999999999996</v>
      </c>
      <c r="P52">
        <v>4.9000000000000004</v>
      </c>
      <c r="Q52">
        <v>4.88</v>
      </c>
      <c r="R52">
        <v>9.44</v>
      </c>
      <c r="S52">
        <v>16.93</v>
      </c>
      <c r="T52">
        <v>20.86</v>
      </c>
      <c r="U52">
        <v>24.69</v>
      </c>
      <c r="V52">
        <v>28.02</v>
      </c>
      <c r="W52">
        <v>31.46</v>
      </c>
      <c r="X52">
        <v>34.92</v>
      </c>
      <c r="Y52">
        <v>40.74</v>
      </c>
      <c r="Z52">
        <v>44.75</v>
      </c>
      <c r="AA52">
        <v>48.94</v>
      </c>
      <c r="AB52">
        <v>53.27</v>
      </c>
      <c r="AC52">
        <v>61.9</v>
      </c>
      <c r="AD52">
        <v>66.47</v>
      </c>
      <c r="AE52">
        <v>71.14</v>
      </c>
      <c r="AF52">
        <v>75.83</v>
      </c>
      <c r="AG52">
        <v>84.27</v>
      </c>
      <c r="AH52">
        <v>88.98</v>
      </c>
      <c r="AI52">
        <v>93.91</v>
      </c>
      <c r="AJ52">
        <v>99.19</v>
      </c>
      <c r="AK52">
        <v>104.53</v>
      </c>
      <c r="AL52">
        <v>110.08</v>
      </c>
      <c r="AM52">
        <v>115.79</v>
      </c>
      <c r="AN52">
        <v>122.14</v>
      </c>
      <c r="AO52">
        <v>129.24</v>
      </c>
      <c r="AP52">
        <v>136.56</v>
      </c>
      <c r="AQ52">
        <v>144.30000000000001</v>
      </c>
      <c r="AR52">
        <v>152.44999999999999</v>
      </c>
      <c r="AS52">
        <v>161.30000000000001</v>
      </c>
      <c r="AT52">
        <v>170.96</v>
      </c>
      <c r="AU52">
        <v>181.43</v>
      </c>
    </row>
    <row r="53" spans="1:47" customFormat="1" x14ac:dyDescent="0.35">
      <c r="A53" t="s">
        <v>278</v>
      </c>
      <c r="B53">
        <v>11.08</v>
      </c>
      <c r="C53">
        <v>12.38</v>
      </c>
      <c r="D53">
        <v>25.9</v>
      </c>
      <c r="E53">
        <v>36.700000000000003</v>
      </c>
      <c r="F53">
        <v>38.869999999999997</v>
      </c>
      <c r="G53">
        <v>50.89</v>
      </c>
      <c r="H53">
        <v>65.34</v>
      </c>
      <c r="I53">
        <v>70.540000000000006</v>
      </c>
      <c r="J53">
        <v>81.13</v>
      </c>
      <c r="K53">
        <v>80.790000000000006</v>
      </c>
      <c r="L53">
        <v>83.15</v>
      </c>
      <c r="M53">
        <v>86.67</v>
      </c>
      <c r="N53">
        <v>87.99</v>
      </c>
      <c r="O53">
        <v>90.32</v>
      </c>
      <c r="P53">
        <v>91.74</v>
      </c>
      <c r="Q53">
        <v>85.88</v>
      </c>
      <c r="R53">
        <v>97.05</v>
      </c>
      <c r="S53">
        <v>108.02</v>
      </c>
      <c r="T53">
        <v>119.06</v>
      </c>
      <c r="U53">
        <v>138.56</v>
      </c>
      <c r="V53">
        <v>158.06</v>
      </c>
      <c r="W53">
        <v>182.2</v>
      </c>
      <c r="X53">
        <v>206.31</v>
      </c>
      <c r="Y53">
        <v>230.15</v>
      </c>
      <c r="Z53">
        <v>253.84</v>
      </c>
      <c r="AA53">
        <v>277.98</v>
      </c>
      <c r="AB53">
        <v>282.08999999999997</v>
      </c>
      <c r="AC53">
        <v>279.99</v>
      </c>
      <c r="AD53">
        <v>277.62</v>
      </c>
      <c r="AE53">
        <v>275.19</v>
      </c>
      <c r="AF53">
        <v>272.68</v>
      </c>
      <c r="AG53">
        <v>270.11</v>
      </c>
      <c r="AH53">
        <v>267.60000000000002</v>
      </c>
      <c r="AI53">
        <v>265.18</v>
      </c>
      <c r="AJ53">
        <v>262.92</v>
      </c>
      <c r="AK53">
        <v>260.62</v>
      </c>
      <c r="AL53">
        <v>258.45999999999998</v>
      </c>
      <c r="AM53">
        <v>256.33999999999997</v>
      </c>
      <c r="AN53">
        <v>254.49</v>
      </c>
      <c r="AO53">
        <v>252.91</v>
      </c>
      <c r="AP53">
        <v>251.29</v>
      </c>
      <c r="AQ53">
        <v>249.78</v>
      </c>
      <c r="AR53">
        <v>248.35</v>
      </c>
      <c r="AS53">
        <v>247.09</v>
      </c>
      <c r="AT53">
        <v>246.02</v>
      </c>
      <c r="AU53">
        <v>245.05</v>
      </c>
    </row>
    <row r="54" spans="1:47" customFormat="1" x14ac:dyDescent="0.35">
      <c r="A54" t="s">
        <v>1025</v>
      </c>
      <c r="B54">
        <v>0</v>
      </c>
      <c r="C54">
        <v>0</v>
      </c>
      <c r="D54">
        <v>0</v>
      </c>
      <c r="E54">
        <v>0</v>
      </c>
      <c r="F54">
        <v>0</v>
      </c>
      <c r="G54">
        <v>0</v>
      </c>
      <c r="H54">
        <v>0</v>
      </c>
      <c r="I54">
        <v>0</v>
      </c>
      <c r="J54">
        <v>0</v>
      </c>
      <c r="K54">
        <v>0</v>
      </c>
      <c r="L54">
        <v>0</v>
      </c>
      <c r="M54">
        <v>0</v>
      </c>
      <c r="N54">
        <v>0</v>
      </c>
      <c r="O54">
        <v>0</v>
      </c>
      <c r="P54">
        <v>0</v>
      </c>
      <c r="Q54">
        <v>0</v>
      </c>
      <c r="R54">
        <v>0</v>
      </c>
      <c r="S54">
        <v>0</v>
      </c>
      <c r="T54">
        <v>0</v>
      </c>
      <c r="U54">
        <v>0.01</v>
      </c>
      <c r="V54">
        <v>0.02</v>
      </c>
      <c r="W54">
        <v>0.05</v>
      </c>
      <c r="X54">
        <v>0.09</v>
      </c>
      <c r="Y54">
        <v>0.12</v>
      </c>
      <c r="Z54">
        <v>0.15</v>
      </c>
      <c r="AA54">
        <v>0.19</v>
      </c>
      <c r="AB54">
        <v>0.32</v>
      </c>
      <c r="AC54">
        <v>0.49</v>
      </c>
      <c r="AD54">
        <v>0.71</v>
      </c>
      <c r="AE54">
        <v>0.93</v>
      </c>
      <c r="AF54">
        <v>1.1399999999999999</v>
      </c>
      <c r="AG54">
        <v>1.34</v>
      </c>
      <c r="AH54">
        <v>1.53</v>
      </c>
      <c r="AI54">
        <v>1.72</v>
      </c>
      <c r="AJ54">
        <v>1.98</v>
      </c>
      <c r="AK54">
        <v>2.3199999999999998</v>
      </c>
      <c r="AL54">
        <v>2.74</v>
      </c>
      <c r="AM54">
        <v>3.22</v>
      </c>
      <c r="AN54">
        <v>3.81</v>
      </c>
      <c r="AO54">
        <v>4.51</v>
      </c>
      <c r="AP54">
        <v>5.35</v>
      </c>
      <c r="AQ54">
        <v>6.32</v>
      </c>
      <c r="AR54">
        <v>7.45</v>
      </c>
      <c r="AS54">
        <v>8.7799999999999994</v>
      </c>
      <c r="AT54">
        <v>10.32</v>
      </c>
      <c r="AU54">
        <v>12.05</v>
      </c>
    </row>
    <row r="55" spans="1:47" customFormat="1" x14ac:dyDescent="0.35">
      <c r="A55" t="s">
        <v>279</v>
      </c>
      <c r="B55">
        <v>259.02</v>
      </c>
      <c r="C55">
        <v>257.26</v>
      </c>
      <c r="D55">
        <v>261.43</v>
      </c>
      <c r="E55">
        <v>246.06</v>
      </c>
      <c r="F55">
        <v>222.79</v>
      </c>
      <c r="G55">
        <v>231.14</v>
      </c>
      <c r="H55">
        <v>234.27</v>
      </c>
      <c r="I55">
        <v>272.67</v>
      </c>
      <c r="J55">
        <v>282.45999999999998</v>
      </c>
      <c r="K55">
        <v>269.98</v>
      </c>
      <c r="L55">
        <v>275.72000000000003</v>
      </c>
      <c r="M55">
        <v>294.79000000000002</v>
      </c>
      <c r="N55">
        <v>316.54000000000002</v>
      </c>
      <c r="O55">
        <v>353.86</v>
      </c>
      <c r="P55">
        <v>353.27</v>
      </c>
      <c r="Q55">
        <v>171.27</v>
      </c>
      <c r="R55">
        <v>277.73</v>
      </c>
      <c r="S55">
        <v>360.8</v>
      </c>
      <c r="T55">
        <v>363.73</v>
      </c>
      <c r="U55">
        <v>365.69</v>
      </c>
      <c r="V55">
        <v>367.04</v>
      </c>
      <c r="W55">
        <v>368.59</v>
      </c>
      <c r="X55">
        <v>369.87</v>
      </c>
      <c r="Y55">
        <v>371</v>
      </c>
      <c r="Z55">
        <v>372.32</v>
      </c>
      <c r="AA55">
        <v>373.91</v>
      </c>
      <c r="AB55">
        <v>376.14</v>
      </c>
      <c r="AC55">
        <v>378.77</v>
      </c>
      <c r="AD55">
        <v>381.34</v>
      </c>
      <c r="AE55">
        <v>383.87</v>
      </c>
      <c r="AF55">
        <v>386.23</v>
      </c>
      <c r="AG55">
        <v>388.59</v>
      </c>
      <c r="AH55">
        <v>390.9</v>
      </c>
      <c r="AI55">
        <v>393.26</v>
      </c>
      <c r="AJ55">
        <v>396</v>
      </c>
      <c r="AK55">
        <v>398.5</v>
      </c>
      <c r="AL55">
        <v>400.91</v>
      </c>
      <c r="AM55">
        <v>403.17</v>
      </c>
      <c r="AN55">
        <v>405.69</v>
      </c>
      <c r="AO55">
        <v>408.51</v>
      </c>
      <c r="AP55">
        <v>411.13</v>
      </c>
      <c r="AQ55">
        <v>413.77</v>
      </c>
      <c r="AR55">
        <v>416.37</v>
      </c>
      <c r="AS55">
        <v>419.09</v>
      </c>
      <c r="AT55">
        <v>422.09</v>
      </c>
      <c r="AU55">
        <v>425.3</v>
      </c>
    </row>
    <row r="56" spans="1:47" customFormat="1" x14ac:dyDescent="0.35">
      <c r="A56" t="s">
        <v>280</v>
      </c>
      <c r="B56">
        <v>745.29</v>
      </c>
      <c r="C56">
        <v>740.79</v>
      </c>
      <c r="D56">
        <v>773.06</v>
      </c>
      <c r="E56">
        <v>789.8</v>
      </c>
      <c r="F56">
        <v>770.61</v>
      </c>
      <c r="G56">
        <v>818.81</v>
      </c>
      <c r="H56">
        <v>857.66</v>
      </c>
      <c r="I56">
        <v>841.97</v>
      </c>
      <c r="J56">
        <v>851.67</v>
      </c>
      <c r="K56">
        <v>845.66</v>
      </c>
      <c r="L56">
        <v>803.87</v>
      </c>
      <c r="M56">
        <v>750.62</v>
      </c>
      <c r="N56">
        <v>786.75</v>
      </c>
      <c r="O56">
        <v>830.48</v>
      </c>
      <c r="P56">
        <v>830.9</v>
      </c>
      <c r="Q56">
        <v>762.36</v>
      </c>
      <c r="R56">
        <v>788.25</v>
      </c>
      <c r="S56">
        <v>802.7</v>
      </c>
      <c r="T56">
        <v>794.55</v>
      </c>
      <c r="U56">
        <v>778.04</v>
      </c>
      <c r="V56">
        <v>754.34</v>
      </c>
      <c r="W56">
        <v>730.52</v>
      </c>
      <c r="X56">
        <v>706.29</v>
      </c>
      <c r="Y56">
        <v>680.95</v>
      </c>
      <c r="Z56">
        <v>660.14</v>
      </c>
      <c r="AA56">
        <v>639.96</v>
      </c>
      <c r="AB56">
        <v>631.54999999999995</v>
      </c>
      <c r="AC56">
        <v>620.05999999999995</v>
      </c>
      <c r="AD56">
        <v>612.42999999999995</v>
      </c>
      <c r="AE56">
        <v>605</v>
      </c>
      <c r="AF56">
        <v>596.94000000000005</v>
      </c>
      <c r="AG56">
        <v>585.07000000000005</v>
      </c>
      <c r="AH56">
        <v>577.11</v>
      </c>
      <c r="AI56">
        <v>569.01</v>
      </c>
      <c r="AJ56">
        <v>561.46</v>
      </c>
      <c r="AK56">
        <v>553.76</v>
      </c>
      <c r="AL56">
        <v>546.32000000000005</v>
      </c>
      <c r="AM56">
        <v>539.01</v>
      </c>
      <c r="AN56">
        <v>532.12</v>
      </c>
      <c r="AO56">
        <v>525.85</v>
      </c>
      <c r="AP56">
        <v>519.45000000000005</v>
      </c>
      <c r="AQ56">
        <v>513.23</v>
      </c>
      <c r="AR56">
        <v>507.12</v>
      </c>
      <c r="AS56">
        <v>501.42</v>
      </c>
      <c r="AT56">
        <v>496.25</v>
      </c>
      <c r="AU56">
        <v>491.36</v>
      </c>
    </row>
    <row r="57" spans="1:47" customFormat="1" x14ac:dyDescent="0.35">
      <c r="A57" t="s">
        <v>281</v>
      </c>
      <c r="B57">
        <v>82.97</v>
      </c>
      <c r="C57">
        <v>68.7</v>
      </c>
      <c r="D57">
        <v>84.45</v>
      </c>
      <c r="E57">
        <v>84.9</v>
      </c>
      <c r="F57">
        <v>86.99</v>
      </c>
      <c r="G57">
        <v>86.76</v>
      </c>
      <c r="H57">
        <v>61.64</v>
      </c>
      <c r="I57">
        <v>63.11</v>
      </c>
      <c r="J57">
        <v>59.45</v>
      </c>
      <c r="K57">
        <v>50.89</v>
      </c>
      <c r="L57">
        <v>40.880000000000003</v>
      </c>
      <c r="M57">
        <v>41.97</v>
      </c>
      <c r="N57">
        <v>45.26</v>
      </c>
      <c r="O57">
        <v>47.87</v>
      </c>
      <c r="P57">
        <v>44.87</v>
      </c>
      <c r="Q57">
        <v>41.4</v>
      </c>
      <c r="R57">
        <v>42.8</v>
      </c>
      <c r="S57">
        <v>43.93</v>
      </c>
      <c r="T57">
        <v>44.2</v>
      </c>
      <c r="U57">
        <v>44.09</v>
      </c>
      <c r="V57">
        <v>43.68</v>
      </c>
      <c r="W57">
        <v>43.23</v>
      </c>
      <c r="X57">
        <v>42.65</v>
      </c>
      <c r="Y57">
        <v>42.05</v>
      </c>
      <c r="Z57">
        <v>41.49</v>
      </c>
      <c r="AA57">
        <v>40.96</v>
      </c>
      <c r="AB57">
        <v>40.53</v>
      </c>
      <c r="AC57">
        <v>40.200000000000003</v>
      </c>
      <c r="AD57">
        <v>39.82</v>
      </c>
      <c r="AE57">
        <v>39.409999999999997</v>
      </c>
      <c r="AF57">
        <v>38.979999999999997</v>
      </c>
      <c r="AG57">
        <v>38.54</v>
      </c>
      <c r="AH57">
        <v>38.08</v>
      </c>
      <c r="AI57">
        <v>37.68</v>
      </c>
      <c r="AJ57">
        <v>37.369999999999997</v>
      </c>
      <c r="AK57">
        <v>37.020000000000003</v>
      </c>
      <c r="AL57">
        <v>36.65</v>
      </c>
      <c r="AM57">
        <v>36.26</v>
      </c>
      <c r="AN57">
        <v>35.97</v>
      </c>
      <c r="AO57">
        <v>35.82</v>
      </c>
      <c r="AP57">
        <v>35.619999999999997</v>
      </c>
      <c r="AQ57">
        <v>35.44</v>
      </c>
      <c r="AR57">
        <v>35.270000000000003</v>
      </c>
      <c r="AS57">
        <v>35.14</v>
      </c>
      <c r="AT57">
        <v>35.08</v>
      </c>
      <c r="AU57">
        <v>35.1</v>
      </c>
    </row>
    <row r="58" spans="1:47" customFormat="1" x14ac:dyDescent="0.35">
      <c r="A58" t="s">
        <v>282</v>
      </c>
      <c r="B58">
        <v>3.28</v>
      </c>
      <c r="C58">
        <v>3.25</v>
      </c>
      <c r="D58">
        <v>3.29</v>
      </c>
      <c r="E58">
        <v>3.07</v>
      </c>
      <c r="F58">
        <v>2.25</v>
      </c>
      <c r="G58">
        <v>2.0299999999999998</v>
      </c>
      <c r="H58">
        <v>3.04</v>
      </c>
      <c r="I58">
        <v>3.45</v>
      </c>
      <c r="J58">
        <v>1.17</v>
      </c>
      <c r="K58">
        <v>0.9</v>
      </c>
      <c r="L58">
        <v>0.66</v>
      </c>
      <c r="M58">
        <v>0.96</v>
      </c>
      <c r="N58">
        <v>2.79</v>
      </c>
      <c r="O58">
        <v>4.2</v>
      </c>
      <c r="P58">
        <v>3.06</v>
      </c>
      <c r="Q58">
        <v>2.54</v>
      </c>
      <c r="R58">
        <v>2.79</v>
      </c>
      <c r="S58">
        <v>3.17</v>
      </c>
      <c r="T58">
        <v>3.24</v>
      </c>
      <c r="U58">
        <v>3.3</v>
      </c>
      <c r="V58">
        <v>3.34</v>
      </c>
      <c r="W58">
        <v>3.38</v>
      </c>
      <c r="X58">
        <v>3.42</v>
      </c>
      <c r="Y58">
        <v>3.47</v>
      </c>
      <c r="Z58">
        <v>3.52</v>
      </c>
      <c r="AA58">
        <v>3.57</v>
      </c>
      <c r="AB58">
        <v>3.62</v>
      </c>
      <c r="AC58">
        <v>3.67</v>
      </c>
      <c r="AD58">
        <v>3.73</v>
      </c>
      <c r="AE58">
        <v>3.77</v>
      </c>
      <c r="AF58">
        <v>3.82</v>
      </c>
      <c r="AG58">
        <v>3.86</v>
      </c>
      <c r="AH58">
        <v>3.9</v>
      </c>
      <c r="AI58">
        <v>3.94</v>
      </c>
      <c r="AJ58">
        <v>3.97</v>
      </c>
      <c r="AK58">
        <v>4.01</v>
      </c>
      <c r="AL58">
        <v>4.04</v>
      </c>
      <c r="AM58">
        <v>4.08</v>
      </c>
      <c r="AN58">
        <v>4.1100000000000003</v>
      </c>
      <c r="AO58">
        <v>4.1500000000000004</v>
      </c>
      <c r="AP58">
        <v>4.2</v>
      </c>
      <c r="AQ58">
        <v>4.24</v>
      </c>
      <c r="AR58">
        <v>4.29</v>
      </c>
      <c r="AS58">
        <v>4.34</v>
      </c>
      <c r="AT58">
        <v>4.3899999999999997</v>
      </c>
      <c r="AU58">
        <v>4.4400000000000004</v>
      </c>
    </row>
    <row r="59" spans="1:47" customFormat="1" x14ac:dyDescent="0.35">
      <c r="A59" t="s">
        <v>283</v>
      </c>
      <c r="B59">
        <v>1364.96</v>
      </c>
      <c r="C59">
        <v>1366.39</v>
      </c>
      <c r="D59">
        <v>1400.99</v>
      </c>
      <c r="E59">
        <v>1376</v>
      </c>
      <c r="F59">
        <v>1397.87</v>
      </c>
      <c r="G59">
        <v>1416.15</v>
      </c>
      <c r="H59">
        <v>1384.53</v>
      </c>
      <c r="I59">
        <v>1385.77</v>
      </c>
      <c r="J59">
        <v>1414.52</v>
      </c>
      <c r="K59">
        <v>1390.85</v>
      </c>
      <c r="L59">
        <v>1424.02</v>
      </c>
      <c r="M59">
        <v>1475.12</v>
      </c>
      <c r="N59">
        <v>1488.48</v>
      </c>
      <c r="O59">
        <v>1512.06</v>
      </c>
      <c r="P59">
        <v>1534.99</v>
      </c>
      <c r="Q59">
        <v>1248.55</v>
      </c>
      <c r="R59">
        <v>1360.56</v>
      </c>
      <c r="S59">
        <v>1456.79</v>
      </c>
      <c r="T59">
        <v>1446.64</v>
      </c>
      <c r="U59">
        <v>1434.6</v>
      </c>
      <c r="V59">
        <v>1421.51</v>
      </c>
      <c r="W59">
        <v>1407.59</v>
      </c>
      <c r="X59">
        <v>1389.31</v>
      </c>
      <c r="Y59">
        <v>1369.07</v>
      </c>
      <c r="Z59">
        <v>1348.12</v>
      </c>
      <c r="AA59">
        <v>1323.36</v>
      </c>
      <c r="AB59">
        <v>1305.69</v>
      </c>
      <c r="AC59">
        <v>1294.3399999999999</v>
      </c>
      <c r="AD59">
        <v>1281.9100000000001</v>
      </c>
      <c r="AE59">
        <v>1268.8499999999999</v>
      </c>
      <c r="AF59">
        <v>1255.75</v>
      </c>
      <c r="AG59">
        <v>1243.1600000000001</v>
      </c>
      <c r="AH59">
        <v>1230.9000000000001</v>
      </c>
      <c r="AI59">
        <v>1218.8599999999999</v>
      </c>
      <c r="AJ59">
        <v>1207.45</v>
      </c>
      <c r="AK59">
        <v>1196.22</v>
      </c>
      <c r="AL59">
        <v>1186.04</v>
      </c>
      <c r="AM59">
        <v>1176.49</v>
      </c>
      <c r="AN59">
        <v>1167.79</v>
      </c>
      <c r="AO59">
        <v>1159.83</v>
      </c>
      <c r="AP59">
        <v>1152.02</v>
      </c>
      <c r="AQ59">
        <v>1144.6600000000001</v>
      </c>
      <c r="AR59">
        <v>1137.6600000000001</v>
      </c>
      <c r="AS59">
        <v>1131.2</v>
      </c>
      <c r="AT59">
        <v>1125.27</v>
      </c>
      <c r="AU59">
        <v>1119.51</v>
      </c>
    </row>
  </sheetData>
  <pageMargins left="0.75" right="0.75" top="0.75" bottom="0.5" header="0.5" footer="0.75"/>
  <pageSetup orientation="portrait"/>
  <tableParts count="5">
    <tablePart r:id="rId1"/>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E241B-59F0-E34B-AE45-C42686097C54}">
  <sheetPr>
    <tabColor theme="5"/>
  </sheetPr>
  <dimension ref="A1:AB346"/>
  <sheetViews>
    <sheetView showGridLines="0" workbookViewId="0">
      <pane xSplit="6580" ySplit="9020" topLeftCell="T218"/>
      <selection pane="topRight" activeCell="B1" sqref="B1"/>
      <selection pane="bottomLeft" activeCell="B297" sqref="B297"/>
      <selection pane="bottomRight" activeCell="B29" sqref="B29"/>
    </sheetView>
  </sheetViews>
  <sheetFormatPr defaultColWidth="8.81640625" defaultRowHeight="14.5" x14ac:dyDescent="0.35"/>
  <cols>
    <col min="1" max="1" width="3.36328125" customWidth="1"/>
    <col min="2" max="2" width="47.6328125" style="15" customWidth="1"/>
    <col min="3" max="7" width="11.1796875" customWidth="1"/>
    <col min="8" max="8" width="8.6328125" customWidth="1"/>
    <col min="9" max="15" width="11.1796875" customWidth="1"/>
    <col min="16" max="16" width="9.81640625" bestFit="1" customWidth="1"/>
    <col min="20" max="20" width="9.1796875" customWidth="1"/>
    <col min="21" max="21" width="9.453125" customWidth="1"/>
    <col min="257" max="257" width="3.36328125" customWidth="1"/>
    <col min="258" max="258" width="47.6328125" customWidth="1"/>
    <col min="259" max="263" width="11.1796875" customWidth="1"/>
    <col min="264" max="264" width="8.6328125" customWidth="1"/>
    <col min="265" max="271" width="11.1796875" customWidth="1"/>
    <col min="272" max="272" width="9.81640625" bestFit="1" customWidth="1"/>
    <col min="276" max="276" width="9.1796875" customWidth="1"/>
    <col min="277" max="277" width="9.453125" customWidth="1"/>
    <col min="513" max="513" width="3.36328125" customWidth="1"/>
    <col min="514" max="514" width="47.6328125" customWidth="1"/>
    <col min="515" max="519" width="11.1796875" customWidth="1"/>
    <col min="520" max="520" width="8.6328125" customWidth="1"/>
    <col min="521" max="527" width="11.1796875" customWidth="1"/>
    <col min="528" max="528" width="9.81640625" bestFit="1" customWidth="1"/>
    <col min="532" max="532" width="9.1796875" customWidth="1"/>
    <col min="533" max="533" width="9.453125" customWidth="1"/>
    <col min="769" max="769" width="3.36328125" customWidth="1"/>
    <col min="770" max="770" width="47.6328125" customWidth="1"/>
    <col min="771" max="775" width="11.1796875" customWidth="1"/>
    <col min="776" max="776" width="8.6328125" customWidth="1"/>
    <col min="777" max="783" width="11.1796875" customWidth="1"/>
    <col min="784" max="784" width="9.81640625" bestFit="1" customWidth="1"/>
    <col min="788" max="788" width="9.1796875" customWidth="1"/>
    <col min="789" max="789" width="9.453125" customWidth="1"/>
    <col min="1025" max="1025" width="3.36328125" customWidth="1"/>
    <col min="1026" max="1026" width="47.6328125" customWidth="1"/>
    <col min="1027" max="1031" width="11.1796875" customWidth="1"/>
    <col min="1032" max="1032" width="8.6328125" customWidth="1"/>
    <col min="1033" max="1039" width="11.1796875" customWidth="1"/>
    <col min="1040" max="1040" width="9.81640625" bestFit="1" customWidth="1"/>
    <col min="1044" max="1044" width="9.1796875" customWidth="1"/>
    <col min="1045" max="1045" width="9.453125" customWidth="1"/>
    <col min="1281" max="1281" width="3.36328125" customWidth="1"/>
    <col min="1282" max="1282" width="47.6328125" customWidth="1"/>
    <col min="1283" max="1287" width="11.1796875" customWidth="1"/>
    <col min="1288" max="1288" width="8.6328125" customWidth="1"/>
    <col min="1289" max="1295" width="11.1796875" customWidth="1"/>
    <col min="1296" max="1296" width="9.81640625" bestFit="1" customWidth="1"/>
    <col min="1300" max="1300" width="9.1796875" customWidth="1"/>
    <col min="1301" max="1301" width="9.453125" customWidth="1"/>
    <col min="1537" max="1537" width="3.36328125" customWidth="1"/>
    <col min="1538" max="1538" width="47.6328125" customWidth="1"/>
    <col min="1539" max="1543" width="11.1796875" customWidth="1"/>
    <col min="1544" max="1544" width="8.6328125" customWidth="1"/>
    <col min="1545" max="1551" width="11.1796875" customWidth="1"/>
    <col min="1552" max="1552" width="9.81640625" bestFit="1" customWidth="1"/>
    <col min="1556" max="1556" width="9.1796875" customWidth="1"/>
    <col min="1557" max="1557" width="9.453125" customWidth="1"/>
    <col min="1793" max="1793" width="3.36328125" customWidth="1"/>
    <col min="1794" max="1794" width="47.6328125" customWidth="1"/>
    <col min="1795" max="1799" width="11.1796875" customWidth="1"/>
    <col min="1800" max="1800" width="8.6328125" customWidth="1"/>
    <col min="1801" max="1807" width="11.1796875" customWidth="1"/>
    <col min="1808" max="1808" width="9.81640625" bestFit="1" customWidth="1"/>
    <col min="1812" max="1812" width="9.1796875" customWidth="1"/>
    <col min="1813" max="1813" width="9.453125" customWidth="1"/>
    <col min="2049" max="2049" width="3.36328125" customWidth="1"/>
    <col min="2050" max="2050" width="47.6328125" customWidth="1"/>
    <col min="2051" max="2055" width="11.1796875" customWidth="1"/>
    <col min="2056" max="2056" width="8.6328125" customWidth="1"/>
    <col min="2057" max="2063" width="11.1796875" customWidth="1"/>
    <col min="2064" max="2064" width="9.81640625" bestFit="1" customWidth="1"/>
    <col min="2068" max="2068" width="9.1796875" customWidth="1"/>
    <col min="2069" max="2069" width="9.453125" customWidth="1"/>
    <col min="2305" max="2305" width="3.36328125" customWidth="1"/>
    <col min="2306" max="2306" width="47.6328125" customWidth="1"/>
    <col min="2307" max="2311" width="11.1796875" customWidth="1"/>
    <col min="2312" max="2312" width="8.6328125" customWidth="1"/>
    <col min="2313" max="2319" width="11.1796875" customWidth="1"/>
    <col min="2320" max="2320" width="9.81640625" bestFit="1" customWidth="1"/>
    <col min="2324" max="2324" width="9.1796875" customWidth="1"/>
    <col min="2325" max="2325" width="9.453125" customWidth="1"/>
    <col min="2561" max="2561" width="3.36328125" customWidth="1"/>
    <col min="2562" max="2562" width="47.6328125" customWidth="1"/>
    <col min="2563" max="2567" width="11.1796875" customWidth="1"/>
    <col min="2568" max="2568" width="8.6328125" customWidth="1"/>
    <col min="2569" max="2575" width="11.1796875" customWidth="1"/>
    <col min="2576" max="2576" width="9.81640625" bestFit="1" customWidth="1"/>
    <col min="2580" max="2580" width="9.1796875" customWidth="1"/>
    <col min="2581" max="2581" width="9.453125" customWidth="1"/>
    <col min="2817" max="2817" width="3.36328125" customWidth="1"/>
    <col min="2818" max="2818" width="47.6328125" customWidth="1"/>
    <col min="2819" max="2823" width="11.1796875" customWidth="1"/>
    <col min="2824" max="2824" width="8.6328125" customWidth="1"/>
    <col min="2825" max="2831" width="11.1796875" customWidth="1"/>
    <col min="2832" max="2832" width="9.81640625" bestFit="1" customWidth="1"/>
    <col min="2836" max="2836" width="9.1796875" customWidth="1"/>
    <col min="2837" max="2837" width="9.453125" customWidth="1"/>
    <col min="3073" max="3073" width="3.36328125" customWidth="1"/>
    <col min="3074" max="3074" width="47.6328125" customWidth="1"/>
    <col min="3075" max="3079" width="11.1796875" customWidth="1"/>
    <col min="3080" max="3080" width="8.6328125" customWidth="1"/>
    <col min="3081" max="3087" width="11.1796875" customWidth="1"/>
    <col min="3088" max="3088" width="9.81640625" bestFit="1" customWidth="1"/>
    <col min="3092" max="3092" width="9.1796875" customWidth="1"/>
    <col min="3093" max="3093" width="9.453125" customWidth="1"/>
    <col min="3329" max="3329" width="3.36328125" customWidth="1"/>
    <col min="3330" max="3330" width="47.6328125" customWidth="1"/>
    <col min="3331" max="3335" width="11.1796875" customWidth="1"/>
    <col min="3336" max="3336" width="8.6328125" customWidth="1"/>
    <col min="3337" max="3343" width="11.1796875" customWidth="1"/>
    <col min="3344" max="3344" width="9.81640625" bestFit="1" customWidth="1"/>
    <col min="3348" max="3348" width="9.1796875" customWidth="1"/>
    <col min="3349" max="3349" width="9.453125" customWidth="1"/>
    <col min="3585" max="3585" width="3.36328125" customWidth="1"/>
    <col min="3586" max="3586" width="47.6328125" customWidth="1"/>
    <col min="3587" max="3591" width="11.1796875" customWidth="1"/>
    <col min="3592" max="3592" width="8.6328125" customWidth="1"/>
    <col min="3593" max="3599" width="11.1796875" customWidth="1"/>
    <col min="3600" max="3600" width="9.81640625" bestFit="1" customWidth="1"/>
    <col min="3604" max="3604" width="9.1796875" customWidth="1"/>
    <col min="3605" max="3605" width="9.453125" customWidth="1"/>
    <col min="3841" max="3841" width="3.36328125" customWidth="1"/>
    <col min="3842" max="3842" width="47.6328125" customWidth="1"/>
    <col min="3843" max="3847" width="11.1796875" customWidth="1"/>
    <col min="3848" max="3848" width="8.6328125" customWidth="1"/>
    <col min="3849" max="3855" width="11.1796875" customWidth="1"/>
    <col min="3856" max="3856" width="9.81640625" bestFit="1" customWidth="1"/>
    <col min="3860" max="3860" width="9.1796875" customWidth="1"/>
    <col min="3861" max="3861" width="9.453125" customWidth="1"/>
    <col min="4097" max="4097" width="3.36328125" customWidth="1"/>
    <col min="4098" max="4098" width="47.6328125" customWidth="1"/>
    <col min="4099" max="4103" width="11.1796875" customWidth="1"/>
    <col min="4104" max="4104" width="8.6328125" customWidth="1"/>
    <col min="4105" max="4111" width="11.1796875" customWidth="1"/>
    <col min="4112" max="4112" width="9.81640625" bestFit="1" customWidth="1"/>
    <col min="4116" max="4116" width="9.1796875" customWidth="1"/>
    <col min="4117" max="4117" width="9.453125" customWidth="1"/>
    <col min="4353" max="4353" width="3.36328125" customWidth="1"/>
    <col min="4354" max="4354" width="47.6328125" customWidth="1"/>
    <col min="4355" max="4359" width="11.1796875" customWidth="1"/>
    <col min="4360" max="4360" width="8.6328125" customWidth="1"/>
    <col min="4361" max="4367" width="11.1796875" customWidth="1"/>
    <col min="4368" max="4368" width="9.81640625" bestFit="1" customWidth="1"/>
    <col min="4372" max="4372" width="9.1796875" customWidth="1"/>
    <col min="4373" max="4373" width="9.453125" customWidth="1"/>
    <col min="4609" max="4609" width="3.36328125" customWidth="1"/>
    <col min="4610" max="4610" width="47.6328125" customWidth="1"/>
    <col min="4611" max="4615" width="11.1796875" customWidth="1"/>
    <col min="4616" max="4616" width="8.6328125" customWidth="1"/>
    <col min="4617" max="4623" width="11.1796875" customWidth="1"/>
    <col min="4624" max="4624" width="9.81640625" bestFit="1" customWidth="1"/>
    <col min="4628" max="4628" width="9.1796875" customWidth="1"/>
    <col min="4629" max="4629" width="9.453125" customWidth="1"/>
    <col min="4865" max="4865" width="3.36328125" customWidth="1"/>
    <col min="4866" max="4866" width="47.6328125" customWidth="1"/>
    <col min="4867" max="4871" width="11.1796875" customWidth="1"/>
    <col min="4872" max="4872" width="8.6328125" customWidth="1"/>
    <col min="4873" max="4879" width="11.1796875" customWidth="1"/>
    <col min="4880" max="4880" width="9.81640625" bestFit="1" customWidth="1"/>
    <col min="4884" max="4884" width="9.1796875" customWidth="1"/>
    <col min="4885" max="4885" width="9.453125" customWidth="1"/>
    <col min="5121" max="5121" width="3.36328125" customWidth="1"/>
    <col min="5122" max="5122" width="47.6328125" customWidth="1"/>
    <col min="5123" max="5127" width="11.1796875" customWidth="1"/>
    <col min="5128" max="5128" width="8.6328125" customWidth="1"/>
    <col min="5129" max="5135" width="11.1796875" customWidth="1"/>
    <col min="5136" max="5136" width="9.81640625" bestFit="1" customWidth="1"/>
    <col min="5140" max="5140" width="9.1796875" customWidth="1"/>
    <col min="5141" max="5141" width="9.453125" customWidth="1"/>
    <col min="5377" max="5377" width="3.36328125" customWidth="1"/>
    <col min="5378" max="5378" width="47.6328125" customWidth="1"/>
    <col min="5379" max="5383" width="11.1796875" customWidth="1"/>
    <col min="5384" max="5384" width="8.6328125" customWidth="1"/>
    <col min="5385" max="5391" width="11.1796875" customWidth="1"/>
    <col min="5392" max="5392" width="9.81640625" bestFit="1" customWidth="1"/>
    <col min="5396" max="5396" width="9.1796875" customWidth="1"/>
    <col min="5397" max="5397" width="9.453125" customWidth="1"/>
    <col min="5633" max="5633" width="3.36328125" customWidth="1"/>
    <col min="5634" max="5634" width="47.6328125" customWidth="1"/>
    <col min="5635" max="5639" width="11.1796875" customWidth="1"/>
    <col min="5640" max="5640" width="8.6328125" customWidth="1"/>
    <col min="5641" max="5647" width="11.1796875" customWidth="1"/>
    <col min="5648" max="5648" width="9.81640625" bestFit="1" customWidth="1"/>
    <col min="5652" max="5652" width="9.1796875" customWidth="1"/>
    <col min="5653" max="5653" width="9.453125" customWidth="1"/>
    <col min="5889" max="5889" width="3.36328125" customWidth="1"/>
    <col min="5890" max="5890" width="47.6328125" customWidth="1"/>
    <col min="5891" max="5895" width="11.1796875" customWidth="1"/>
    <col min="5896" max="5896" width="8.6328125" customWidth="1"/>
    <col min="5897" max="5903" width="11.1796875" customWidth="1"/>
    <col min="5904" max="5904" width="9.81640625" bestFit="1" customWidth="1"/>
    <col min="5908" max="5908" width="9.1796875" customWidth="1"/>
    <col min="5909" max="5909" width="9.453125" customWidth="1"/>
    <col min="6145" max="6145" width="3.36328125" customWidth="1"/>
    <col min="6146" max="6146" width="47.6328125" customWidth="1"/>
    <col min="6147" max="6151" width="11.1796875" customWidth="1"/>
    <col min="6152" max="6152" width="8.6328125" customWidth="1"/>
    <col min="6153" max="6159" width="11.1796875" customWidth="1"/>
    <col min="6160" max="6160" width="9.81640625" bestFit="1" customWidth="1"/>
    <col min="6164" max="6164" width="9.1796875" customWidth="1"/>
    <col min="6165" max="6165" width="9.453125" customWidth="1"/>
    <col min="6401" max="6401" width="3.36328125" customWidth="1"/>
    <col min="6402" max="6402" width="47.6328125" customWidth="1"/>
    <col min="6403" max="6407" width="11.1796875" customWidth="1"/>
    <col min="6408" max="6408" width="8.6328125" customWidth="1"/>
    <col min="6409" max="6415" width="11.1796875" customWidth="1"/>
    <col min="6416" max="6416" width="9.81640625" bestFit="1" customWidth="1"/>
    <col min="6420" max="6420" width="9.1796875" customWidth="1"/>
    <col min="6421" max="6421" width="9.453125" customWidth="1"/>
    <col min="6657" max="6657" width="3.36328125" customWidth="1"/>
    <col min="6658" max="6658" width="47.6328125" customWidth="1"/>
    <col min="6659" max="6663" width="11.1796875" customWidth="1"/>
    <col min="6664" max="6664" width="8.6328125" customWidth="1"/>
    <col min="6665" max="6671" width="11.1796875" customWidth="1"/>
    <col min="6672" max="6672" width="9.81640625" bestFit="1" customWidth="1"/>
    <col min="6676" max="6676" width="9.1796875" customWidth="1"/>
    <col min="6677" max="6677" width="9.453125" customWidth="1"/>
    <col min="6913" max="6913" width="3.36328125" customWidth="1"/>
    <col min="6914" max="6914" width="47.6328125" customWidth="1"/>
    <col min="6915" max="6919" width="11.1796875" customWidth="1"/>
    <col min="6920" max="6920" width="8.6328125" customWidth="1"/>
    <col min="6921" max="6927" width="11.1796875" customWidth="1"/>
    <col min="6928" max="6928" width="9.81640625" bestFit="1" customWidth="1"/>
    <col min="6932" max="6932" width="9.1796875" customWidth="1"/>
    <col min="6933" max="6933" width="9.453125" customWidth="1"/>
    <col min="7169" max="7169" width="3.36328125" customWidth="1"/>
    <col min="7170" max="7170" width="47.6328125" customWidth="1"/>
    <col min="7171" max="7175" width="11.1796875" customWidth="1"/>
    <col min="7176" max="7176" width="8.6328125" customWidth="1"/>
    <col min="7177" max="7183" width="11.1796875" customWidth="1"/>
    <col min="7184" max="7184" width="9.81640625" bestFit="1" customWidth="1"/>
    <col min="7188" max="7188" width="9.1796875" customWidth="1"/>
    <col min="7189" max="7189" width="9.453125" customWidth="1"/>
    <col min="7425" max="7425" width="3.36328125" customWidth="1"/>
    <col min="7426" max="7426" width="47.6328125" customWidth="1"/>
    <col min="7427" max="7431" width="11.1796875" customWidth="1"/>
    <col min="7432" max="7432" width="8.6328125" customWidth="1"/>
    <col min="7433" max="7439" width="11.1796875" customWidth="1"/>
    <col min="7440" max="7440" width="9.81640625" bestFit="1" customWidth="1"/>
    <col min="7444" max="7444" width="9.1796875" customWidth="1"/>
    <col min="7445" max="7445" width="9.453125" customWidth="1"/>
    <col min="7681" max="7681" width="3.36328125" customWidth="1"/>
    <col min="7682" max="7682" width="47.6328125" customWidth="1"/>
    <col min="7683" max="7687" width="11.1796875" customWidth="1"/>
    <col min="7688" max="7688" width="8.6328125" customWidth="1"/>
    <col min="7689" max="7695" width="11.1796875" customWidth="1"/>
    <col min="7696" max="7696" width="9.81640625" bestFit="1" customWidth="1"/>
    <col min="7700" max="7700" width="9.1796875" customWidth="1"/>
    <col min="7701" max="7701" width="9.453125" customWidth="1"/>
    <col min="7937" max="7937" width="3.36328125" customWidth="1"/>
    <col min="7938" max="7938" width="47.6328125" customWidth="1"/>
    <col min="7939" max="7943" width="11.1796875" customWidth="1"/>
    <col min="7944" max="7944" width="8.6328125" customWidth="1"/>
    <col min="7945" max="7951" width="11.1796875" customWidth="1"/>
    <col min="7952" max="7952" width="9.81640625" bestFit="1" customWidth="1"/>
    <col min="7956" max="7956" width="9.1796875" customWidth="1"/>
    <col min="7957" max="7957" width="9.453125" customWidth="1"/>
    <col min="8193" max="8193" width="3.36328125" customWidth="1"/>
    <col min="8194" max="8194" width="47.6328125" customWidth="1"/>
    <col min="8195" max="8199" width="11.1796875" customWidth="1"/>
    <col min="8200" max="8200" width="8.6328125" customWidth="1"/>
    <col min="8201" max="8207" width="11.1796875" customWidth="1"/>
    <col min="8208" max="8208" width="9.81640625" bestFit="1" customWidth="1"/>
    <col min="8212" max="8212" width="9.1796875" customWidth="1"/>
    <col min="8213" max="8213" width="9.453125" customWidth="1"/>
    <col min="8449" max="8449" width="3.36328125" customWidth="1"/>
    <col min="8450" max="8450" width="47.6328125" customWidth="1"/>
    <col min="8451" max="8455" width="11.1796875" customWidth="1"/>
    <col min="8456" max="8456" width="8.6328125" customWidth="1"/>
    <col min="8457" max="8463" width="11.1796875" customWidth="1"/>
    <col min="8464" max="8464" width="9.81640625" bestFit="1" customWidth="1"/>
    <col min="8468" max="8468" width="9.1796875" customWidth="1"/>
    <col min="8469" max="8469" width="9.453125" customWidth="1"/>
    <col min="8705" max="8705" width="3.36328125" customWidth="1"/>
    <col min="8706" max="8706" width="47.6328125" customWidth="1"/>
    <col min="8707" max="8711" width="11.1796875" customWidth="1"/>
    <col min="8712" max="8712" width="8.6328125" customWidth="1"/>
    <col min="8713" max="8719" width="11.1796875" customWidth="1"/>
    <col min="8720" max="8720" width="9.81640625" bestFit="1" customWidth="1"/>
    <col min="8724" max="8724" width="9.1796875" customWidth="1"/>
    <col min="8725" max="8725" width="9.453125" customWidth="1"/>
    <col min="8961" max="8961" width="3.36328125" customWidth="1"/>
    <col min="8962" max="8962" width="47.6328125" customWidth="1"/>
    <col min="8963" max="8967" width="11.1796875" customWidth="1"/>
    <col min="8968" max="8968" width="8.6328125" customWidth="1"/>
    <col min="8969" max="8975" width="11.1796875" customWidth="1"/>
    <col min="8976" max="8976" width="9.81640625" bestFit="1" customWidth="1"/>
    <col min="8980" max="8980" width="9.1796875" customWidth="1"/>
    <col min="8981" max="8981" width="9.453125" customWidth="1"/>
    <col min="9217" max="9217" width="3.36328125" customWidth="1"/>
    <col min="9218" max="9218" width="47.6328125" customWidth="1"/>
    <col min="9219" max="9223" width="11.1796875" customWidth="1"/>
    <col min="9224" max="9224" width="8.6328125" customWidth="1"/>
    <col min="9225" max="9231" width="11.1796875" customWidth="1"/>
    <col min="9232" max="9232" width="9.81640625" bestFit="1" customWidth="1"/>
    <col min="9236" max="9236" width="9.1796875" customWidth="1"/>
    <col min="9237" max="9237" width="9.453125" customWidth="1"/>
    <col min="9473" max="9473" width="3.36328125" customWidth="1"/>
    <col min="9474" max="9474" width="47.6328125" customWidth="1"/>
    <col min="9475" max="9479" width="11.1796875" customWidth="1"/>
    <col min="9480" max="9480" width="8.6328125" customWidth="1"/>
    <col min="9481" max="9487" width="11.1796875" customWidth="1"/>
    <col min="9488" max="9488" width="9.81640625" bestFit="1" customWidth="1"/>
    <col min="9492" max="9492" width="9.1796875" customWidth="1"/>
    <col min="9493" max="9493" width="9.453125" customWidth="1"/>
    <col min="9729" max="9729" width="3.36328125" customWidth="1"/>
    <col min="9730" max="9730" width="47.6328125" customWidth="1"/>
    <col min="9731" max="9735" width="11.1796875" customWidth="1"/>
    <col min="9736" max="9736" width="8.6328125" customWidth="1"/>
    <col min="9737" max="9743" width="11.1796875" customWidth="1"/>
    <col min="9744" max="9744" width="9.81640625" bestFit="1" customWidth="1"/>
    <col min="9748" max="9748" width="9.1796875" customWidth="1"/>
    <col min="9749" max="9749" width="9.453125" customWidth="1"/>
    <col min="9985" max="9985" width="3.36328125" customWidth="1"/>
    <col min="9986" max="9986" width="47.6328125" customWidth="1"/>
    <col min="9987" max="9991" width="11.1796875" customWidth="1"/>
    <col min="9992" max="9992" width="8.6328125" customWidth="1"/>
    <col min="9993" max="9999" width="11.1796875" customWidth="1"/>
    <col min="10000" max="10000" width="9.81640625" bestFit="1" customWidth="1"/>
    <col min="10004" max="10004" width="9.1796875" customWidth="1"/>
    <col min="10005" max="10005" width="9.453125" customWidth="1"/>
    <col min="10241" max="10241" width="3.36328125" customWidth="1"/>
    <col min="10242" max="10242" width="47.6328125" customWidth="1"/>
    <col min="10243" max="10247" width="11.1796875" customWidth="1"/>
    <col min="10248" max="10248" width="8.6328125" customWidth="1"/>
    <col min="10249" max="10255" width="11.1796875" customWidth="1"/>
    <col min="10256" max="10256" width="9.81640625" bestFit="1" customWidth="1"/>
    <col min="10260" max="10260" width="9.1796875" customWidth="1"/>
    <col min="10261" max="10261" width="9.453125" customWidth="1"/>
    <col min="10497" max="10497" width="3.36328125" customWidth="1"/>
    <col min="10498" max="10498" width="47.6328125" customWidth="1"/>
    <col min="10499" max="10503" width="11.1796875" customWidth="1"/>
    <col min="10504" max="10504" width="8.6328125" customWidth="1"/>
    <col min="10505" max="10511" width="11.1796875" customWidth="1"/>
    <col min="10512" max="10512" width="9.81640625" bestFit="1" customWidth="1"/>
    <col min="10516" max="10516" width="9.1796875" customWidth="1"/>
    <col min="10517" max="10517" width="9.453125" customWidth="1"/>
    <col min="10753" max="10753" width="3.36328125" customWidth="1"/>
    <col min="10754" max="10754" width="47.6328125" customWidth="1"/>
    <col min="10755" max="10759" width="11.1796875" customWidth="1"/>
    <col min="10760" max="10760" width="8.6328125" customWidth="1"/>
    <col min="10761" max="10767" width="11.1796875" customWidth="1"/>
    <col min="10768" max="10768" width="9.81640625" bestFit="1" customWidth="1"/>
    <col min="10772" max="10772" width="9.1796875" customWidth="1"/>
    <col min="10773" max="10773" width="9.453125" customWidth="1"/>
    <col min="11009" max="11009" width="3.36328125" customWidth="1"/>
    <col min="11010" max="11010" width="47.6328125" customWidth="1"/>
    <col min="11011" max="11015" width="11.1796875" customWidth="1"/>
    <col min="11016" max="11016" width="8.6328125" customWidth="1"/>
    <col min="11017" max="11023" width="11.1796875" customWidth="1"/>
    <col min="11024" max="11024" width="9.81640625" bestFit="1" customWidth="1"/>
    <col min="11028" max="11028" width="9.1796875" customWidth="1"/>
    <col min="11029" max="11029" width="9.453125" customWidth="1"/>
    <col min="11265" max="11265" width="3.36328125" customWidth="1"/>
    <col min="11266" max="11266" width="47.6328125" customWidth="1"/>
    <col min="11267" max="11271" width="11.1796875" customWidth="1"/>
    <col min="11272" max="11272" width="8.6328125" customWidth="1"/>
    <col min="11273" max="11279" width="11.1796875" customWidth="1"/>
    <col min="11280" max="11280" width="9.81640625" bestFit="1" customWidth="1"/>
    <col min="11284" max="11284" width="9.1796875" customWidth="1"/>
    <col min="11285" max="11285" width="9.453125" customWidth="1"/>
    <col min="11521" max="11521" width="3.36328125" customWidth="1"/>
    <col min="11522" max="11522" width="47.6328125" customWidth="1"/>
    <col min="11523" max="11527" width="11.1796875" customWidth="1"/>
    <col min="11528" max="11528" width="8.6328125" customWidth="1"/>
    <col min="11529" max="11535" width="11.1796875" customWidth="1"/>
    <col min="11536" max="11536" width="9.81640625" bestFit="1" customWidth="1"/>
    <col min="11540" max="11540" width="9.1796875" customWidth="1"/>
    <col min="11541" max="11541" width="9.453125" customWidth="1"/>
    <col min="11777" max="11777" width="3.36328125" customWidth="1"/>
    <col min="11778" max="11778" width="47.6328125" customWidth="1"/>
    <col min="11779" max="11783" width="11.1796875" customWidth="1"/>
    <col min="11784" max="11784" width="8.6328125" customWidth="1"/>
    <col min="11785" max="11791" width="11.1796875" customWidth="1"/>
    <col min="11792" max="11792" width="9.81640625" bestFit="1" customWidth="1"/>
    <col min="11796" max="11796" width="9.1796875" customWidth="1"/>
    <col min="11797" max="11797" width="9.453125" customWidth="1"/>
    <col min="12033" max="12033" width="3.36328125" customWidth="1"/>
    <col min="12034" max="12034" width="47.6328125" customWidth="1"/>
    <col min="12035" max="12039" width="11.1796875" customWidth="1"/>
    <col min="12040" max="12040" width="8.6328125" customWidth="1"/>
    <col min="12041" max="12047" width="11.1796875" customWidth="1"/>
    <col min="12048" max="12048" width="9.81640625" bestFit="1" customWidth="1"/>
    <col min="12052" max="12052" width="9.1796875" customWidth="1"/>
    <col min="12053" max="12053" width="9.453125" customWidth="1"/>
    <col min="12289" max="12289" width="3.36328125" customWidth="1"/>
    <col min="12290" max="12290" width="47.6328125" customWidth="1"/>
    <col min="12291" max="12295" width="11.1796875" customWidth="1"/>
    <col min="12296" max="12296" width="8.6328125" customWidth="1"/>
    <col min="12297" max="12303" width="11.1796875" customWidth="1"/>
    <col min="12304" max="12304" width="9.81640625" bestFit="1" customWidth="1"/>
    <col min="12308" max="12308" width="9.1796875" customWidth="1"/>
    <col min="12309" max="12309" width="9.453125" customWidth="1"/>
    <col min="12545" max="12545" width="3.36328125" customWidth="1"/>
    <col min="12546" max="12546" width="47.6328125" customWidth="1"/>
    <col min="12547" max="12551" width="11.1796875" customWidth="1"/>
    <col min="12552" max="12552" width="8.6328125" customWidth="1"/>
    <col min="12553" max="12559" width="11.1796875" customWidth="1"/>
    <col min="12560" max="12560" width="9.81640625" bestFit="1" customWidth="1"/>
    <col min="12564" max="12564" width="9.1796875" customWidth="1"/>
    <col min="12565" max="12565" width="9.453125" customWidth="1"/>
    <col min="12801" max="12801" width="3.36328125" customWidth="1"/>
    <col min="12802" max="12802" width="47.6328125" customWidth="1"/>
    <col min="12803" max="12807" width="11.1796875" customWidth="1"/>
    <col min="12808" max="12808" width="8.6328125" customWidth="1"/>
    <col min="12809" max="12815" width="11.1796875" customWidth="1"/>
    <col min="12816" max="12816" width="9.81640625" bestFit="1" customWidth="1"/>
    <col min="12820" max="12820" width="9.1796875" customWidth="1"/>
    <col min="12821" max="12821" width="9.453125" customWidth="1"/>
    <col min="13057" max="13057" width="3.36328125" customWidth="1"/>
    <col min="13058" max="13058" width="47.6328125" customWidth="1"/>
    <col min="13059" max="13063" width="11.1796875" customWidth="1"/>
    <col min="13064" max="13064" width="8.6328125" customWidth="1"/>
    <col min="13065" max="13071" width="11.1796875" customWidth="1"/>
    <col min="13072" max="13072" width="9.81640625" bestFit="1" customWidth="1"/>
    <col min="13076" max="13076" width="9.1796875" customWidth="1"/>
    <col min="13077" max="13077" width="9.453125" customWidth="1"/>
    <col min="13313" max="13313" width="3.36328125" customWidth="1"/>
    <col min="13314" max="13314" width="47.6328125" customWidth="1"/>
    <col min="13315" max="13319" width="11.1796875" customWidth="1"/>
    <col min="13320" max="13320" width="8.6328125" customWidth="1"/>
    <col min="13321" max="13327" width="11.1796875" customWidth="1"/>
    <col min="13328" max="13328" width="9.81640625" bestFit="1" customWidth="1"/>
    <col min="13332" max="13332" width="9.1796875" customWidth="1"/>
    <col min="13333" max="13333" width="9.453125" customWidth="1"/>
    <col min="13569" max="13569" width="3.36328125" customWidth="1"/>
    <col min="13570" max="13570" width="47.6328125" customWidth="1"/>
    <col min="13571" max="13575" width="11.1796875" customWidth="1"/>
    <col min="13576" max="13576" width="8.6328125" customWidth="1"/>
    <col min="13577" max="13583" width="11.1796875" customWidth="1"/>
    <col min="13584" max="13584" width="9.81640625" bestFit="1" customWidth="1"/>
    <col min="13588" max="13588" width="9.1796875" customWidth="1"/>
    <col min="13589" max="13589" width="9.453125" customWidth="1"/>
    <col min="13825" max="13825" width="3.36328125" customWidth="1"/>
    <col min="13826" max="13826" width="47.6328125" customWidth="1"/>
    <col min="13827" max="13831" width="11.1796875" customWidth="1"/>
    <col min="13832" max="13832" width="8.6328125" customWidth="1"/>
    <col min="13833" max="13839" width="11.1796875" customWidth="1"/>
    <col min="13840" max="13840" width="9.81640625" bestFit="1" customWidth="1"/>
    <col min="13844" max="13844" width="9.1796875" customWidth="1"/>
    <col min="13845" max="13845" width="9.453125" customWidth="1"/>
    <col min="14081" max="14081" width="3.36328125" customWidth="1"/>
    <col min="14082" max="14082" width="47.6328125" customWidth="1"/>
    <col min="14083" max="14087" width="11.1796875" customWidth="1"/>
    <col min="14088" max="14088" width="8.6328125" customWidth="1"/>
    <col min="14089" max="14095" width="11.1796875" customWidth="1"/>
    <col min="14096" max="14096" width="9.81640625" bestFit="1" customWidth="1"/>
    <col min="14100" max="14100" width="9.1796875" customWidth="1"/>
    <col min="14101" max="14101" width="9.453125" customWidth="1"/>
    <col min="14337" max="14337" width="3.36328125" customWidth="1"/>
    <col min="14338" max="14338" width="47.6328125" customWidth="1"/>
    <col min="14339" max="14343" width="11.1796875" customWidth="1"/>
    <col min="14344" max="14344" width="8.6328125" customWidth="1"/>
    <col min="14345" max="14351" width="11.1796875" customWidth="1"/>
    <col min="14352" max="14352" width="9.81640625" bestFit="1" customWidth="1"/>
    <col min="14356" max="14356" width="9.1796875" customWidth="1"/>
    <col min="14357" max="14357" width="9.453125" customWidth="1"/>
    <col min="14593" max="14593" width="3.36328125" customWidth="1"/>
    <col min="14594" max="14594" width="47.6328125" customWidth="1"/>
    <col min="14595" max="14599" width="11.1796875" customWidth="1"/>
    <col min="14600" max="14600" width="8.6328125" customWidth="1"/>
    <col min="14601" max="14607" width="11.1796875" customWidth="1"/>
    <col min="14608" max="14608" width="9.81640625" bestFit="1" customWidth="1"/>
    <col min="14612" max="14612" width="9.1796875" customWidth="1"/>
    <col min="14613" max="14613" width="9.453125" customWidth="1"/>
    <col min="14849" max="14849" width="3.36328125" customWidth="1"/>
    <col min="14850" max="14850" width="47.6328125" customWidth="1"/>
    <col min="14851" max="14855" width="11.1796875" customWidth="1"/>
    <col min="14856" max="14856" width="8.6328125" customWidth="1"/>
    <col min="14857" max="14863" width="11.1796875" customWidth="1"/>
    <col min="14864" max="14864" width="9.81640625" bestFit="1" customWidth="1"/>
    <col min="14868" max="14868" width="9.1796875" customWidth="1"/>
    <col min="14869" max="14869" width="9.453125" customWidth="1"/>
    <col min="15105" max="15105" width="3.36328125" customWidth="1"/>
    <col min="15106" max="15106" width="47.6328125" customWidth="1"/>
    <col min="15107" max="15111" width="11.1796875" customWidth="1"/>
    <col min="15112" max="15112" width="8.6328125" customWidth="1"/>
    <col min="15113" max="15119" width="11.1796875" customWidth="1"/>
    <col min="15120" max="15120" width="9.81640625" bestFit="1" customWidth="1"/>
    <col min="15124" max="15124" width="9.1796875" customWidth="1"/>
    <col min="15125" max="15125" width="9.453125" customWidth="1"/>
    <col min="15361" max="15361" width="3.36328125" customWidth="1"/>
    <col min="15362" max="15362" width="47.6328125" customWidth="1"/>
    <col min="15363" max="15367" width="11.1796875" customWidth="1"/>
    <col min="15368" max="15368" width="8.6328125" customWidth="1"/>
    <col min="15369" max="15375" width="11.1796875" customWidth="1"/>
    <col min="15376" max="15376" width="9.81640625" bestFit="1" customWidth="1"/>
    <col min="15380" max="15380" width="9.1796875" customWidth="1"/>
    <col min="15381" max="15381" width="9.453125" customWidth="1"/>
    <col min="15617" max="15617" width="3.36328125" customWidth="1"/>
    <col min="15618" max="15618" width="47.6328125" customWidth="1"/>
    <col min="15619" max="15623" width="11.1796875" customWidth="1"/>
    <col min="15624" max="15624" width="8.6328125" customWidth="1"/>
    <col min="15625" max="15631" width="11.1796875" customWidth="1"/>
    <col min="15632" max="15632" width="9.81640625" bestFit="1" customWidth="1"/>
    <col min="15636" max="15636" width="9.1796875" customWidth="1"/>
    <col min="15637" max="15637" width="9.453125" customWidth="1"/>
    <col min="15873" max="15873" width="3.36328125" customWidth="1"/>
    <col min="15874" max="15874" width="47.6328125" customWidth="1"/>
    <col min="15875" max="15879" width="11.1796875" customWidth="1"/>
    <col min="15880" max="15880" width="8.6328125" customWidth="1"/>
    <col min="15881" max="15887" width="11.1796875" customWidth="1"/>
    <col min="15888" max="15888" width="9.81640625" bestFit="1" customWidth="1"/>
    <col min="15892" max="15892" width="9.1796875" customWidth="1"/>
    <col min="15893" max="15893" width="9.453125" customWidth="1"/>
    <col min="16129" max="16129" width="3.36328125" customWidth="1"/>
    <col min="16130" max="16130" width="47.6328125" customWidth="1"/>
    <col min="16131" max="16135" width="11.1796875" customWidth="1"/>
    <col min="16136" max="16136" width="8.6328125" customWidth="1"/>
    <col min="16137" max="16143" width="11.1796875" customWidth="1"/>
    <col min="16144" max="16144" width="9.81640625" bestFit="1" customWidth="1"/>
    <col min="16148" max="16148" width="9.1796875" customWidth="1"/>
    <col min="16149" max="16149" width="9.453125" customWidth="1"/>
  </cols>
  <sheetData>
    <row r="1" spans="1:22" ht="18" x14ac:dyDescent="0.4">
      <c r="A1" s="87" t="s">
        <v>284</v>
      </c>
      <c r="B1" s="88"/>
      <c r="C1" s="89"/>
      <c r="D1" s="89"/>
      <c r="E1" s="89"/>
      <c r="F1" s="89"/>
      <c r="G1" s="89"/>
      <c r="H1" s="89"/>
      <c r="I1" s="89"/>
      <c r="J1" s="89"/>
      <c r="K1" s="89"/>
      <c r="L1" s="89"/>
      <c r="M1" s="89"/>
      <c r="N1" s="89"/>
      <c r="O1" s="89"/>
      <c r="P1" s="89"/>
      <c r="Q1" s="89"/>
      <c r="R1" s="89"/>
      <c r="S1" s="89"/>
      <c r="T1" s="89"/>
      <c r="U1" s="90"/>
    </row>
    <row r="2" spans="1:22" x14ac:dyDescent="0.35">
      <c r="A2" s="91"/>
      <c r="F2" s="69"/>
      <c r="G2" s="69"/>
      <c r="H2" s="69"/>
      <c r="I2" s="69"/>
      <c r="P2" s="69"/>
      <c r="Q2" s="69"/>
      <c r="R2" s="69"/>
      <c r="S2" s="69"/>
      <c r="U2" s="92"/>
      <c r="V2" s="69"/>
    </row>
    <row r="3" spans="1:22" ht="15.5" x14ac:dyDescent="0.35">
      <c r="A3" s="93" t="s">
        <v>110</v>
      </c>
      <c r="F3" s="69"/>
      <c r="G3" s="69"/>
      <c r="H3" s="69"/>
      <c r="I3" s="69"/>
      <c r="U3" s="92"/>
    </row>
    <row r="4" spans="1:22" ht="15.5" x14ac:dyDescent="0.35">
      <c r="A4" s="93" t="s">
        <v>285</v>
      </c>
      <c r="U4" s="92"/>
    </row>
    <row r="5" spans="1:22" ht="15.5" x14ac:dyDescent="0.35">
      <c r="A5" s="94"/>
      <c r="C5" s="14"/>
      <c r="D5" s="14"/>
      <c r="E5" s="14"/>
      <c r="F5" s="95"/>
      <c r="G5" s="95"/>
      <c r="H5" s="95"/>
      <c r="I5" s="95"/>
      <c r="U5" s="92"/>
    </row>
    <row r="6" spans="1:22" x14ac:dyDescent="0.35">
      <c r="A6" s="94"/>
      <c r="U6" s="92"/>
    </row>
    <row r="7" spans="1:22" x14ac:dyDescent="0.35">
      <c r="A7" s="94"/>
      <c r="C7" s="81">
        <v>2000</v>
      </c>
      <c r="D7" s="81">
        <v>2001</v>
      </c>
      <c r="E7" s="81">
        <v>2002</v>
      </c>
      <c r="F7" s="81">
        <v>2003</v>
      </c>
      <c r="G7" s="81">
        <v>2004</v>
      </c>
      <c r="H7" s="81">
        <v>2005</v>
      </c>
      <c r="I7" s="81">
        <v>2006</v>
      </c>
      <c r="J7" s="81">
        <v>2007</v>
      </c>
      <c r="K7" s="81">
        <v>2008</v>
      </c>
      <c r="L7" s="81">
        <v>2009</v>
      </c>
      <c r="M7" s="81">
        <v>2010</v>
      </c>
      <c r="N7" s="81">
        <v>2011</v>
      </c>
      <c r="O7" s="81">
        <v>2012</v>
      </c>
      <c r="P7" s="81">
        <v>2013</v>
      </c>
      <c r="Q7" s="81">
        <v>2014</v>
      </c>
      <c r="R7" s="81">
        <v>2015</v>
      </c>
      <c r="S7" s="81">
        <v>2016</v>
      </c>
      <c r="T7" s="81">
        <v>2017</v>
      </c>
      <c r="U7" s="96">
        <v>2018</v>
      </c>
    </row>
    <row r="8" spans="1:22" x14ac:dyDescent="0.35">
      <c r="A8" s="94"/>
      <c r="C8" s="15"/>
      <c r="D8" s="15"/>
      <c r="E8" s="15"/>
      <c r="F8" s="15"/>
      <c r="U8" s="92"/>
    </row>
    <row r="9" spans="1:22" x14ac:dyDescent="0.35">
      <c r="A9" s="91"/>
      <c r="B9" s="20" t="s">
        <v>286</v>
      </c>
      <c r="C9" s="21">
        <v>990.30003668132804</v>
      </c>
      <c r="D9" s="21">
        <v>983.31071440973403</v>
      </c>
      <c r="E9" s="21">
        <v>1045.10785071994</v>
      </c>
      <c r="F9" s="21">
        <v>1076.9220137513701</v>
      </c>
      <c r="G9" s="21">
        <v>1055.75687348619</v>
      </c>
      <c r="H9" s="21">
        <v>1027.56575206875</v>
      </c>
      <c r="I9" s="21">
        <v>970.74826947647705</v>
      </c>
      <c r="J9" s="21">
        <v>1008.43227451181</v>
      </c>
      <c r="K9" s="21">
        <v>1026.2625700272899</v>
      </c>
      <c r="L9" s="21">
        <v>1022.83852419189</v>
      </c>
      <c r="M9" s="21">
        <v>1001.44961569892</v>
      </c>
      <c r="N9" s="21">
        <v>1046.97008560584</v>
      </c>
      <c r="O9" s="21">
        <v>1005.06453713389</v>
      </c>
      <c r="P9" s="21">
        <v>1040.6675832630799</v>
      </c>
      <c r="Q9" s="21">
        <v>1094.9584856323199</v>
      </c>
      <c r="R9" s="21">
        <v>1073.16087313559</v>
      </c>
      <c r="S9" s="21">
        <v>1069.65639319408</v>
      </c>
      <c r="T9" s="21">
        <v>1136.0510863229299</v>
      </c>
      <c r="U9" s="115">
        <v>1173.73612435931</v>
      </c>
    </row>
    <row r="10" spans="1:22" x14ac:dyDescent="0.35">
      <c r="A10" s="94"/>
      <c r="B10" s="99" t="s">
        <v>287</v>
      </c>
      <c r="C10" s="55"/>
      <c r="D10" s="55"/>
      <c r="E10" s="55"/>
      <c r="F10" s="55"/>
      <c r="G10" s="55"/>
      <c r="H10" s="55"/>
      <c r="I10" s="55"/>
      <c r="J10" s="55"/>
      <c r="K10" s="55"/>
      <c r="L10" s="55"/>
      <c r="M10" s="55"/>
      <c r="N10" s="55"/>
      <c r="O10" s="55"/>
      <c r="P10" s="55"/>
      <c r="Q10" s="55"/>
      <c r="R10" s="55"/>
      <c r="S10" s="55"/>
      <c r="T10" s="55"/>
      <c r="U10" s="116"/>
    </row>
    <row r="11" spans="1:22" x14ac:dyDescent="0.35">
      <c r="A11" s="94"/>
      <c r="B11" s="60" t="s">
        <v>56</v>
      </c>
      <c r="C11" s="55">
        <v>376.42847999999998</v>
      </c>
      <c r="D11" s="55">
        <v>383.12824000000001</v>
      </c>
      <c r="E11" s="55">
        <v>414.98138</v>
      </c>
      <c r="F11" s="55">
        <v>427.82470000000001</v>
      </c>
      <c r="G11" s="55">
        <v>423.6472048</v>
      </c>
      <c r="H11" s="55">
        <v>420.613</v>
      </c>
      <c r="I11" s="55">
        <v>415.17399999999998</v>
      </c>
      <c r="J11" s="55">
        <v>433.98399999999998</v>
      </c>
      <c r="K11" s="55">
        <v>448.53</v>
      </c>
      <c r="L11" s="55">
        <v>448.09300000000002</v>
      </c>
      <c r="M11" s="55">
        <v>457.08199999999999</v>
      </c>
      <c r="N11" s="55">
        <v>468.05</v>
      </c>
      <c r="O11" s="55">
        <v>462.65600000000001</v>
      </c>
      <c r="P11" s="55">
        <v>473.76600000000002</v>
      </c>
      <c r="Q11" s="55">
        <v>491.65600000000001</v>
      </c>
      <c r="R11" s="55">
        <v>491.86599999999902</v>
      </c>
      <c r="S11" s="55">
        <v>491.58499999999998</v>
      </c>
      <c r="T11" s="55">
        <v>525.84199999999998</v>
      </c>
      <c r="U11" s="116">
        <v>538.85599999999999</v>
      </c>
    </row>
    <row r="12" spans="1:22" x14ac:dyDescent="0.35">
      <c r="A12" s="94"/>
      <c r="B12" s="60" t="s">
        <v>57</v>
      </c>
      <c r="C12" s="55">
        <v>504.089</v>
      </c>
      <c r="D12" s="55">
        <v>488.048</v>
      </c>
      <c r="E12" s="55">
        <v>517.19499999999903</v>
      </c>
      <c r="F12" s="55">
        <v>525.13099999999997</v>
      </c>
      <c r="G12" s="55">
        <v>514.10799999999995</v>
      </c>
      <c r="H12" s="55">
        <v>504.86900000000003</v>
      </c>
      <c r="I12" s="55">
        <v>468.54899999999998</v>
      </c>
      <c r="J12" s="55">
        <v>482.28399999999999</v>
      </c>
      <c r="K12" s="55">
        <v>496.76600000000002</v>
      </c>
      <c r="L12" s="55">
        <v>510.56</v>
      </c>
      <c r="M12" s="55">
        <v>480.209</v>
      </c>
      <c r="N12" s="55">
        <v>505.35899999999998</v>
      </c>
      <c r="O12" s="55">
        <v>466.11399999999901</v>
      </c>
      <c r="P12" s="55">
        <v>493.11599999999902</v>
      </c>
      <c r="Q12" s="55">
        <v>528.33500000000004</v>
      </c>
      <c r="R12" s="55">
        <v>506.95499999999902</v>
      </c>
      <c r="S12" s="55">
        <v>510.19099999999997</v>
      </c>
      <c r="T12" s="55">
        <v>547.62300000000005</v>
      </c>
      <c r="U12" s="116">
        <v>575.62699999999995</v>
      </c>
    </row>
    <row r="13" spans="1:22" x14ac:dyDescent="0.35">
      <c r="A13" s="94"/>
      <c r="B13" s="60" t="s">
        <v>288</v>
      </c>
      <c r="C13" s="55">
        <v>55.6615566813282</v>
      </c>
      <c r="D13" s="55">
        <v>53.926474409734098</v>
      </c>
      <c r="E13" s="55">
        <v>56.997470719944999</v>
      </c>
      <c r="F13" s="55">
        <v>56.531313751376203</v>
      </c>
      <c r="G13" s="55">
        <v>58.469668686193302</v>
      </c>
      <c r="H13" s="55">
        <v>44.667752068759697</v>
      </c>
      <c r="I13" s="55">
        <v>34.235269476477399</v>
      </c>
      <c r="J13" s="55">
        <v>34.210274511811498</v>
      </c>
      <c r="K13" s="55">
        <v>25.003570027293598</v>
      </c>
      <c r="L13" s="55">
        <v>18.175524191893601</v>
      </c>
      <c r="M13" s="55">
        <v>19.651615698926399</v>
      </c>
      <c r="N13" s="55">
        <v>22.710085605848199</v>
      </c>
      <c r="O13" s="55">
        <v>18.326537133900199</v>
      </c>
      <c r="P13" s="55">
        <v>31.9815832630883</v>
      </c>
      <c r="Q13" s="55">
        <v>34.591485632319603</v>
      </c>
      <c r="R13" s="55">
        <v>33.558873135593501</v>
      </c>
      <c r="S13" s="55">
        <v>26.2043931940823</v>
      </c>
      <c r="T13" s="55">
        <v>24.115086322937401</v>
      </c>
      <c r="U13" s="116">
        <v>21.95612435931</v>
      </c>
    </row>
    <row r="14" spans="1:22" x14ac:dyDescent="0.35">
      <c r="A14" s="94"/>
      <c r="B14" s="60" t="s">
        <v>281</v>
      </c>
      <c r="C14" s="55">
        <v>17.952000000000002</v>
      </c>
      <c r="D14" s="55">
        <v>21.911999999999999</v>
      </c>
      <c r="E14" s="55">
        <v>20.500999999999902</v>
      </c>
      <c r="F14" s="55">
        <v>35.018999999999998</v>
      </c>
      <c r="G14" s="55">
        <v>25.387</v>
      </c>
      <c r="H14" s="55">
        <v>24.664000000000001</v>
      </c>
      <c r="I14" s="55">
        <v>20.298999999999999</v>
      </c>
      <c r="J14" s="55">
        <v>19.923999999999999</v>
      </c>
      <c r="K14" s="55">
        <v>15.209</v>
      </c>
      <c r="L14" s="55">
        <v>11.172000000000001</v>
      </c>
      <c r="M14" s="55">
        <v>7.9509999999999996</v>
      </c>
      <c r="N14" s="55">
        <v>10.83</v>
      </c>
      <c r="O14" s="55">
        <v>12.04</v>
      </c>
      <c r="P14" s="55">
        <v>3.5630000000000002</v>
      </c>
      <c r="Q14" s="55">
        <v>3.8260000000000001</v>
      </c>
      <c r="R14" s="55">
        <v>2.7529999999999899</v>
      </c>
      <c r="S14" s="55">
        <v>1.5129999999999999</v>
      </c>
      <c r="T14" s="55">
        <v>1.0209999999999999</v>
      </c>
      <c r="U14" s="116">
        <v>0.49199999999999999</v>
      </c>
    </row>
    <row r="15" spans="1:22" x14ac:dyDescent="0.35">
      <c r="A15" s="94"/>
      <c r="B15" s="60" t="s">
        <v>289</v>
      </c>
      <c r="C15" s="55">
        <v>0.312</v>
      </c>
      <c r="D15" s="55">
        <v>0.32400000000000101</v>
      </c>
      <c r="E15" s="55">
        <v>0.31900000000000001</v>
      </c>
      <c r="F15" s="55">
        <v>0.33700000000000002</v>
      </c>
      <c r="G15" s="55">
        <v>0.499</v>
      </c>
      <c r="H15" s="55">
        <v>2.5910000000000002</v>
      </c>
      <c r="I15" s="55">
        <v>2.552</v>
      </c>
      <c r="J15" s="55">
        <v>3.8260000000000001</v>
      </c>
      <c r="K15" s="55">
        <v>3.7930000000000001</v>
      </c>
      <c r="L15" s="55">
        <v>1.52</v>
      </c>
      <c r="M15" s="55">
        <v>8.9999999999999993E-3</v>
      </c>
      <c r="N15" s="55">
        <v>1.0999999999999999E-2</v>
      </c>
      <c r="O15" s="55">
        <v>0.01</v>
      </c>
      <c r="P15" s="55">
        <v>0.311</v>
      </c>
      <c r="Q15" s="55">
        <v>0.52900000000000003</v>
      </c>
      <c r="R15" s="55">
        <v>2.2599999999999998</v>
      </c>
      <c r="S15" s="55">
        <v>1.954</v>
      </c>
      <c r="T15" s="55">
        <v>1.444</v>
      </c>
      <c r="U15" s="116">
        <v>1.304</v>
      </c>
    </row>
    <row r="16" spans="1:22" ht="15.5" x14ac:dyDescent="0.35">
      <c r="A16" s="94"/>
      <c r="B16" s="60" t="s">
        <v>59</v>
      </c>
      <c r="C16" s="55">
        <v>35.856999999999999</v>
      </c>
      <c r="D16" s="55">
        <v>35.972000000000001</v>
      </c>
      <c r="E16" s="55">
        <v>35.113999999999997</v>
      </c>
      <c r="F16" s="55">
        <v>32.079000000000001</v>
      </c>
      <c r="G16" s="55">
        <v>33.646000000000001</v>
      </c>
      <c r="H16" s="55">
        <v>30.161000000000001</v>
      </c>
      <c r="I16" s="55">
        <v>29.939</v>
      </c>
      <c r="J16" s="55">
        <v>34.204000000000001</v>
      </c>
      <c r="K16" s="55">
        <v>36.960999999999999</v>
      </c>
      <c r="L16" s="55">
        <v>33.317999999999998</v>
      </c>
      <c r="M16" s="55">
        <v>36.546999999999997</v>
      </c>
      <c r="N16" s="55">
        <v>40.01</v>
      </c>
      <c r="O16" s="55">
        <v>45.9179999999999</v>
      </c>
      <c r="P16" s="55">
        <v>37.93</v>
      </c>
      <c r="Q16" s="55">
        <v>36.021000000000001</v>
      </c>
      <c r="R16" s="55">
        <v>35.767999999999901</v>
      </c>
      <c r="S16" s="55">
        <v>38.209000000000003</v>
      </c>
      <c r="T16" s="55">
        <v>36.006</v>
      </c>
      <c r="U16" s="116">
        <v>35.500999999999998</v>
      </c>
    </row>
    <row r="17" spans="1:21" x14ac:dyDescent="0.35">
      <c r="A17" s="94"/>
      <c r="C17" s="55"/>
      <c r="D17" s="55"/>
      <c r="E17" s="55"/>
      <c r="F17" s="55"/>
      <c r="G17" s="55"/>
      <c r="H17" s="55"/>
      <c r="I17" s="55"/>
      <c r="J17" s="55"/>
      <c r="K17" s="55"/>
      <c r="L17" s="55"/>
      <c r="M17" s="55"/>
      <c r="N17" s="55"/>
      <c r="O17" s="55"/>
      <c r="P17" s="55"/>
      <c r="Q17" s="55"/>
      <c r="R17" s="55"/>
      <c r="S17" s="55"/>
      <c r="T17" s="55"/>
      <c r="U17" s="116"/>
    </row>
    <row r="18" spans="1:21" x14ac:dyDescent="0.35">
      <c r="A18" s="94"/>
      <c r="B18" s="99" t="s">
        <v>290</v>
      </c>
      <c r="C18" s="55"/>
      <c r="D18" s="55"/>
      <c r="E18" s="55"/>
      <c r="F18" s="55"/>
      <c r="G18" s="55"/>
      <c r="H18" s="55"/>
      <c r="I18" s="55"/>
      <c r="J18" s="55"/>
      <c r="K18" s="55"/>
      <c r="L18" s="55"/>
      <c r="M18" s="55"/>
      <c r="N18" s="55"/>
      <c r="O18" s="55"/>
      <c r="P18" s="55"/>
      <c r="Q18" s="55"/>
      <c r="R18" s="55"/>
      <c r="S18" s="55"/>
      <c r="T18" s="55"/>
      <c r="U18" s="116"/>
    </row>
    <row r="19" spans="1:21" x14ac:dyDescent="0.35">
      <c r="A19" s="94"/>
      <c r="B19" s="60" t="s">
        <v>56</v>
      </c>
      <c r="C19" s="55">
        <v>38.011558725321102</v>
      </c>
      <c r="D19" s="55">
        <v>38.963090138805697</v>
      </c>
      <c r="E19" s="55">
        <v>39.707038820360097</v>
      </c>
      <c r="F19" s="55">
        <v>39.726618505058198</v>
      </c>
      <c r="G19" s="55">
        <v>40.1273451719128</v>
      </c>
      <c r="H19" s="55">
        <v>40.932952383163297</v>
      </c>
      <c r="I19" s="55">
        <v>42.768451209694398</v>
      </c>
      <c r="J19" s="55">
        <v>43.035512742796101</v>
      </c>
      <c r="K19" s="55">
        <v>43.705189402754002</v>
      </c>
      <c r="L19" s="55">
        <v>43.808772294142997</v>
      </c>
      <c r="M19" s="55">
        <v>45.642036587232099</v>
      </c>
      <c r="N19" s="55">
        <v>44.705193246199997</v>
      </c>
      <c r="O19" s="55">
        <v>46.032466862211301</v>
      </c>
      <c r="P19" s="55">
        <v>45.525200133021499</v>
      </c>
      <c r="Q19" s="55">
        <v>44.901793670841897</v>
      </c>
      <c r="R19" s="55">
        <v>45.833389225498898</v>
      </c>
      <c r="S19" s="55">
        <v>45.957281527770398</v>
      </c>
      <c r="T19" s="55">
        <v>46.286826915679903</v>
      </c>
      <c r="U19" s="116">
        <v>45.909467112477003</v>
      </c>
    </row>
    <row r="20" spans="1:21" x14ac:dyDescent="0.35">
      <c r="A20" s="94"/>
      <c r="B20" s="60" t="s">
        <v>57</v>
      </c>
      <c r="C20" s="55">
        <v>50.902653875414501</v>
      </c>
      <c r="D20" s="55">
        <v>49.633141676175804</v>
      </c>
      <c r="E20" s="55">
        <v>49.487237096508103</v>
      </c>
      <c r="F20" s="55">
        <v>48.762212425275401</v>
      </c>
      <c r="G20" s="55">
        <v>48.695681071189597</v>
      </c>
      <c r="H20" s="55">
        <v>49.132524997409199</v>
      </c>
      <c r="I20" s="55">
        <v>48.266787047963199</v>
      </c>
      <c r="J20" s="55">
        <v>47.825125413947703</v>
      </c>
      <c r="K20" s="55">
        <v>48.405351077627998</v>
      </c>
      <c r="L20" s="55">
        <v>49.915992400009898</v>
      </c>
      <c r="M20" s="55">
        <v>47.951388913845101</v>
      </c>
      <c r="N20" s="55">
        <v>48.268714354676597</v>
      </c>
      <c r="O20" s="55">
        <v>46.376524370185898</v>
      </c>
      <c r="P20" s="55">
        <v>47.384583504926603</v>
      </c>
      <c r="Q20" s="55">
        <v>48.251601036261697</v>
      </c>
      <c r="R20" s="55">
        <v>47.239422596424298</v>
      </c>
      <c r="S20" s="55">
        <v>47.696718614145503</v>
      </c>
      <c r="T20" s="55">
        <v>48.204082245323498</v>
      </c>
      <c r="U20" s="116">
        <v>49.0422837001978</v>
      </c>
    </row>
    <row r="21" spans="1:21" x14ac:dyDescent="0.35">
      <c r="A21" s="94"/>
      <c r="B21" s="60" t="s">
        <v>288</v>
      </c>
      <c r="C21" s="55">
        <v>5.6206760193466199</v>
      </c>
      <c r="D21" s="55">
        <v>5.4841743936559597</v>
      </c>
      <c r="E21" s="55">
        <v>5.4537405570804101</v>
      </c>
      <c r="F21" s="55">
        <v>5.24934145922541</v>
      </c>
      <c r="G21" s="55">
        <v>5.5381755169750102</v>
      </c>
      <c r="H21" s="55">
        <v>4.3469483075736797</v>
      </c>
      <c r="I21" s="55">
        <v>3.5266886949940601</v>
      </c>
      <c r="J21" s="55">
        <v>3.3924216208146398</v>
      </c>
      <c r="K21" s="55">
        <v>2.43637162238399</v>
      </c>
      <c r="L21" s="55">
        <v>1.77696906813844</v>
      </c>
      <c r="M21" s="55">
        <v>1.96231696441476</v>
      </c>
      <c r="N21" s="55">
        <v>2.16912459277254</v>
      </c>
      <c r="O21" s="55">
        <v>1.82341894045542</v>
      </c>
      <c r="P21" s="55">
        <v>3.0731795414254801</v>
      </c>
      <c r="Q21" s="55">
        <v>3.1591595559299801</v>
      </c>
      <c r="R21" s="55">
        <v>3.1271055417386</v>
      </c>
      <c r="S21" s="55">
        <v>2.44979540727409</v>
      </c>
      <c r="T21" s="55">
        <v>2.1227114355385899</v>
      </c>
      <c r="U21" s="116">
        <v>1.8706184383048501</v>
      </c>
    </row>
    <row r="22" spans="1:21" x14ac:dyDescent="0.35">
      <c r="A22" s="94"/>
      <c r="B22" s="60" t="s">
        <v>281</v>
      </c>
      <c r="C22" s="55">
        <v>1.8127839377003701</v>
      </c>
      <c r="D22" s="55">
        <v>2.2283902411409602</v>
      </c>
      <c r="E22" s="55">
        <v>1.96161573046049</v>
      </c>
      <c r="F22" s="55">
        <v>3.2517674959595202</v>
      </c>
      <c r="G22" s="55">
        <v>2.4046255949222499</v>
      </c>
      <c r="H22" s="55">
        <v>2.4002356978465702</v>
      </c>
      <c r="I22" s="55">
        <v>2.0910673382860798</v>
      </c>
      <c r="J22" s="55">
        <v>1.9757400178058799</v>
      </c>
      <c r="K22" s="55">
        <v>1.48197941191556</v>
      </c>
      <c r="L22" s="55">
        <v>1.09225451874982</v>
      </c>
      <c r="M22" s="55">
        <v>0.79394907895100397</v>
      </c>
      <c r="N22" s="55">
        <v>1.03441350893354</v>
      </c>
      <c r="O22" s="55">
        <v>1.1979330237174499</v>
      </c>
      <c r="P22" s="55">
        <v>0.34237638005672799</v>
      </c>
      <c r="Q22" s="55">
        <v>0.349419640123666</v>
      </c>
      <c r="R22" s="55">
        <v>0.25653190205828102</v>
      </c>
      <c r="S22" s="55">
        <v>0.14144729182443899</v>
      </c>
      <c r="T22" s="55">
        <v>8.9872718955330999E-2</v>
      </c>
      <c r="U22" s="116">
        <v>4.1917428439766001E-2</v>
      </c>
    </row>
    <row r="23" spans="1:21" x14ac:dyDescent="0.35">
      <c r="A23" s="94"/>
      <c r="B23" s="60" t="s">
        <v>289</v>
      </c>
      <c r="C23" s="55">
        <v>3.1505603195326998E-2</v>
      </c>
      <c r="D23" s="55">
        <v>3.2949910465940001E-2</v>
      </c>
      <c r="E23" s="55">
        <v>3.0523165602502001E-2</v>
      </c>
      <c r="F23" s="55">
        <v>3.1292888036162002E-2</v>
      </c>
      <c r="G23" s="55">
        <v>4.7264669786354997E-2</v>
      </c>
      <c r="H23" s="55">
        <v>0.25214931451185801</v>
      </c>
      <c r="I23" s="55">
        <v>0.26288998705877598</v>
      </c>
      <c r="J23" s="55">
        <v>0.37940078840219499</v>
      </c>
      <c r="K23" s="55">
        <v>0.36959352418934299</v>
      </c>
      <c r="L23" s="55">
        <v>0.14860605697276599</v>
      </c>
      <c r="M23" s="55">
        <v>8.9869723437999995E-4</v>
      </c>
      <c r="N23" s="55">
        <v>1.0506508400989999E-3</v>
      </c>
      <c r="O23" s="55">
        <v>9.9496098315400008E-4</v>
      </c>
      <c r="P23" s="55">
        <v>2.9884662979973001E-2</v>
      </c>
      <c r="Q23" s="55">
        <v>4.8312333932414998E-2</v>
      </c>
      <c r="R23" s="55">
        <v>0.210592843680246</v>
      </c>
      <c r="S23" s="55">
        <v>0.182675484616625</v>
      </c>
      <c r="T23" s="55">
        <v>0.12710696001126201</v>
      </c>
      <c r="U23" s="116">
        <v>0.111098224970437</v>
      </c>
    </row>
    <row r="24" spans="1:21" ht="15.5" x14ac:dyDescent="0.35">
      <c r="A24" s="94"/>
      <c r="B24" s="60" t="s">
        <v>59</v>
      </c>
      <c r="C24" s="55">
        <v>3.62082183902195</v>
      </c>
      <c r="D24" s="55">
        <v>3.6582536397554999</v>
      </c>
      <c r="E24" s="55">
        <v>3.35984462998828</v>
      </c>
      <c r="F24" s="55">
        <v>2.9787672264452301</v>
      </c>
      <c r="G24" s="55">
        <v>3.18690797521386</v>
      </c>
      <c r="H24" s="55">
        <v>2.9351892994952302</v>
      </c>
      <c r="I24" s="55">
        <v>3.0841157220033999</v>
      </c>
      <c r="J24" s="55">
        <v>3.3917994162333098</v>
      </c>
      <c r="K24" s="55">
        <v>3.6015149611289998</v>
      </c>
      <c r="L24" s="55">
        <v>3.2574056619859202</v>
      </c>
      <c r="M24" s="55">
        <v>3.64940975832251</v>
      </c>
      <c r="N24" s="55">
        <v>3.8215036465772001</v>
      </c>
      <c r="O24" s="55">
        <v>4.5686618424466898</v>
      </c>
      <c r="P24" s="55">
        <v>3.6447757775895799</v>
      </c>
      <c r="Q24" s="55">
        <v>3.2897137629102402</v>
      </c>
      <c r="R24" s="55">
        <v>3.33295789059957</v>
      </c>
      <c r="S24" s="55">
        <v>3.57208167436879</v>
      </c>
      <c r="T24" s="55">
        <v>3.1693997244913299</v>
      </c>
      <c r="U24" s="116">
        <v>3.0246150956100402</v>
      </c>
    </row>
    <row r="25" spans="1:21" x14ac:dyDescent="0.35">
      <c r="A25" s="94"/>
      <c r="C25" s="55"/>
      <c r="D25" s="55"/>
      <c r="E25" s="55"/>
      <c r="F25" s="55"/>
      <c r="G25" s="55"/>
      <c r="H25" s="55"/>
      <c r="I25" s="55"/>
      <c r="J25" s="55"/>
      <c r="K25" s="55"/>
      <c r="L25" s="55"/>
      <c r="M25" s="55"/>
      <c r="N25" s="55"/>
      <c r="O25" s="55"/>
      <c r="P25" s="55"/>
      <c r="Q25" s="55"/>
      <c r="R25" s="55"/>
      <c r="S25" s="55"/>
      <c r="T25" s="55"/>
      <c r="U25" s="116"/>
    </row>
    <row r="26" spans="1:21" x14ac:dyDescent="0.35">
      <c r="A26" s="94"/>
      <c r="B26" s="20" t="s">
        <v>69</v>
      </c>
      <c r="C26" s="55"/>
      <c r="D26" s="55"/>
      <c r="E26" s="55"/>
      <c r="F26" s="55"/>
      <c r="G26" s="55"/>
      <c r="H26" s="55"/>
      <c r="I26" s="55"/>
      <c r="J26" s="55"/>
      <c r="K26" s="55"/>
      <c r="L26" s="55"/>
      <c r="M26" s="55"/>
      <c r="N26" s="55"/>
      <c r="O26" s="55"/>
      <c r="P26" s="55"/>
      <c r="Q26" s="55"/>
      <c r="R26" s="55"/>
      <c r="S26" s="55"/>
      <c r="T26" s="55"/>
      <c r="U26" s="116"/>
    </row>
    <row r="27" spans="1:21" ht="15.5" x14ac:dyDescent="0.35">
      <c r="A27" s="94"/>
      <c r="B27" s="60" t="s">
        <v>291</v>
      </c>
      <c r="C27" s="55">
        <v>601.11419999999896</v>
      </c>
      <c r="D27" s="55">
        <v>610.23659999999904</v>
      </c>
      <c r="E27" s="55">
        <v>620.83420000000001</v>
      </c>
      <c r="F27" s="55">
        <v>631.15599999999904</v>
      </c>
      <c r="G27" s="55">
        <v>642.56619999999896</v>
      </c>
      <c r="H27" s="55">
        <v>654.20629999999903</v>
      </c>
      <c r="I27" s="55">
        <v>667.31589999999903</v>
      </c>
      <c r="J27" s="55">
        <v>679.66430000000003</v>
      </c>
      <c r="K27" s="55">
        <v>693.16639999999904</v>
      </c>
      <c r="L27" s="55">
        <v>703.80489999999895</v>
      </c>
      <c r="M27" s="55">
        <v>713.91449999999895</v>
      </c>
      <c r="N27" s="55">
        <v>721.63979999999901</v>
      </c>
      <c r="O27" s="55">
        <v>732.08289999999897</v>
      </c>
      <c r="P27" s="55">
        <v>739.02999999999895</v>
      </c>
      <c r="Q27" s="55">
        <v>743.27359999999896</v>
      </c>
      <c r="R27" s="55">
        <v>747.47249999999894</v>
      </c>
      <c r="S27" s="55">
        <v>750.05649999999901</v>
      </c>
      <c r="T27" s="55">
        <v>755.24609999999905</v>
      </c>
      <c r="U27" s="116">
        <v>756.36919999999895</v>
      </c>
    </row>
    <row r="28" spans="1:21" x14ac:dyDescent="0.35">
      <c r="A28" s="94"/>
      <c r="B28" s="60"/>
      <c r="C28" s="75"/>
      <c r="D28" s="75"/>
      <c r="E28" s="75"/>
      <c r="F28" s="75"/>
      <c r="G28" s="75"/>
      <c r="H28" s="75"/>
      <c r="I28" s="75"/>
      <c r="J28" s="75"/>
      <c r="K28" s="75"/>
      <c r="L28" s="75"/>
      <c r="M28" s="75"/>
      <c r="N28" s="75"/>
      <c r="O28" s="75"/>
      <c r="P28" s="75"/>
      <c r="Q28" s="75"/>
      <c r="R28" s="75"/>
      <c r="S28" s="75"/>
      <c r="T28" s="75"/>
      <c r="U28" s="100"/>
    </row>
    <row r="29" spans="1:21" ht="15.5" x14ac:dyDescent="0.35">
      <c r="A29" s="91"/>
      <c r="B29" s="20" t="s">
        <v>292</v>
      </c>
      <c r="C29" s="31">
        <v>1.63596625779482</v>
      </c>
      <c r="D29" s="31">
        <v>1.5987398245364699</v>
      </c>
      <c r="E29" s="31">
        <v>1.67081387578188</v>
      </c>
      <c r="F29" s="31">
        <v>1.6939054968207099</v>
      </c>
      <c r="G29" s="31">
        <v>1.6309022607883701</v>
      </c>
      <c r="H29" s="31">
        <v>1.55809013894968</v>
      </c>
      <c r="I29" s="31">
        <v>1.4425231502448499</v>
      </c>
      <c r="J29" s="31">
        <v>1.47053457318828</v>
      </c>
      <c r="K29" s="31">
        <v>1.46818053793042</v>
      </c>
      <c r="L29" s="31">
        <v>1.4431960456539701</v>
      </c>
      <c r="M29" s="31">
        <v>1.3923053549114399</v>
      </c>
      <c r="N29" s="31">
        <v>1.44026886655343</v>
      </c>
      <c r="O29" s="31">
        <v>1.3625837280639901</v>
      </c>
      <c r="P29" s="31">
        <v>1.3978873637918401</v>
      </c>
      <c r="Q29" s="31">
        <v>1.46291432176835</v>
      </c>
      <c r="R29" s="31">
        <v>1.42635111784793</v>
      </c>
      <c r="S29" s="31">
        <v>1.4178355379815799</v>
      </c>
      <c r="T29" s="31">
        <v>1.49575129738894</v>
      </c>
      <c r="U29" s="110">
        <v>1.5434580101348701</v>
      </c>
    </row>
    <row r="30" spans="1:21" x14ac:dyDescent="0.35">
      <c r="A30" s="91"/>
      <c r="B30" s="20"/>
      <c r="C30" s="31"/>
      <c r="D30" s="31"/>
      <c r="E30" s="31"/>
      <c r="F30" s="31"/>
      <c r="G30" s="31"/>
      <c r="H30" s="31"/>
      <c r="I30" s="31"/>
      <c r="J30" s="31"/>
      <c r="K30" s="31"/>
      <c r="L30" s="31"/>
      <c r="M30" s="31"/>
      <c r="N30" s="31"/>
      <c r="O30" s="31"/>
      <c r="P30" s="31"/>
      <c r="Q30" s="31"/>
      <c r="R30" s="31"/>
      <c r="S30" s="31"/>
      <c r="T30" s="31"/>
      <c r="U30" s="110"/>
    </row>
    <row r="31" spans="1:21" x14ac:dyDescent="0.35">
      <c r="A31" s="94"/>
      <c r="C31" s="75"/>
      <c r="D31" s="75"/>
      <c r="E31" s="75"/>
      <c r="F31" s="75"/>
      <c r="G31" s="75"/>
      <c r="H31" s="75"/>
      <c r="I31" s="75"/>
      <c r="J31" s="75"/>
      <c r="K31" s="75"/>
      <c r="L31" s="75"/>
      <c r="M31" s="75"/>
      <c r="N31" s="75"/>
      <c r="O31" s="75"/>
      <c r="P31" s="75"/>
      <c r="Q31" s="75"/>
      <c r="R31" s="75"/>
      <c r="S31" s="75"/>
      <c r="T31" s="75"/>
      <c r="U31" s="100"/>
    </row>
    <row r="32" spans="1:21" ht="15" x14ac:dyDescent="0.4">
      <c r="A32" s="91"/>
      <c r="B32" s="20" t="s">
        <v>293</v>
      </c>
      <c r="C32" s="97">
        <v>55.184426282318</v>
      </c>
      <c r="D32" s="97">
        <v>56.654339769411997</v>
      </c>
      <c r="E32" s="97">
        <v>59.224516527638897</v>
      </c>
      <c r="F32" s="97">
        <v>62.232063902302798</v>
      </c>
      <c r="G32" s="97">
        <v>59.262323615753502</v>
      </c>
      <c r="H32" s="97">
        <v>56.204562788128001</v>
      </c>
      <c r="I32" s="97">
        <v>52.3795717459857</v>
      </c>
      <c r="J32" s="97">
        <v>54.402697665759902</v>
      </c>
      <c r="K32" s="97">
        <v>53.6384067469195</v>
      </c>
      <c r="L32" s="97">
        <v>50.925647260591099</v>
      </c>
      <c r="M32" s="97">
        <v>50.669204760362803</v>
      </c>
      <c r="N32" s="97">
        <v>50.2921264256399</v>
      </c>
      <c r="O32" s="97">
        <v>46.409145343623997</v>
      </c>
      <c r="P32" s="97">
        <v>47.950933854203797</v>
      </c>
      <c r="Q32" s="97">
        <v>49.025742978464599</v>
      </c>
      <c r="R32" s="97">
        <v>48.423498910835598</v>
      </c>
      <c r="S32" s="97">
        <v>46.502712410153599</v>
      </c>
      <c r="T32" s="31">
        <v>49.662281156043697</v>
      </c>
      <c r="U32" s="110">
        <v>49.031319227929103</v>
      </c>
    </row>
    <row r="33" spans="1:21" ht="15" x14ac:dyDescent="0.4">
      <c r="A33" s="94"/>
      <c r="B33" s="99" t="s">
        <v>294</v>
      </c>
      <c r="C33" s="75"/>
      <c r="D33" s="75"/>
      <c r="E33" s="75"/>
      <c r="F33" s="75"/>
      <c r="G33" s="75"/>
      <c r="H33" s="75"/>
      <c r="I33" s="75"/>
      <c r="J33" s="75"/>
      <c r="K33" s="75"/>
      <c r="L33" s="75"/>
      <c r="M33" s="75"/>
      <c r="N33" s="75"/>
      <c r="O33" s="75"/>
      <c r="P33" s="75"/>
      <c r="Q33" s="75"/>
      <c r="R33" s="75"/>
      <c r="S33" s="75"/>
      <c r="T33" s="75"/>
      <c r="U33" s="100"/>
    </row>
    <row r="34" spans="1:21" x14ac:dyDescent="0.35">
      <c r="A34" s="94"/>
      <c r="B34" s="60" t="s">
        <v>56</v>
      </c>
      <c r="C34" s="75">
        <v>22.4186289333493</v>
      </c>
      <c r="D34" s="75">
        <v>24.506237517367399</v>
      </c>
      <c r="E34" s="75">
        <v>25.5692916377002</v>
      </c>
      <c r="F34" s="75">
        <v>27.383311799505801</v>
      </c>
      <c r="G34" s="75">
        <v>25.4673968840677</v>
      </c>
      <c r="H34" s="75">
        <v>24.1560884239837</v>
      </c>
      <c r="I34" s="75">
        <v>23.207942498700099</v>
      </c>
      <c r="J34" s="75">
        <v>24.3628562840562</v>
      </c>
      <c r="K34" s="75">
        <v>23.749423533518101</v>
      </c>
      <c r="L34" s="75">
        <v>21.3840933780786</v>
      </c>
      <c r="M34" s="75">
        <v>22.6256574984852</v>
      </c>
      <c r="N34" s="75">
        <v>20.3792682420464</v>
      </c>
      <c r="O34" s="75">
        <v>18.4327839421127</v>
      </c>
      <c r="P34" s="75">
        <v>18.906874430618299</v>
      </c>
      <c r="Q34" s="75">
        <v>18.275999661217199</v>
      </c>
      <c r="R34" s="75">
        <v>19.043081293882398</v>
      </c>
      <c r="S34" s="75">
        <v>17.285452976914399</v>
      </c>
      <c r="T34" s="75">
        <v>18.912717770799201</v>
      </c>
      <c r="U34" s="100">
        <v>17.1336150263168</v>
      </c>
    </row>
    <row r="35" spans="1:21" x14ac:dyDescent="0.35">
      <c r="A35" s="94"/>
      <c r="B35" s="60" t="s">
        <v>57</v>
      </c>
      <c r="C35" s="75">
        <v>25.2832719206754</v>
      </c>
      <c r="D35" s="75">
        <v>24.485413223950999</v>
      </c>
      <c r="E35" s="75">
        <v>25.932438202714401</v>
      </c>
      <c r="F35" s="75">
        <v>26.2611004752148</v>
      </c>
      <c r="G35" s="75">
        <v>25.695064040130699</v>
      </c>
      <c r="H35" s="75">
        <v>25.195915428184399</v>
      </c>
      <c r="I35" s="75">
        <v>23.397472828387698</v>
      </c>
      <c r="J35" s="75">
        <v>24.0401063824491</v>
      </c>
      <c r="K35" s="75">
        <v>24.7265353824661</v>
      </c>
      <c r="L35" s="75">
        <v>25.391526701739199</v>
      </c>
      <c r="M35" s="75">
        <v>23.827202538662799</v>
      </c>
      <c r="N35" s="75">
        <v>25.054327161100598</v>
      </c>
      <c r="O35" s="75">
        <v>22.9795522651923</v>
      </c>
      <c r="P35" s="75">
        <v>24.231409315151399</v>
      </c>
      <c r="Q35" s="75">
        <v>25.858157533965699</v>
      </c>
      <c r="R35" s="75">
        <v>24.651649209244098</v>
      </c>
      <c r="S35" s="75">
        <v>24.9500038703036</v>
      </c>
      <c r="T35" s="75">
        <v>26.8002557224697</v>
      </c>
      <c r="U35" s="100">
        <v>28.1688110634142</v>
      </c>
    </row>
    <row r="36" spans="1:21" x14ac:dyDescent="0.35">
      <c r="A36" s="94"/>
      <c r="B36" s="60" t="s">
        <v>288</v>
      </c>
      <c r="C36" s="75">
        <v>3.9480077502542299</v>
      </c>
      <c r="D36" s="75">
        <v>3.8251639686269101</v>
      </c>
      <c r="E36" s="75">
        <v>4.0431906553800303</v>
      </c>
      <c r="F36" s="75">
        <v>4.0085637638013196</v>
      </c>
      <c r="G36" s="75">
        <v>4.1448543114307999</v>
      </c>
      <c r="H36" s="75">
        <v>3.1647067965659299</v>
      </c>
      <c r="I36" s="75">
        <v>2.42612518645138</v>
      </c>
      <c r="J36" s="75">
        <v>2.4189138719524501</v>
      </c>
      <c r="K36" s="75">
        <v>1.76543202584949</v>
      </c>
      <c r="L36" s="75">
        <v>1.27752182511279</v>
      </c>
      <c r="M36" s="75">
        <v>1.3871172323038199</v>
      </c>
      <c r="N36" s="75">
        <v>1.6023508339338699</v>
      </c>
      <c r="O36" s="75">
        <v>1.2888999191644199</v>
      </c>
      <c r="P36" s="75">
        <v>2.2268119053462199</v>
      </c>
      <c r="Q36" s="75">
        <v>2.40283186476357</v>
      </c>
      <c r="R36" s="75">
        <v>2.3356834204966002</v>
      </c>
      <c r="S36" s="75">
        <v>1.81757492260001</v>
      </c>
      <c r="T36" s="75">
        <v>1.6711198421872</v>
      </c>
      <c r="U36" s="100">
        <v>1.52112565894776</v>
      </c>
    </row>
    <row r="37" spans="1:21" x14ac:dyDescent="0.35">
      <c r="A37" s="94"/>
      <c r="B37" s="60" t="s">
        <v>281</v>
      </c>
      <c r="C37" s="75">
        <v>1.3417523328000001</v>
      </c>
      <c r="D37" s="75">
        <v>1.6377271120941099</v>
      </c>
      <c r="E37" s="75">
        <v>1.53226741169411</v>
      </c>
      <c r="F37" s="75">
        <v>2.6173587868941102</v>
      </c>
      <c r="G37" s="75">
        <v>1.89745245503529</v>
      </c>
      <c r="H37" s="75">
        <v>1.84341463548235</v>
      </c>
      <c r="I37" s="75">
        <v>1.5171697083058799</v>
      </c>
      <c r="J37" s="75">
        <v>1.4891417936</v>
      </c>
      <c r="K37" s="75">
        <v>1.1367374793647</v>
      </c>
      <c r="L37" s="75">
        <v>0.83500763491764696</v>
      </c>
      <c r="M37" s="75">
        <v>0.59426653287058795</v>
      </c>
      <c r="N37" s="75">
        <v>0.80944617670588204</v>
      </c>
      <c r="O37" s="75">
        <v>0.89988291482353</v>
      </c>
      <c r="P37" s="75">
        <v>0.26630256025882298</v>
      </c>
      <c r="Q37" s="75">
        <v>0.28595947110588199</v>
      </c>
      <c r="R37" s="75">
        <v>0.205762264494118</v>
      </c>
      <c r="S37" s="75">
        <v>0.1130832932</v>
      </c>
      <c r="T37" s="75">
        <v>7.6310669105881995E-2</v>
      </c>
      <c r="U37" s="100">
        <v>3.6772624094118002E-2</v>
      </c>
    </row>
    <row r="38" spans="1:21" x14ac:dyDescent="0.35">
      <c r="A38" s="94"/>
      <c r="B38" s="60" t="s">
        <v>289</v>
      </c>
      <c r="C38" s="75">
        <v>0</v>
      </c>
      <c r="D38" s="75">
        <v>0</v>
      </c>
      <c r="E38" s="75">
        <v>0</v>
      </c>
      <c r="F38" s="75">
        <v>0</v>
      </c>
      <c r="G38" s="75">
        <v>0</v>
      </c>
      <c r="H38" s="75">
        <v>0</v>
      </c>
      <c r="I38" s="75">
        <v>0</v>
      </c>
      <c r="J38" s="75">
        <v>0</v>
      </c>
      <c r="K38" s="75">
        <v>0</v>
      </c>
      <c r="L38" s="75">
        <v>0</v>
      </c>
      <c r="M38" s="75">
        <v>0</v>
      </c>
      <c r="N38" s="75">
        <v>0</v>
      </c>
      <c r="O38" s="75">
        <v>0</v>
      </c>
      <c r="P38" s="75">
        <v>0</v>
      </c>
      <c r="Q38" s="75">
        <v>0</v>
      </c>
      <c r="R38" s="75">
        <v>0</v>
      </c>
      <c r="S38" s="75">
        <v>0</v>
      </c>
      <c r="T38" s="75">
        <v>0</v>
      </c>
      <c r="U38" s="100">
        <v>0</v>
      </c>
    </row>
    <row r="39" spans="1:21" ht="15.5" x14ac:dyDescent="0.35">
      <c r="A39" s="94"/>
      <c r="B39" s="60" t="s">
        <v>59</v>
      </c>
      <c r="C39" s="75">
        <v>2.1927653452390299</v>
      </c>
      <c r="D39" s="75">
        <v>2.1997979473725802</v>
      </c>
      <c r="E39" s="75">
        <v>2.1473286201501298</v>
      </c>
      <c r="F39" s="75">
        <v>1.9617290768866</v>
      </c>
      <c r="G39" s="75">
        <v>2.0575559250888902</v>
      </c>
      <c r="H39" s="75">
        <v>1.84443750391149</v>
      </c>
      <c r="I39" s="75">
        <v>1.8308615241406501</v>
      </c>
      <c r="J39" s="75">
        <v>2.09167933370209</v>
      </c>
      <c r="K39" s="75">
        <v>2.2602783257210501</v>
      </c>
      <c r="L39" s="75">
        <v>2.03749772074279</v>
      </c>
      <c r="M39" s="75">
        <v>2.2349609580403</v>
      </c>
      <c r="N39" s="75">
        <v>2.4467340118530201</v>
      </c>
      <c r="O39" s="75">
        <v>2.8080263023310899</v>
      </c>
      <c r="P39" s="75">
        <v>2.31953564282892</v>
      </c>
      <c r="Q39" s="75">
        <v>2.20279444741209</v>
      </c>
      <c r="R39" s="75">
        <v>2.1873227227182901</v>
      </c>
      <c r="S39" s="75">
        <v>2.3365973471355201</v>
      </c>
      <c r="T39" s="75">
        <v>2.2018771514816202</v>
      </c>
      <c r="U39" s="100">
        <v>2.1709948551560601</v>
      </c>
    </row>
    <row r="40" spans="1:21" x14ac:dyDescent="0.35">
      <c r="A40" s="94"/>
      <c r="B40" s="18"/>
      <c r="C40" s="75"/>
      <c r="D40" s="75"/>
      <c r="E40" s="75"/>
      <c r="F40" s="75"/>
      <c r="G40" s="75"/>
      <c r="H40" s="75"/>
      <c r="I40" s="75"/>
      <c r="J40" s="75"/>
      <c r="K40" s="75"/>
      <c r="L40" s="75"/>
      <c r="M40" s="75"/>
      <c r="N40" s="75"/>
      <c r="O40" s="75"/>
      <c r="P40" s="75"/>
      <c r="Q40" s="75"/>
      <c r="R40" s="75"/>
      <c r="S40" s="75"/>
      <c r="T40" s="75"/>
      <c r="U40" s="100"/>
    </row>
    <row r="41" spans="1:21" x14ac:dyDescent="0.35">
      <c r="A41" s="94"/>
      <c r="B41" s="99" t="s">
        <v>290</v>
      </c>
      <c r="C41" s="75"/>
      <c r="D41" s="75"/>
      <c r="E41" s="75"/>
      <c r="F41" s="75"/>
      <c r="G41" s="75"/>
      <c r="H41" s="75"/>
      <c r="I41" s="75"/>
      <c r="J41" s="75"/>
      <c r="K41" s="75"/>
      <c r="L41" s="75"/>
      <c r="M41" s="75"/>
      <c r="N41" s="75"/>
      <c r="O41" s="75"/>
      <c r="P41" s="75"/>
      <c r="Q41" s="75"/>
      <c r="R41" s="75"/>
      <c r="S41" s="75"/>
      <c r="T41" s="75"/>
      <c r="U41" s="100"/>
    </row>
    <row r="42" spans="1:21" x14ac:dyDescent="0.35">
      <c r="A42" s="94"/>
      <c r="B42" s="60" t="s">
        <v>56</v>
      </c>
      <c r="C42" s="75">
        <v>40.681729773010403</v>
      </c>
      <c r="D42" s="75">
        <v>43.273306360105202</v>
      </c>
      <c r="E42" s="75">
        <v>43.192207865750198</v>
      </c>
      <c r="F42" s="75">
        <v>44.031002397960897</v>
      </c>
      <c r="G42" s="75">
        <v>43.002044573987597</v>
      </c>
      <c r="H42" s="75">
        <v>43.035484550082401</v>
      </c>
      <c r="I42" s="75">
        <v>44.3555109819496</v>
      </c>
      <c r="J42" s="75">
        <v>44.883462279292601</v>
      </c>
      <c r="K42" s="75">
        <v>44.326400862331703</v>
      </c>
      <c r="L42" s="75">
        <v>42.073351912627899</v>
      </c>
      <c r="M42" s="75">
        <v>44.7263443574574</v>
      </c>
      <c r="N42" s="75">
        <v>40.604878217715203</v>
      </c>
      <c r="O42" s="75">
        <v>39.781304834255501</v>
      </c>
      <c r="P42" s="75">
        <v>39.504842699677098</v>
      </c>
      <c r="Q42" s="75">
        <v>37.322451524212497</v>
      </c>
      <c r="R42" s="75">
        <v>39.366495561050797</v>
      </c>
      <c r="S42" s="75">
        <v>37.158223287387898</v>
      </c>
      <c r="T42" s="75">
        <v>38.053503045628602</v>
      </c>
      <c r="U42" s="100">
        <v>34.9186436517098</v>
      </c>
    </row>
    <row r="43" spans="1:21" x14ac:dyDescent="0.35">
      <c r="A43" s="94"/>
      <c r="B43" s="60" t="s">
        <v>57</v>
      </c>
      <c r="C43" s="75">
        <v>45.772118408718804</v>
      </c>
      <c r="D43" s="75">
        <v>43.205552965819599</v>
      </c>
      <c r="E43" s="75">
        <v>43.772239340896</v>
      </c>
      <c r="F43" s="75">
        <v>42.176760452958703</v>
      </c>
      <c r="G43" s="75">
        <v>43.336863146820903</v>
      </c>
      <c r="H43" s="75">
        <v>44.7844442570224</v>
      </c>
      <c r="I43" s="75">
        <v>44.630363591039099</v>
      </c>
      <c r="J43" s="75">
        <v>44.108336438989802</v>
      </c>
      <c r="K43" s="75">
        <v>46.057612904327698</v>
      </c>
      <c r="L43" s="75">
        <v>49.789054343666201</v>
      </c>
      <c r="M43" s="75">
        <v>46.963266656266399</v>
      </c>
      <c r="N43" s="75">
        <v>49.747998127540001</v>
      </c>
      <c r="O43" s="75">
        <v>49.463139006638301</v>
      </c>
      <c r="P43" s="75">
        <v>50.471006712588398</v>
      </c>
      <c r="Q43" s="75">
        <v>52.706974026044399</v>
      </c>
      <c r="R43" s="75">
        <v>50.874562140111898</v>
      </c>
      <c r="S43" s="75">
        <v>53.663574291731599</v>
      </c>
      <c r="T43" s="75">
        <v>53.990423821269701</v>
      </c>
      <c r="U43" s="100">
        <v>57.473240680219902</v>
      </c>
    </row>
    <row r="44" spans="1:21" x14ac:dyDescent="0.35">
      <c r="A44" s="94"/>
      <c r="B44" s="60" t="s">
        <v>288</v>
      </c>
      <c r="C44" s="75">
        <v>7.1473612588646596</v>
      </c>
      <c r="D44" s="75">
        <v>6.7496645017937897</v>
      </c>
      <c r="E44" s="75">
        <v>6.8246382266378696</v>
      </c>
      <c r="F44" s="75">
        <v>6.4379721552729698</v>
      </c>
      <c r="G44" s="75">
        <v>6.9906416180729503</v>
      </c>
      <c r="H44" s="75">
        <v>5.62510362144201</v>
      </c>
      <c r="I44" s="75">
        <v>4.6278010442790203</v>
      </c>
      <c r="J44" s="75">
        <v>4.43817781767022</v>
      </c>
      <c r="K44" s="75">
        <v>3.2884342103640698</v>
      </c>
      <c r="L44" s="75">
        <v>2.50503265608695</v>
      </c>
      <c r="M44" s="75">
        <v>2.7339993588623202</v>
      </c>
      <c r="N44" s="75">
        <v>3.1816358816439498</v>
      </c>
      <c r="O44" s="75">
        <v>2.7743375994249901</v>
      </c>
      <c r="P44" s="75">
        <v>4.6381717695687597</v>
      </c>
      <c r="Q44" s="75">
        <v>4.8977192794456004</v>
      </c>
      <c r="R44" s="75">
        <v>4.8202402324922096</v>
      </c>
      <c r="S44" s="75">
        <v>3.9093207118026401</v>
      </c>
      <c r="T44" s="75">
        <v>3.3665525236080001</v>
      </c>
      <c r="U44" s="100">
        <v>3.1035751173435</v>
      </c>
    </row>
    <row r="45" spans="1:21" x14ac:dyDescent="0.35">
      <c r="A45" s="94"/>
      <c r="B45" s="60" t="s">
        <v>281</v>
      </c>
      <c r="C45" s="75">
        <v>2.42907036892935</v>
      </c>
      <c r="D45" s="75">
        <v>2.8898391396526</v>
      </c>
      <c r="E45" s="75">
        <v>2.5863659774154799</v>
      </c>
      <c r="F45" s="75">
        <v>4.2036210431648504</v>
      </c>
      <c r="G45" s="75">
        <v>3.2002114197122502</v>
      </c>
      <c r="H45" s="75">
        <v>3.2765747377049101</v>
      </c>
      <c r="I45" s="75">
        <v>2.8939807391868801</v>
      </c>
      <c r="J45" s="75">
        <v>2.7322494415175602</v>
      </c>
      <c r="K45" s="75">
        <v>2.1173777073332598</v>
      </c>
      <c r="L45" s="75">
        <v>1.6373273257902701</v>
      </c>
      <c r="M45" s="75">
        <v>1.1712956064737601</v>
      </c>
      <c r="N45" s="75">
        <v>1.60724040299231</v>
      </c>
      <c r="O45" s="75">
        <v>1.93698437602011</v>
      </c>
      <c r="P45" s="75">
        <v>0.55467505548669804</v>
      </c>
      <c r="Q45" s="75">
        <v>0.582874413858813</v>
      </c>
      <c r="R45" s="75">
        <v>0.42463954529949599</v>
      </c>
      <c r="S45" s="75">
        <v>0.243224559696952</v>
      </c>
      <c r="T45" s="75">
        <v>0.15373156919756401</v>
      </c>
      <c r="U45" s="100">
        <v>7.5027727306156006E-2</v>
      </c>
    </row>
    <row r="46" spans="1:21" x14ac:dyDescent="0.35">
      <c r="A46" s="94"/>
      <c r="B46" s="60" t="s">
        <v>289</v>
      </c>
      <c r="C46" s="75">
        <v>0</v>
      </c>
      <c r="D46" s="75">
        <v>0</v>
      </c>
      <c r="E46" s="75">
        <v>0</v>
      </c>
      <c r="F46" s="75">
        <v>0</v>
      </c>
      <c r="G46" s="75">
        <v>0</v>
      </c>
      <c r="H46" s="75">
        <v>0</v>
      </c>
      <c r="I46" s="75">
        <v>0</v>
      </c>
      <c r="J46" s="75">
        <v>0</v>
      </c>
      <c r="K46" s="75">
        <v>0</v>
      </c>
      <c r="L46" s="75">
        <v>0</v>
      </c>
      <c r="M46" s="75">
        <v>0</v>
      </c>
      <c r="N46" s="75">
        <v>0</v>
      </c>
      <c r="O46" s="75">
        <v>0</v>
      </c>
      <c r="P46" s="75">
        <v>0</v>
      </c>
      <c r="Q46" s="75">
        <v>0</v>
      </c>
      <c r="R46" s="75">
        <v>0</v>
      </c>
      <c r="S46" s="75">
        <v>0</v>
      </c>
      <c r="T46" s="75">
        <v>0</v>
      </c>
      <c r="U46" s="100">
        <v>0</v>
      </c>
    </row>
    <row r="47" spans="1:21" ht="15.5" x14ac:dyDescent="0.35">
      <c r="A47" s="94"/>
      <c r="B47" s="60" t="s">
        <v>59</v>
      </c>
      <c r="C47" s="75">
        <v>3.9697201904766302</v>
      </c>
      <c r="D47" s="75">
        <v>3.8816370326287899</v>
      </c>
      <c r="E47" s="75">
        <v>3.6245485893003799</v>
      </c>
      <c r="F47" s="75">
        <v>3.1506439506424799</v>
      </c>
      <c r="G47" s="75">
        <v>3.4702392414062402</v>
      </c>
      <c r="H47" s="75">
        <v>3.2783928337482098</v>
      </c>
      <c r="I47" s="75">
        <v>3.49234364354521</v>
      </c>
      <c r="J47" s="75">
        <v>3.8377740225296999</v>
      </c>
      <c r="K47" s="75">
        <v>4.2101743156432301</v>
      </c>
      <c r="L47" s="75">
        <v>3.9952337618285099</v>
      </c>
      <c r="M47" s="75">
        <v>4.4050940209400498</v>
      </c>
      <c r="N47" s="75">
        <v>4.8582473701083897</v>
      </c>
      <c r="O47" s="75">
        <v>6.0442341836609703</v>
      </c>
      <c r="P47" s="75">
        <v>4.8313037626790001</v>
      </c>
      <c r="Q47" s="75">
        <v>4.4899807564385901</v>
      </c>
      <c r="R47" s="75">
        <v>4.5140625210455196</v>
      </c>
      <c r="S47" s="75">
        <v>5.0256571493807796</v>
      </c>
      <c r="T47" s="75">
        <v>4.4357890402960596</v>
      </c>
      <c r="U47" s="100">
        <v>4.4295128234205299</v>
      </c>
    </row>
    <row r="48" spans="1:21" x14ac:dyDescent="0.35">
      <c r="A48" s="94"/>
      <c r="C48" s="75"/>
      <c r="D48" s="75"/>
      <c r="E48" s="75"/>
      <c r="F48" s="75"/>
      <c r="G48" s="75"/>
      <c r="H48" s="75"/>
      <c r="I48" s="75"/>
      <c r="J48" s="75"/>
      <c r="K48" s="75"/>
      <c r="L48" s="75"/>
      <c r="M48" s="75"/>
      <c r="N48" s="75"/>
      <c r="O48" s="75"/>
      <c r="P48" s="75"/>
      <c r="Q48" s="75"/>
      <c r="R48" s="75"/>
      <c r="S48" s="75"/>
      <c r="T48" s="75"/>
      <c r="U48" s="100"/>
    </row>
    <row r="49" spans="1:28" x14ac:dyDescent="0.35">
      <c r="A49" s="91"/>
      <c r="B49" s="30" t="s">
        <v>295</v>
      </c>
      <c r="C49" s="97">
        <v>55.724956314503302</v>
      </c>
      <c r="D49" s="97">
        <v>57.615908114477001</v>
      </c>
      <c r="E49" s="97">
        <v>56.668329959286801</v>
      </c>
      <c r="F49" s="97">
        <v>57.786973529793499</v>
      </c>
      <c r="G49" s="97">
        <v>56.132548225866202</v>
      </c>
      <c r="H49" s="97">
        <v>54.696804243400898</v>
      </c>
      <c r="I49" s="97">
        <v>53.957934711780602</v>
      </c>
      <c r="J49" s="97">
        <v>53.947795048603098</v>
      </c>
      <c r="K49" s="97">
        <v>52.265773217757399</v>
      </c>
      <c r="L49" s="97">
        <v>49.788550251199702</v>
      </c>
      <c r="M49" s="97">
        <v>50.595860207105801</v>
      </c>
      <c r="N49" s="97">
        <v>48.035877163135403</v>
      </c>
      <c r="O49" s="97">
        <v>46.175288878430699</v>
      </c>
      <c r="P49" s="97">
        <v>46.0770899616669</v>
      </c>
      <c r="Q49" s="97">
        <v>44.774065520989097</v>
      </c>
      <c r="R49" s="97">
        <v>45.122311223806001</v>
      </c>
      <c r="S49" s="97">
        <v>43.474439741618902</v>
      </c>
      <c r="T49" s="97">
        <v>43.714830920839901</v>
      </c>
      <c r="U49" s="98">
        <v>41.773715752927899</v>
      </c>
    </row>
    <row r="50" spans="1:28" x14ac:dyDescent="0.35">
      <c r="A50" s="91"/>
      <c r="B50" s="30"/>
      <c r="C50" s="97"/>
      <c r="D50" s="97"/>
      <c r="E50" s="97"/>
      <c r="F50" s="97"/>
      <c r="G50" s="97"/>
      <c r="H50" s="97"/>
      <c r="I50" s="97"/>
      <c r="J50" s="97"/>
      <c r="K50" s="97"/>
      <c r="L50" s="97"/>
      <c r="M50" s="97"/>
      <c r="N50" s="97"/>
      <c r="O50" s="97"/>
      <c r="P50" s="97"/>
      <c r="Q50" s="97"/>
      <c r="R50" s="97"/>
      <c r="S50" s="97"/>
      <c r="T50" s="97"/>
      <c r="U50" s="98"/>
    </row>
    <row r="51" spans="1:28" x14ac:dyDescent="0.35">
      <c r="A51" s="94"/>
      <c r="C51" s="75"/>
      <c r="D51" s="75"/>
      <c r="E51" s="75"/>
      <c r="F51" s="75"/>
      <c r="G51" s="75"/>
      <c r="H51" s="75"/>
      <c r="I51" s="75"/>
      <c r="J51" s="75"/>
      <c r="K51" s="75"/>
      <c r="L51" s="75"/>
      <c r="M51" s="75"/>
      <c r="N51" s="75"/>
      <c r="O51" s="75"/>
      <c r="P51" s="75"/>
      <c r="Q51" s="75"/>
      <c r="R51" s="75"/>
      <c r="S51" s="75"/>
      <c r="T51" s="75"/>
      <c r="U51" s="100"/>
    </row>
    <row r="52" spans="1:28" ht="15" x14ac:dyDescent="0.4">
      <c r="A52" s="94"/>
      <c r="B52" s="20" t="s">
        <v>296</v>
      </c>
      <c r="C52" s="97">
        <v>32.765797348968697</v>
      </c>
      <c r="D52" s="97">
        <v>32.148102252044602</v>
      </c>
      <c r="E52" s="97">
        <v>33.655224889938602</v>
      </c>
      <c r="F52" s="97">
        <v>34.848752102796901</v>
      </c>
      <c r="G52" s="97">
        <v>33.794926731685699</v>
      </c>
      <c r="H52" s="97">
        <v>32.048474364144198</v>
      </c>
      <c r="I52" s="97">
        <v>29.171629247285601</v>
      </c>
      <c r="J52" s="97">
        <v>30.039841381703599</v>
      </c>
      <c r="K52" s="97">
        <v>29.8889832134013</v>
      </c>
      <c r="L52" s="97">
        <v>29.5415538825124</v>
      </c>
      <c r="M52" s="97">
        <v>28.043547261877499</v>
      </c>
      <c r="N52" s="97">
        <v>29.9128581835934</v>
      </c>
      <c r="O52" s="97">
        <v>27.976361401511301</v>
      </c>
      <c r="P52" s="97">
        <v>29.044059423585399</v>
      </c>
      <c r="Q52" s="97">
        <v>30.749743317247301</v>
      </c>
      <c r="R52" s="97">
        <v>29.3804176169531</v>
      </c>
      <c r="S52" s="97">
        <v>29.217259433239199</v>
      </c>
      <c r="T52" s="97">
        <v>30.7495633852445</v>
      </c>
      <c r="U52" s="98">
        <v>31.8977042016122</v>
      </c>
    </row>
    <row r="53" spans="1:28" x14ac:dyDescent="0.35">
      <c r="A53" s="94"/>
      <c r="C53" s="75"/>
      <c r="D53" s="75"/>
      <c r="E53" s="75"/>
      <c r="F53" s="75"/>
      <c r="G53" s="75"/>
      <c r="H53" s="75"/>
      <c r="I53" s="75"/>
      <c r="J53" s="75"/>
      <c r="K53" s="75"/>
      <c r="L53" s="75"/>
      <c r="M53" s="75"/>
      <c r="N53" s="75"/>
      <c r="O53" s="75"/>
      <c r="P53" s="75"/>
      <c r="Q53" s="75"/>
      <c r="R53" s="75"/>
      <c r="S53" s="75"/>
      <c r="T53" s="75"/>
      <c r="U53" s="100"/>
    </row>
    <row r="54" spans="1:28" x14ac:dyDescent="0.35">
      <c r="A54" s="91"/>
      <c r="B54" s="30" t="s">
        <v>295</v>
      </c>
      <c r="C54" s="97">
        <v>33.086737488946</v>
      </c>
      <c r="D54" s="97">
        <v>32.693737372060099</v>
      </c>
      <c r="E54" s="97">
        <v>32.202633313637897</v>
      </c>
      <c r="F54" s="97">
        <v>32.359587470409203</v>
      </c>
      <c r="G54" s="97">
        <v>32.010141331206398</v>
      </c>
      <c r="H54" s="97">
        <v>31.188733469972298</v>
      </c>
      <c r="I54" s="97">
        <v>30.050663147736302</v>
      </c>
      <c r="J54" s="97">
        <v>29.788655263186701</v>
      </c>
      <c r="K54" s="97">
        <v>29.124109254619299</v>
      </c>
      <c r="L54" s="97">
        <v>28.881933153477998</v>
      </c>
      <c r="M54" s="97">
        <v>28.002953740518901</v>
      </c>
      <c r="N54" s="97">
        <v>28.5708814366781</v>
      </c>
      <c r="O54" s="97">
        <v>27.8353880451203</v>
      </c>
      <c r="P54" s="97">
        <v>27.9090651911302</v>
      </c>
      <c r="Q54" s="97">
        <v>28.083022069544299</v>
      </c>
      <c r="R54" s="97">
        <v>27.377458825076801</v>
      </c>
      <c r="S54" s="97">
        <v>27.314621423421801</v>
      </c>
      <c r="T54" s="97">
        <v>27.067060412548599</v>
      </c>
      <c r="U54" s="98">
        <v>27.1762140907299</v>
      </c>
    </row>
    <row r="55" spans="1:28" x14ac:dyDescent="0.35">
      <c r="A55" s="91"/>
      <c r="B55" s="30"/>
      <c r="C55" s="97"/>
      <c r="D55" s="97"/>
      <c r="E55" s="97"/>
      <c r="F55" s="97"/>
      <c r="G55" s="97"/>
      <c r="H55" s="97"/>
      <c r="I55" s="97"/>
      <c r="J55" s="97"/>
      <c r="K55" s="97"/>
      <c r="L55" s="97"/>
      <c r="M55" s="97"/>
      <c r="N55" s="97"/>
      <c r="O55" s="97"/>
      <c r="P55" s="97"/>
      <c r="Q55" s="97"/>
      <c r="R55" s="97"/>
      <c r="S55" s="97"/>
      <c r="T55" s="97"/>
      <c r="U55" s="98"/>
    </row>
    <row r="56" spans="1:28" x14ac:dyDescent="0.35">
      <c r="A56" s="94"/>
      <c r="C56" s="75"/>
      <c r="D56" s="75"/>
      <c r="E56" s="75"/>
      <c r="F56" s="75"/>
      <c r="G56" s="75"/>
      <c r="H56" s="75"/>
      <c r="I56" s="75"/>
      <c r="J56" s="75"/>
      <c r="K56" s="75"/>
      <c r="L56" s="75"/>
      <c r="M56" s="75"/>
      <c r="N56" s="75"/>
      <c r="O56" s="75"/>
      <c r="P56" s="75"/>
      <c r="Q56" s="75"/>
      <c r="R56" s="75"/>
      <c r="S56" s="75"/>
      <c r="T56" s="75"/>
      <c r="U56" s="100"/>
    </row>
    <row r="57" spans="1:28" x14ac:dyDescent="0.35">
      <c r="A57" s="91"/>
      <c r="B57" s="30" t="s">
        <v>297</v>
      </c>
      <c r="C57" s="31">
        <v>0.95839777341499999</v>
      </c>
      <c r="D57" s="31">
        <v>0.87725812280500004</v>
      </c>
      <c r="E57" s="31">
        <v>0.93399643993500003</v>
      </c>
      <c r="F57" s="31">
        <v>0.96205706103999999</v>
      </c>
      <c r="G57" s="31">
        <v>0.94619944702299996</v>
      </c>
      <c r="H57" s="31">
        <v>0.91654201188700002</v>
      </c>
      <c r="I57" s="31">
        <v>0.85424691874900005</v>
      </c>
      <c r="J57" s="31">
        <v>0.93217456511200003</v>
      </c>
      <c r="K57" s="31">
        <v>0.94995092738300002</v>
      </c>
      <c r="L57" s="31">
        <v>0.96111867928200001</v>
      </c>
      <c r="M57" s="31">
        <v>0.86609104022500005</v>
      </c>
      <c r="N57" s="31">
        <v>0.90239228500199997</v>
      </c>
      <c r="O57" s="31">
        <v>0.842134939453</v>
      </c>
      <c r="P57" s="31">
        <v>0.93077173580399997</v>
      </c>
      <c r="Q57" s="31">
        <v>0.98063151139799998</v>
      </c>
      <c r="R57" s="31">
        <v>0.91597237230499995</v>
      </c>
      <c r="S57" s="31">
        <v>0.88699651037100002</v>
      </c>
      <c r="T57" s="31">
        <v>0.91579600220500001</v>
      </c>
      <c r="U57" s="110">
        <v>0.94776298094599998</v>
      </c>
    </row>
    <row r="58" spans="1:28" x14ac:dyDescent="0.35">
      <c r="A58" s="91"/>
      <c r="B58" s="30" t="s">
        <v>298</v>
      </c>
      <c r="C58" s="31">
        <v>0.90646196721299999</v>
      </c>
      <c r="D58" s="31">
        <v>1.4322702618109999</v>
      </c>
      <c r="E58" s="31">
        <v>1.733016362561</v>
      </c>
      <c r="F58" s="31">
        <v>1.315766385136</v>
      </c>
      <c r="G58" s="31">
        <v>0.94718144653299996</v>
      </c>
      <c r="H58" s="31">
        <v>1.7864748527230001</v>
      </c>
      <c r="I58" s="31">
        <v>1.3793161322380001</v>
      </c>
      <c r="J58" s="31">
        <v>1.4435557958480001</v>
      </c>
      <c r="K58" s="31">
        <v>1.0807886911</v>
      </c>
      <c r="L58" s="31">
        <v>0.92676258776700005</v>
      </c>
      <c r="M58" s="31">
        <v>1.5845635442770001</v>
      </c>
      <c r="N58" s="31">
        <v>1.5052178660319999</v>
      </c>
      <c r="O58" s="31">
        <v>1.7010290391039999</v>
      </c>
      <c r="P58" s="31">
        <v>1.181815210703</v>
      </c>
      <c r="Q58" s="31">
        <v>1.1103715581489999</v>
      </c>
      <c r="R58" s="31">
        <v>1.3726126085020001</v>
      </c>
      <c r="S58" s="31">
        <v>1.7829967009180001</v>
      </c>
      <c r="T58" s="31">
        <v>1.3723487674470001</v>
      </c>
      <c r="U58" s="110">
        <v>1.891612004962</v>
      </c>
    </row>
    <row r="59" spans="1:28" x14ac:dyDescent="0.35">
      <c r="A59" s="91"/>
      <c r="B59" s="30"/>
      <c r="C59" s="31"/>
      <c r="D59" s="31"/>
      <c r="E59" s="31"/>
      <c r="F59" s="31"/>
      <c r="G59" s="31"/>
      <c r="H59" s="31"/>
      <c r="I59" s="31"/>
      <c r="J59" s="31"/>
      <c r="K59" s="82"/>
      <c r="L59" s="30"/>
      <c r="M59" s="30"/>
      <c r="N59" s="20"/>
      <c r="O59" s="20"/>
      <c r="P59" s="20"/>
      <c r="Q59" s="20"/>
      <c r="R59" s="20"/>
      <c r="S59" s="20"/>
      <c r="T59" s="20"/>
      <c r="U59" s="110"/>
      <c r="V59" s="31"/>
      <c r="W59" s="31"/>
      <c r="X59" s="31"/>
      <c r="Y59" s="20"/>
      <c r="Z59" s="20"/>
      <c r="AA59" s="20"/>
      <c r="AB59" s="20"/>
    </row>
    <row r="60" spans="1:28" x14ac:dyDescent="0.35">
      <c r="A60" s="109" t="s">
        <v>299</v>
      </c>
      <c r="B60" s="69"/>
      <c r="C60" s="69"/>
      <c r="D60" s="69"/>
      <c r="E60" s="69"/>
      <c r="F60" s="69"/>
      <c r="G60" s="69"/>
      <c r="H60" s="69"/>
      <c r="U60" s="110"/>
      <c r="V60" s="31"/>
      <c r="W60" s="31"/>
      <c r="X60" s="31"/>
    </row>
    <row r="61" spans="1:28" x14ac:dyDescent="0.35">
      <c r="A61" s="111" t="s">
        <v>300</v>
      </c>
      <c r="B61" s="112"/>
      <c r="C61" s="4"/>
      <c r="D61" s="4"/>
      <c r="E61" s="4"/>
      <c r="F61" s="4"/>
      <c r="G61" s="4"/>
      <c r="H61" s="4"/>
      <c r="I61" s="4"/>
      <c r="J61" s="4"/>
      <c r="K61" s="4"/>
      <c r="L61" s="4"/>
      <c r="M61" s="4"/>
      <c r="N61" s="4"/>
      <c r="O61" s="4"/>
      <c r="P61" s="4"/>
      <c r="Q61" s="4"/>
      <c r="R61" s="4"/>
      <c r="S61" s="4"/>
      <c r="T61" s="4"/>
      <c r="U61" s="114"/>
    </row>
    <row r="63" spans="1:28" ht="18" x14ac:dyDescent="0.4">
      <c r="A63" s="87" t="s">
        <v>284</v>
      </c>
      <c r="B63" s="88"/>
      <c r="C63" s="89"/>
      <c r="D63" s="89"/>
      <c r="E63" s="89"/>
      <c r="F63" s="89"/>
      <c r="G63" s="89"/>
      <c r="H63" s="89"/>
      <c r="I63" s="89"/>
      <c r="J63" s="89"/>
      <c r="K63" s="89"/>
      <c r="L63" s="89"/>
      <c r="M63" s="89"/>
      <c r="N63" s="89"/>
      <c r="O63" s="89"/>
      <c r="P63" s="89"/>
      <c r="Q63" s="89"/>
      <c r="R63" s="89"/>
      <c r="S63" s="89"/>
      <c r="T63" s="89"/>
      <c r="U63" s="90"/>
    </row>
    <row r="64" spans="1:28" x14ac:dyDescent="0.35">
      <c r="A64" s="91"/>
      <c r="F64" s="69"/>
      <c r="P64" s="69"/>
      <c r="Q64" s="69"/>
      <c r="R64" s="69"/>
      <c r="S64" s="69"/>
      <c r="U64" s="92"/>
      <c r="V64" s="69"/>
    </row>
    <row r="65" spans="1:21" ht="15.5" x14ac:dyDescent="0.35">
      <c r="A65" s="93" t="s">
        <v>110</v>
      </c>
      <c r="F65" s="69"/>
      <c r="G65" s="69"/>
      <c r="H65" s="69"/>
      <c r="I65" s="69"/>
      <c r="U65" s="92"/>
    </row>
    <row r="66" spans="1:21" ht="15.5" x14ac:dyDescent="0.35">
      <c r="A66" s="93" t="s">
        <v>301</v>
      </c>
      <c r="U66" s="92"/>
    </row>
    <row r="67" spans="1:21" ht="15.5" x14ac:dyDescent="0.35">
      <c r="A67" s="94"/>
      <c r="C67" s="14"/>
      <c r="D67" s="14"/>
      <c r="E67" s="14"/>
      <c r="F67" s="95"/>
      <c r="G67" s="95"/>
      <c r="H67" s="95"/>
      <c r="I67" s="95"/>
      <c r="U67" s="92"/>
    </row>
    <row r="68" spans="1:21" x14ac:dyDescent="0.35">
      <c r="A68" s="94"/>
      <c r="U68" s="92"/>
    </row>
    <row r="69" spans="1:21" x14ac:dyDescent="0.35">
      <c r="A69" s="94"/>
      <c r="C69" s="81">
        <v>2000</v>
      </c>
      <c r="D69" s="81">
        <v>2001</v>
      </c>
      <c r="E69" s="81">
        <v>2002</v>
      </c>
      <c r="F69" s="81">
        <v>2003</v>
      </c>
      <c r="G69" s="81">
        <v>2004</v>
      </c>
      <c r="H69" s="81">
        <v>2005</v>
      </c>
      <c r="I69" s="81">
        <v>2006</v>
      </c>
      <c r="J69" s="81">
        <v>2007</v>
      </c>
      <c r="K69" s="81">
        <v>2008</v>
      </c>
      <c r="L69" s="81">
        <v>2009</v>
      </c>
      <c r="M69" s="81">
        <v>2010</v>
      </c>
      <c r="N69" s="81">
        <v>2011</v>
      </c>
      <c r="O69" s="81">
        <v>2012</v>
      </c>
      <c r="P69" s="81">
        <v>2013</v>
      </c>
      <c r="Q69" s="81">
        <v>2014</v>
      </c>
      <c r="R69" s="81">
        <v>2015</v>
      </c>
      <c r="S69" s="81">
        <v>2016</v>
      </c>
      <c r="T69" s="81">
        <v>2017</v>
      </c>
      <c r="U69" s="96">
        <v>2018</v>
      </c>
    </row>
    <row r="70" spans="1:21" x14ac:dyDescent="0.35">
      <c r="A70" s="94"/>
      <c r="C70" s="15"/>
      <c r="D70" s="15"/>
      <c r="E70" s="15"/>
      <c r="F70" s="15"/>
      <c r="U70" s="92"/>
    </row>
    <row r="71" spans="1:21" x14ac:dyDescent="0.35">
      <c r="A71" s="91"/>
      <c r="B71" s="20" t="s">
        <v>302</v>
      </c>
      <c r="C71" s="97">
        <v>606.10195238090398</v>
      </c>
      <c r="D71" s="97">
        <v>578.81709679055598</v>
      </c>
      <c r="E71" s="97">
        <v>612.48038026218796</v>
      </c>
      <c r="F71" s="97">
        <v>625.76817254567402</v>
      </c>
      <c r="G71" s="97">
        <v>608.63643143883405</v>
      </c>
      <c r="H71" s="97">
        <v>580.00138768319403</v>
      </c>
      <c r="I71" s="97">
        <v>528.99221758362103</v>
      </c>
      <c r="J71" s="97">
        <v>560.67273029207104</v>
      </c>
      <c r="K71" s="97">
        <v>563.80803631281003</v>
      </c>
      <c r="L71" s="97">
        <v>558.77635165661695</v>
      </c>
      <c r="M71" s="97">
        <v>528.88896174312799</v>
      </c>
      <c r="N71" s="97">
        <v>562.68373276321995</v>
      </c>
      <c r="O71" s="97">
        <v>525.27270107547201</v>
      </c>
      <c r="P71" s="97">
        <v>561.21692193017498</v>
      </c>
      <c r="Q71" s="97">
        <v>601.03626099420103</v>
      </c>
      <c r="R71" s="97">
        <v>575.81775126403397</v>
      </c>
      <c r="S71" s="97">
        <v>572.19838376196503</v>
      </c>
      <c r="T71" s="97">
        <v>602.50432787850298</v>
      </c>
      <c r="U71" s="98">
        <v>624.25441679994697</v>
      </c>
    </row>
    <row r="72" spans="1:21" x14ac:dyDescent="0.35">
      <c r="A72" s="94"/>
      <c r="B72" s="99" t="s">
        <v>287</v>
      </c>
      <c r="C72" s="75"/>
      <c r="D72" s="75"/>
      <c r="E72" s="75"/>
      <c r="F72" s="75"/>
      <c r="G72" s="75"/>
      <c r="H72" s="75"/>
      <c r="I72" s="75"/>
      <c r="J72" s="75"/>
      <c r="K72" s="75"/>
      <c r="L72" s="75"/>
      <c r="M72" s="75"/>
      <c r="N72" s="75"/>
      <c r="O72" s="75"/>
      <c r="P72" s="75"/>
      <c r="Q72" s="75"/>
      <c r="R72" s="75"/>
      <c r="S72" s="75"/>
      <c r="T72" s="75"/>
      <c r="U72" s="100"/>
    </row>
    <row r="73" spans="1:21" x14ac:dyDescent="0.35">
      <c r="A73" s="94"/>
      <c r="B73" s="60" t="s">
        <v>56</v>
      </c>
      <c r="C73" s="75">
        <v>57.288847804836202</v>
      </c>
      <c r="D73" s="75">
        <v>46.120012191544298</v>
      </c>
      <c r="E73" s="75">
        <v>48.607127513493602</v>
      </c>
      <c r="F73" s="75">
        <v>48.116282943015896</v>
      </c>
      <c r="G73" s="75">
        <v>48.367424787799401</v>
      </c>
      <c r="H73" s="75">
        <v>43.690924748701903</v>
      </c>
      <c r="I73" s="75">
        <v>44.495249262730702</v>
      </c>
      <c r="J73" s="75">
        <v>60.789268591636599</v>
      </c>
      <c r="K73" s="75">
        <v>60.665830414946498</v>
      </c>
      <c r="L73" s="75">
        <v>58.746253961804101</v>
      </c>
      <c r="M73" s="75">
        <v>60.736387860154203</v>
      </c>
      <c r="N73" s="75">
        <v>63.4695592134957</v>
      </c>
      <c r="O73" s="75">
        <v>59.820788492728902</v>
      </c>
      <c r="P73" s="75">
        <v>72.765843162909405</v>
      </c>
      <c r="Q73" s="75">
        <v>76.6859449055776</v>
      </c>
      <c r="R73" s="75">
        <v>75.276627675062599</v>
      </c>
      <c r="S73" s="75">
        <v>75.785346716447506</v>
      </c>
      <c r="T73" s="75">
        <v>79.146582041041299</v>
      </c>
      <c r="U73" s="100">
        <v>82.506636770165997</v>
      </c>
    </row>
    <row r="74" spans="1:21" x14ac:dyDescent="0.35">
      <c r="A74" s="94"/>
      <c r="B74" s="60" t="s">
        <v>57</v>
      </c>
      <c r="C74" s="75">
        <v>455.96161905654998</v>
      </c>
      <c r="D74" s="75">
        <v>439.40064252712699</v>
      </c>
      <c r="E74" s="75">
        <v>469.72169318512601</v>
      </c>
      <c r="F74" s="75">
        <v>475.96625298588202</v>
      </c>
      <c r="G74" s="75">
        <v>464.63735497546298</v>
      </c>
      <c r="H74" s="75">
        <v>454.66832853253402</v>
      </c>
      <c r="I74" s="75">
        <v>417.46329094523901</v>
      </c>
      <c r="J74" s="75">
        <v>429.174174898042</v>
      </c>
      <c r="K74" s="75">
        <v>443.37916860278199</v>
      </c>
      <c r="L74" s="75">
        <v>455.76991126032902</v>
      </c>
      <c r="M74" s="75">
        <v>422.37726265363699</v>
      </c>
      <c r="N74" s="75">
        <v>445.193411505087</v>
      </c>
      <c r="O74" s="75">
        <v>408.36048381398098</v>
      </c>
      <c r="P74" s="75">
        <v>432.811114235307</v>
      </c>
      <c r="Q74" s="75">
        <v>468.33815607028299</v>
      </c>
      <c r="R74" s="75">
        <v>445.261726929188</v>
      </c>
      <c r="S74" s="75">
        <v>446.31244528955102</v>
      </c>
      <c r="T74" s="75">
        <v>480.04137808014798</v>
      </c>
      <c r="U74" s="100">
        <v>502.47865089790997</v>
      </c>
    </row>
    <row r="75" spans="1:21" x14ac:dyDescent="0.35">
      <c r="A75" s="94"/>
      <c r="B75" s="60" t="s">
        <v>288</v>
      </c>
      <c r="C75" s="75">
        <v>49.8788857138263</v>
      </c>
      <c r="D75" s="75">
        <v>48.112636469699702</v>
      </c>
      <c r="E75" s="75">
        <v>50.649036220915903</v>
      </c>
      <c r="F75" s="75">
        <v>49.183855232851997</v>
      </c>
      <c r="G75" s="75">
        <v>50.2127645135186</v>
      </c>
      <c r="H75" s="75">
        <v>38.2123660348744</v>
      </c>
      <c r="I75" s="75">
        <v>28.298064826121799</v>
      </c>
      <c r="J75" s="75">
        <v>27.532717977124101</v>
      </c>
      <c r="K75" s="75">
        <v>19.980207045203699</v>
      </c>
      <c r="L75" s="75">
        <v>14.9070096039014</v>
      </c>
      <c r="M75" s="75">
        <v>16.2606481173909</v>
      </c>
      <c r="N75" s="75">
        <v>18.751985678587101</v>
      </c>
      <c r="O75" s="75">
        <v>15.3755522253809</v>
      </c>
      <c r="P75" s="75">
        <v>25.563434714515498</v>
      </c>
      <c r="Q75" s="75">
        <v>27.667290937328701</v>
      </c>
      <c r="R75" s="75">
        <v>26.851036358839199</v>
      </c>
      <c r="S75" s="75">
        <v>20.7362442041963</v>
      </c>
      <c r="T75" s="75">
        <v>18.703477217463899</v>
      </c>
      <c r="U75" s="100">
        <v>16.216445342846001</v>
      </c>
    </row>
    <row r="76" spans="1:21" x14ac:dyDescent="0.35">
      <c r="A76" s="94"/>
      <c r="B76" s="60" t="s">
        <v>281</v>
      </c>
      <c r="C76" s="75">
        <v>16.797715630627401</v>
      </c>
      <c r="D76" s="75">
        <v>20.2071611367721</v>
      </c>
      <c r="E76" s="75">
        <v>18.696979370226</v>
      </c>
      <c r="F76" s="75">
        <v>31.132051261890801</v>
      </c>
      <c r="G76" s="75">
        <v>22.505552854535999</v>
      </c>
      <c r="H76" s="75">
        <v>21.735164672804999</v>
      </c>
      <c r="I76" s="75">
        <v>17.853067759231799</v>
      </c>
      <c r="J76" s="75">
        <v>17.509852933594399</v>
      </c>
      <c r="K76" s="75">
        <v>12.640902031606601</v>
      </c>
      <c r="L76" s="75">
        <v>8.26583670106554</v>
      </c>
      <c r="M76" s="75">
        <v>6.9069216553347301</v>
      </c>
      <c r="N76" s="75">
        <v>9.8347675698642298</v>
      </c>
      <c r="O76" s="75">
        <v>10.5275403217468</v>
      </c>
      <c r="P76" s="75">
        <v>3.3167802116070799</v>
      </c>
      <c r="Q76" s="75">
        <v>3.59209320871912</v>
      </c>
      <c r="R76" s="75">
        <v>2.6709931612672002</v>
      </c>
      <c r="S76" s="75">
        <v>1.4042746924657299</v>
      </c>
      <c r="T76" s="75">
        <v>0.78745720159159005</v>
      </c>
      <c r="U76" s="100">
        <v>0.36043771093334798</v>
      </c>
    </row>
    <row r="77" spans="1:21" x14ac:dyDescent="0.35">
      <c r="A77" s="94"/>
      <c r="B77" s="60" t="s">
        <v>289</v>
      </c>
      <c r="C77" s="75">
        <v>0.312</v>
      </c>
      <c r="D77" s="75">
        <v>0.32400000000000101</v>
      </c>
      <c r="E77" s="75">
        <v>0.31900000000000001</v>
      </c>
      <c r="F77" s="75">
        <v>0.33700000000000002</v>
      </c>
      <c r="G77" s="75">
        <v>0.49899999988888999</v>
      </c>
      <c r="H77" s="75">
        <v>2.5910000000000002</v>
      </c>
      <c r="I77" s="75">
        <v>2.552</v>
      </c>
      <c r="J77" s="75">
        <v>3.8260000000000001</v>
      </c>
      <c r="K77" s="75">
        <v>3.7930000000000001</v>
      </c>
      <c r="L77" s="75">
        <v>1.51999964973854</v>
      </c>
      <c r="M77" s="75">
        <v>8.9997753909270006E-3</v>
      </c>
      <c r="N77" s="75">
        <v>1.0999999999999999E-2</v>
      </c>
      <c r="O77" s="75">
        <v>9.9958322585839993E-3</v>
      </c>
      <c r="P77" s="75">
        <v>0.31097916286971899</v>
      </c>
      <c r="Q77" s="75">
        <v>0.52900000000000003</v>
      </c>
      <c r="R77" s="75">
        <v>2.2599999999999998</v>
      </c>
      <c r="S77" s="75">
        <v>1.954</v>
      </c>
      <c r="T77" s="75">
        <v>1.444</v>
      </c>
      <c r="U77" s="100">
        <v>1.304</v>
      </c>
    </row>
    <row r="78" spans="1:21" ht="15.5" x14ac:dyDescent="0.35">
      <c r="A78" s="94"/>
      <c r="B78" s="60" t="s">
        <v>59</v>
      </c>
      <c r="C78" s="75">
        <v>25.862884175063702</v>
      </c>
      <c r="D78" s="75">
        <v>24.6526444654132</v>
      </c>
      <c r="E78" s="75">
        <v>24.486543972426201</v>
      </c>
      <c r="F78" s="75">
        <v>21.032730122033499</v>
      </c>
      <c r="G78" s="75">
        <v>22.414334307627598</v>
      </c>
      <c r="H78" s="75">
        <v>19.103603694278199</v>
      </c>
      <c r="I78" s="75">
        <v>18.330544790297399</v>
      </c>
      <c r="J78" s="75">
        <v>21.840715891673099</v>
      </c>
      <c r="K78" s="75">
        <v>23.348928218271201</v>
      </c>
      <c r="L78" s="75">
        <v>19.567340479778199</v>
      </c>
      <c r="M78" s="75">
        <v>22.598741681220201</v>
      </c>
      <c r="N78" s="75">
        <v>25.423008796185499</v>
      </c>
      <c r="O78" s="75">
        <v>31.178340389375499</v>
      </c>
      <c r="P78" s="75">
        <v>26.4487704429656</v>
      </c>
      <c r="Q78" s="75">
        <v>24.223775872293</v>
      </c>
      <c r="R78" s="75">
        <v>23.497367139676498</v>
      </c>
      <c r="S78" s="75">
        <v>26.0060728593043</v>
      </c>
      <c r="T78" s="75">
        <v>22.381433338257501</v>
      </c>
      <c r="U78" s="100">
        <v>21.388246078092401</v>
      </c>
    </row>
    <row r="79" spans="1:21" x14ac:dyDescent="0.35">
      <c r="A79" s="94"/>
      <c r="C79" s="75"/>
      <c r="D79" s="75"/>
      <c r="E79" s="75"/>
      <c r="F79" s="75"/>
      <c r="G79" s="75"/>
      <c r="H79" s="75"/>
      <c r="I79" s="75"/>
      <c r="J79" s="75"/>
      <c r="K79" s="75"/>
      <c r="L79" s="75"/>
      <c r="M79" s="75"/>
      <c r="N79" s="75"/>
      <c r="O79" s="75"/>
      <c r="P79" s="75"/>
      <c r="Q79" s="75"/>
      <c r="R79" s="75"/>
      <c r="S79" s="75"/>
      <c r="T79" s="75"/>
      <c r="U79" s="100"/>
    </row>
    <row r="80" spans="1:21" x14ac:dyDescent="0.35">
      <c r="A80" s="94"/>
      <c r="B80" s="99" t="s">
        <v>290</v>
      </c>
      <c r="C80" s="75"/>
      <c r="D80" s="75"/>
      <c r="E80" s="75"/>
      <c r="F80" s="75"/>
      <c r="G80" s="75"/>
      <c r="H80" s="75"/>
      <c r="I80" s="75"/>
      <c r="J80" s="75"/>
      <c r="K80" s="75"/>
      <c r="L80" s="75"/>
      <c r="M80" s="75"/>
      <c r="N80" s="75"/>
      <c r="O80" s="75"/>
      <c r="P80" s="75"/>
      <c r="Q80" s="75"/>
      <c r="R80" s="75"/>
      <c r="S80" s="75"/>
      <c r="T80" s="75"/>
      <c r="U80" s="100"/>
    </row>
    <row r="81" spans="1:21" x14ac:dyDescent="0.35">
      <c r="A81" s="94"/>
      <c r="B81" s="60" t="s">
        <v>56</v>
      </c>
      <c r="C81" s="75">
        <v>9.4520150578286106</v>
      </c>
      <c r="D81" s="75">
        <v>7.9679768353892797</v>
      </c>
      <c r="E81" s="75">
        <v>7.9361117645411001</v>
      </c>
      <c r="F81" s="75">
        <v>7.68915471480038</v>
      </c>
      <c r="G81" s="75">
        <v>7.9468500880661104</v>
      </c>
      <c r="H81" s="75">
        <v>7.5329000372265602</v>
      </c>
      <c r="I81" s="75">
        <v>8.4113239824170005</v>
      </c>
      <c r="J81" s="75">
        <v>10.842201752878101</v>
      </c>
      <c r="K81" s="75">
        <v>10.7600152015726</v>
      </c>
      <c r="L81" s="75">
        <v>10.513375125421399</v>
      </c>
      <c r="M81" s="75">
        <v>11.4837692320099</v>
      </c>
      <c r="N81" s="75">
        <v>11.2797928068419</v>
      </c>
      <c r="O81" s="75">
        <v>11.388520357187501</v>
      </c>
      <c r="P81" s="75">
        <v>12.965725073408001</v>
      </c>
      <c r="Q81" s="75">
        <v>12.7589548056098</v>
      </c>
      <c r="R81" s="75">
        <v>13.0729953201017</v>
      </c>
      <c r="S81" s="75">
        <v>13.244592936140499</v>
      </c>
      <c r="T81" s="75">
        <v>13.136267804038299</v>
      </c>
      <c r="U81" s="100">
        <v>13.216828675896499</v>
      </c>
    </row>
    <row r="82" spans="1:21" x14ac:dyDescent="0.35">
      <c r="A82" s="94"/>
      <c r="B82" s="60" t="s">
        <v>57</v>
      </c>
      <c r="C82" s="75">
        <v>75.228534946213401</v>
      </c>
      <c r="D82" s="75">
        <v>75.913556279441195</v>
      </c>
      <c r="E82" s="75">
        <v>76.691712636419396</v>
      </c>
      <c r="F82" s="75">
        <v>76.0611155804894</v>
      </c>
      <c r="G82" s="75">
        <v>76.340707025546806</v>
      </c>
      <c r="H82" s="75">
        <v>78.390903571575805</v>
      </c>
      <c r="I82" s="75">
        <v>78.916716932465704</v>
      </c>
      <c r="J82" s="75">
        <v>76.546290145852595</v>
      </c>
      <c r="K82" s="75">
        <v>78.640093799015602</v>
      </c>
      <c r="L82" s="75">
        <v>81.565712276315494</v>
      </c>
      <c r="M82" s="75">
        <v>79.861236139539201</v>
      </c>
      <c r="N82" s="75">
        <v>79.119652050155594</v>
      </c>
      <c r="O82" s="75">
        <v>77.742567427905797</v>
      </c>
      <c r="P82" s="75">
        <v>77.120111194572402</v>
      </c>
      <c r="Q82" s="75">
        <v>77.921780508813796</v>
      </c>
      <c r="R82" s="75">
        <v>77.326849676264899</v>
      </c>
      <c r="S82" s="75">
        <v>77.999599082268105</v>
      </c>
      <c r="T82" s="75">
        <v>79.674345206853104</v>
      </c>
      <c r="U82" s="100">
        <v>80.492606439809407</v>
      </c>
    </row>
    <row r="83" spans="1:21" x14ac:dyDescent="0.35">
      <c r="A83" s="94"/>
      <c r="B83" s="60" t="s">
        <v>288</v>
      </c>
      <c r="C83" s="75">
        <v>8.2294547176247903</v>
      </c>
      <c r="D83" s="75">
        <v>8.3122348556178096</v>
      </c>
      <c r="E83" s="75">
        <v>8.2694952937487205</v>
      </c>
      <c r="F83" s="75">
        <v>7.8597565984809004</v>
      </c>
      <c r="G83" s="75">
        <v>8.2500425409655804</v>
      </c>
      <c r="H83" s="75">
        <v>6.5883232085897498</v>
      </c>
      <c r="I83" s="75">
        <v>5.3494293272185098</v>
      </c>
      <c r="J83" s="75">
        <v>4.9106575885689203</v>
      </c>
      <c r="K83" s="75">
        <v>3.5437960721294699</v>
      </c>
      <c r="L83" s="75">
        <v>2.6677953638707601</v>
      </c>
      <c r="M83" s="75">
        <v>3.07449186759326</v>
      </c>
      <c r="N83" s="75">
        <v>3.3325977963678</v>
      </c>
      <c r="O83" s="75">
        <v>2.9271561598194902</v>
      </c>
      <c r="P83" s="75">
        <v>4.5550006985883398</v>
      </c>
      <c r="Q83" s="75">
        <v>4.6032648498716204</v>
      </c>
      <c r="R83" s="75">
        <v>4.6631136848240304</v>
      </c>
      <c r="S83" s="75">
        <v>3.62396063894206</v>
      </c>
      <c r="T83" s="75">
        <v>3.1042892726300102</v>
      </c>
      <c r="U83" s="100">
        <v>2.5977301732160401</v>
      </c>
    </row>
    <row r="84" spans="1:21" x14ac:dyDescent="0.35">
      <c r="A84" s="94"/>
      <c r="B84" s="60" t="s">
        <v>281</v>
      </c>
      <c r="C84" s="75">
        <v>2.7714340078665298</v>
      </c>
      <c r="D84" s="75">
        <v>3.4911133843173401</v>
      </c>
      <c r="E84" s="75">
        <v>3.05266584412422</v>
      </c>
      <c r="F84" s="75">
        <v>4.9750135318073401</v>
      </c>
      <c r="G84" s="75">
        <v>3.69770057985721</v>
      </c>
      <c r="H84" s="75">
        <v>3.7474332190179398</v>
      </c>
      <c r="I84" s="75">
        <v>3.3749206823462701</v>
      </c>
      <c r="J84" s="75">
        <v>3.1230077704105601</v>
      </c>
      <c r="K84" s="75">
        <v>2.2420577958192101</v>
      </c>
      <c r="L84" s="75">
        <v>1.47927461077399</v>
      </c>
      <c r="M84" s="75">
        <v>1.3059303851928901</v>
      </c>
      <c r="N84" s="75">
        <v>1.74783221856579</v>
      </c>
      <c r="O84" s="75">
        <v>2.0042047302652799</v>
      </c>
      <c r="P84" s="75">
        <v>0.59099789796070201</v>
      </c>
      <c r="Q84" s="75">
        <v>0.59764999914935002</v>
      </c>
      <c r="R84" s="75">
        <v>0.463860857954421</v>
      </c>
      <c r="S84" s="75">
        <v>0.24541745176440699</v>
      </c>
      <c r="T84" s="75">
        <v>0.13069735189526899</v>
      </c>
      <c r="U84" s="100">
        <v>5.7738912410267997E-2</v>
      </c>
    </row>
    <row r="85" spans="1:21" x14ac:dyDescent="0.35">
      <c r="A85" s="94"/>
      <c r="B85" s="60" t="s">
        <v>289</v>
      </c>
      <c r="C85" s="75">
        <v>5.1476488200440998E-2</v>
      </c>
      <c r="D85" s="75">
        <v>5.5976231834983001E-2</v>
      </c>
      <c r="E85" s="75">
        <v>5.2083300997077003E-2</v>
      </c>
      <c r="F85" s="75">
        <v>5.3853809571211997E-2</v>
      </c>
      <c r="G85" s="75">
        <v>8.1986547980579999E-2</v>
      </c>
      <c r="H85" s="75">
        <v>0.44672306912052501</v>
      </c>
      <c r="I85" s="75">
        <v>0.48242675698656901</v>
      </c>
      <c r="J85" s="75">
        <v>0.68239452238151899</v>
      </c>
      <c r="K85" s="75">
        <v>0.67274670733774</v>
      </c>
      <c r="L85" s="75">
        <v>0.27202290240669103</v>
      </c>
      <c r="M85" s="75">
        <v>1.701637969767E-3</v>
      </c>
      <c r="N85" s="75">
        <v>1.9549170092370001E-3</v>
      </c>
      <c r="O85" s="75">
        <v>1.902979583389E-3</v>
      </c>
      <c r="P85" s="75">
        <v>5.5411579857602998E-2</v>
      </c>
      <c r="Q85" s="75">
        <v>8.8014656407744002E-2</v>
      </c>
      <c r="R85" s="75">
        <v>0.39248529505018698</v>
      </c>
      <c r="S85" s="75">
        <v>0.34148995443735197</v>
      </c>
      <c r="T85" s="75">
        <v>0.23966632822116199</v>
      </c>
      <c r="U85" s="100">
        <v>0.20888919083417401</v>
      </c>
    </row>
    <row r="86" spans="1:21" ht="15.5" x14ac:dyDescent="0.35">
      <c r="A86" s="94"/>
      <c r="B86" s="60" t="s">
        <v>59</v>
      </c>
      <c r="C86" s="75">
        <v>4.2670847822661697</v>
      </c>
      <c r="D86" s="75">
        <v>4.2591424133993199</v>
      </c>
      <c r="E86" s="75">
        <v>3.9979311601694301</v>
      </c>
      <c r="F86" s="75">
        <v>3.3611057648506999</v>
      </c>
      <c r="G86" s="75">
        <v>3.6827132175836801</v>
      </c>
      <c r="H86" s="75">
        <v>3.29371689446939</v>
      </c>
      <c r="I86" s="75">
        <v>3.4651823185659301</v>
      </c>
      <c r="J86" s="75">
        <v>3.8954482199081899</v>
      </c>
      <c r="K86" s="75">
        <v>4.1412904241252901</v>
      </c>
      <c r="L86" s="75">
        <v>3.5018197212116302</v>
      </c>
      <c r="M86" s="75">
        <v>4.2728707376948396</v>
      </c>
      <c r="N86" s="75">
        <v>4.5181702110595099</v>
      </c>
      <c r="O86" s="75">
        <v>5.9356483452384303</v>
      </c>
      <c r="P86" s="75">
        <v>4.7127535556129097</v>
      </c>
      <c r="Q86" s="75">
        <v>4.0303351801475902</v>
      </c>
      <c r="R86" s="75">
        <v>4.0806951658046504</v>
      </c>
      <c r="S86" s="75">
        <v>4.5449399364474399</v>
      </c>
      <c r="T86" s="75">
        <v>3.7147340363621102</v>
      </c>
      <c r="U86" s="100">
        <v>3.42620660783352</v>
      </c>
    </row>
    <row r="87" spans="1:21" x14ac:dyDescent="0.35">
      <c r="A87" s="94"/>
      <c r="B87" s="60"/>
      <c r="C87" s="75"/>
      <c r="D87" s="75"/>
      <c r="E87" s="75"/>
      <c r="F87" s="75"/>
      <c r="G87" s="75"/>
      <c r="H87" s="75"/>
      <c r="I87" s="75"/>
      <c r="J87" s="75"/>
      <c r="K87" s="75"/>
      <c r="L87" s="75"/>
      <c r="M87" s="75"/>
      <c r="N87" s="75"/>
      <c r="O87" s="75"/>
      <c r="P87" s="75"/>
      <c r="Q87" s="75"/>
      <c r="R87" s="75"/>
      <c r="S87" s="75"/>
      <c r="T87" s="75"/>
      <c r="U87" s="100"/>
    </row>
    <row r="88" spans="1:21" x14ac:dyDescent="0.35">
      <c r="A88" s="94"/>
      <c r="B88" s="20" t="s">
        <v>303</v>
      </c>
      <c r="C88" s="75"/>
      <c r="D88" s="75"/>
      <c r="E88" s="75"/>
      <c r="F88" s="75"/>
      <c r="G88" s="75"/>
      <c r="H88" s="75"/>
      <c r="I88" s="75"/>
      <c r="J88" s="75"/>
      <c r="K88" s="75"/>
      <c r="L88" s="75"/>
      <c r="M88" s="75"/>
      <c r="N88" s="75"/>
      <c r="O88" s="75"/>
      <c r="P88" s="75"/>
      <c r="Q88" s="75"/>
      <c r="R88" s="75"/>
      <c r="S88" s="75"/>
      <c r="T88" s="75"/>
      <c r="U88" s="100"/>
    </row>
    <row r="89" spans="1:21" ht="15.5" x14ac:dyDescent="0.35">
      <c r="A89" s="94"/>
      <c r="B89" s="60" t="s">
        <v>291</v>
      </c>
      <c r="C89" s="101">
        <v>601.11419999999896</v>
      </c>
      <c r="D89" s="101">
        <v>610.23659999999904</v>
      </c>
      <c r="E89" s="101">
        <v>620.83420000000001</v>
      </c>
      <c r="F89" s="101">
        <v>631.15599999999904</v>
      </c>
      <c r="G89" s="101">
        <v>642.56619999999896</v>
      </c>
      <c r="H89" s="101">
        <v>654.20629999999903</v>
      </c>
      <c r="I89" s="101">
        <v>667.31589999999903</v>
      </c>
      <c r="J89" s="101">
        <v>679.66430000000003</v>
      </c>
      <c r="K89" s="101">
        <v>693.16639999999904</v>
      </c>
      <c r="L89" s="101">
        <v>703.80489999999895</v>
      </c>
      <c r="M89" s="101">
        <v>713.91449999999895</v>
      </c>
      <c r="N89" s="101">
        <v>721.63979999999901</v>
      </c>
      <c r="O89" s="101">
        <v>732.08289999999897</v>
      </c>
      <c r="P89" s="101">
        <v>739.02999999999895</v>
      </c>
      <c r="Q89" s="101">
        <v>743.27359999999896</v>
      </c>
      <c r="R89" s="101">
        <v>747.47249999999894</v>
      </c>
      <c r="S89" s="101">
        <v>750.05649999999901</v>
      </c>
      <c r="T89" s="101">
        <v>755.24609999999905</v>
      </c>
      <c r="U89" s="102">
        <v>756.36919999999895</v>
      </c>
    </row>
    <row r="90" spans="1:21" x14ac:dyDescent="0.35">
      <c r="A90" s="94"/>
      <c r="B90" s="60"/>
      <c r="C90" s="101"/>
      <c r="D90" s="101"/>
      <c r="E90" s="101"/>
      <c r="F90" s="101"/>
      <c r="G90" s="101"/>
      <c r="H90" s="101"/>
      <c r="I90" s="101"/>
      <c r="J90" s="101"/>
      <c r="K90" s="101"/>
      <c r="L90" s="101"/>
      <c r="M90" s="101"/>
      <c r="N90" s="101"/>
      <c r="O90" s="101"/>
      <c r="P90" s="101"/>
      <c r="Q90" s="101"/>
      <c r="R90" s="101"/>
      <c r="S90" s="101"/>
      <c r="T90" s="101"/>
      <c r="U90" s="102"/>
    </row>
    <row r="91" spans="1:21" ht="15.5" x14ac:dyDescent="0.35">
      <c r="A91" s="91"/>
      <c r="B91" s="20" t="s">
        <v>304</v>
      </c>
      <c r="C91" s="29">
        <v>1.0082975121547599</v>
      </c>
      <c r="D91" s="29">
        <v>0.94851258805282501</v>
      </c>
      <c r="E91" s="29">
        <v>0.98654420175658497</v>
      </c>
      <c r="F91" s="29">
        <v>0.99146355662573904</v>
      </c>
      <c r="G91" s="29">
        <v>0.94719646230821797</v>
      </c>
      <c r="H91" s="29">
        <v>0.88657261124387499</v>
      </c>
      <c r="I91" s="29">
        <v>0.79271633956814402</v>
      </c>
      <c r="J91" s="29">
        <v>0.82492596755791303</v>
      </c>
      <c r="K91" s="29">
        <v>0.81338050475731405</v>
      </c>
      <c r="L91" s="29">
        <v>0.79393643274807801</v>
      </c>
      <c r="M91" s="29">
        <v>0.74082955556040497</v>
      </c>
      <c r="N91" s="29">
        <v>0.77972935079692096</v>
      </c>
      <c r="O91" s="29">
        <v>0.71750439885356199</v>
      </c>
      <c r="P91" s="29">
        <v>0.75939667121791399</v>
      </c>
      <c r="Q91" s="29">
        <v>0.808633941786983</v>
      </c>
      <c r="R91" s="29">
        <v>0.77035309160408505</v>
      </c>
      <c r="S91" s="29">
        <v>0.76287370852991099</v>
      </c>
      <c r="T91" s="29">
        <v>0.79775893960723898</v>
      </c>
      <c r="U91" s="103">
        <v>0.82533029742610897</v>
      </c>
    </row>
    <row r="92" spans="1:21" x14ac:dyDescent="0.35">
      <c r="A92" s="91"/>
      <c r="B92" s="20"/>
      <c r="C92" s="29"/>
      <c r="D92" s="29"/>
      <c r="E92" s="29"/>
      <c r="F92" s="29"/>
      <c r="G92" s="29"/>
      <c r="H92" s="29"/>
      <c r="I92" s="29"/>
      <c r="J92" s="29"/>
      <c r="K92" s="29"/>
      <c r="L92" s="29"/>
      <c r="M92" s="29"/>
      <c r="N92" s="29"/>
      <c r="O92" s="29"/>
      <c r="P92" s="29"/>
      <c r="Q92" s="29"/>
      <c r="R92" s="29"/>
      <c r="S92" s="29"/>
      <c r="T92" s="29"/>
      <c r="U92" s="103"/>
    </row>
    <row r="93" spans="1:21" x14ac:dyDescent="0.35">
      <c r="A93" s="94"/>
      <c r="C93" s="75"/>
      <c r="D93" s="75"/>
      <c r="E93" s="75"/>
      <c r="F93" s="75"/>
      <c r="G93" s="75"/>
      <c r="H93" s="75"/>
      <c r="I93" s="75"/>
      <c r="J93" s="75"/>
      <c r="K93" s="75"/>
      <c r="L93" s="75"/>
      <c r="M93" s="75"/>
      <c r="N93" s="75"/>
      <c r="O93" s="75"/>
      <c r="P93" s="75"/>
      <c r="Q93" s="75"/>
      <c r="R93" s="75"/>
      <c r="S93" s="75"/>
      <c r="T93" s="75"/>
      <c r="U93" s="100"/>
    </row>
    <row r="94" spans="1:21" ht="28" x14ac:dyDescent="0.4">
      <c r="A94" s="91"/>
      <c r="B94" s="104" t="s">
        <v>305</v>
      </c>
      <c r="C94" s="97">
        <v>32.653799884555603</v>
      </c>
      <c r="D94" s="97">
        <v>31.423270495848499</v>
      </c>
      <c r="E94" s="97">
        <v>33.033160798452499</v>
      </c>
      <c r="F94" s="97">
        <v>33.979894151167599</v>
      </c>
      <c r="G94" s="97">
        <v>32.7403132222612</v>
      </c>
      <c r="H94" s="97">
        <v>30.697618529684402</v>
      </c>
      <c r="I94" s="97">
        <v>27.7946873444257</v>
      </c>
      <c r="J94" s="97">
        <v>29.395393632614802</v>
      </c>
      <c r="K94" s="97">
        <v>29.062838297123498</v>
      </c>
      <c r="L94" s="97">
        <v>28.327109838947202</v>
      </c>
      <c r="M94" s="97">
        <v>27.008187000118301</v>
      </c>
      <c r="N94" s="97">
        <v>28.447515379608301</v>
      </c>
      <c r="O94" s="97">
        <v>26.2929741064072</v>
      </c>
      <c r="P94" s="97">
        <v>27.8181746958304</v>
      </c>
      <c r="Q94" s="97">
        <v>29.444390191983601</v>
      </c>
      <c r="R94" s="97">
        <v>28.0711748252773</v>
      </c>
      <c r="S94" s="97">
        <v>27.624597395956499</v>
      </c>
      <c r="T94" s="97">
        <v>29.064242261920398</v>
      </c>
      <c r="U94" s="98">
        <v>29.672257765610698</v>
      </c>
    </row>
    <row r="95" spans="1:21" ht="15" x14ac:dyDescent="0.4">
      <c r="A95" s="94"/>
      <c r="B95" s="99" t="s">
        <v>294</v>
      </c>
      <c r="C95" s="75"/>
      <c r="D95" s="75"/>
      <c r="E95" s="75"/>
      <c r="F95" s="75"/>
      <c r="G95" s="75"/>
      <c r="H95" s="75"/>
      <c r="I95" s="75"/>
      <c r="J95" s="75"/>
      <c r="K95" s="75"/>
      <c r="L95" s="75"/>
      <c r="M95" s="75"/>
      <c r="N95" s="75"/>
      <c r="O95" s="75"/>
      <c r="P95" s="75"/>
      <c r="Q95" s="75"/>
      <c r="R95" s="75"/>
      <c r="S95" s="75"/>
      <c r="T95" s="75"/>
      <c r="U95" s="100"/>
    </row>
    <row r="96" spans="1:21" x14ac:dyDescent="0.35">
      <c r="A96" s="94"/>
      <c r="B96" s="60" t="s">
        <v>56</v>
      </c>
      <c r="C96" s="75">
        <v>3.4119028957525899</v>
      </c>
      <c r="D96" s="75">
        <v>2.9499991258014902</v>
      </c>
      <c r="E96" s="75">
        <v>2.9949532170898898</v>
      </c>
      <c r="F96" s="75">
        <v>3.07972676299861</v>
      </c>
      <c r="G96" s="75">
        <v>2.9075900640314698</v>
      </c>
      <c r="H96" s="75">
        <v>2.5091992914038901</v>
      </c>
      <c r="I96" s="75">
        <v>2.4872539859306801</v>
      </c>
      <c r="J96" s="75">
        <v>3.4125686991016702</v>
      </c>
      <c r="K96" s="75">
        <v>3.2122232638555901</v>
      </c>
      <c r="L96" s="75">
        <v>2.8035148514516899</v>
      </c>
      <c r="M96" s="75">
        <v>3.00646428741234</v>
      </c>
      <c r="N96" s="75">
        <v>2.7635149501469498</v>
      </c>
      <c r="O96" s="75">
        <v>2.3833337718159799</v>
      </c>
      <c r="P96" s="75">
        <v>2.9039117613319601</v>
      </c>
      <c r="Q96" s="75">
        <v>2.8505953412842802</v>
      </c>
      <c r="R96" s="75">
        <v>2.91440949434508</v>
      </c>
      <c r="S96" s="75">
        <v>2.6648169635084602</v>
      </c>
      <c r="T96" s="75">
        <v>2.84662877568856</v>
      </c>
      <c r="U96" s="100">
        <v>2.6234039363692401</v>
      </c>
    </row>
    <row r="97" spans="1:21" x14ac:dyDescent="0.35">
      <c r="A97" s="94"/>
      <c r="B97" s="60" t="s">
        <v>57</v>
      </c>
      <c r="C97" s="75">
        <v>22.8669727824348</v>
      </c>
      <c r="D97" s="75">
        <v>22.042609817005399</v>
      </c>
      <c r="E97" s="75">
        <v>23.550491431269901</v>
      </c>
      <c r="F97" s="75">
        <v>23.799542800170801</v>
      </c>
      <c r="G97" s="75">
        <v>23.220397154598199</v>
      </c>
      <c r="H97" s="75">
        <v>22.688321939517898</v>
      </c>
      <c r="I97" s="75">
        <v>20.846728634386501</v>
      </c>
      <c r="J97" s="75">
        <v>21.391730185623501</v>
      </c>
      <c r="K97" s="75">
        <v>22.067215140493701</v>
      </c>
      <c r="L97" s="75">
        <v>22.6614100579549</v>
      </c>
      <c r="M97" s="75">
        <v>20.955745082300599</v>
      </c>
      <c r="N97" s="75">
        <v>22.0711641989054</v>
      </c>
      <c r="O97" s="75">
        <v>20.1347913187712</v>
      </c>
      <c r="P97" s="75">
        <v>21.2690103997402</v>
      </c>
      <c r="Q97" s="75">
        <v>22.922103934896398</v>
      </c>
      <c r="R97" s="75">
        <v>21.651375588879102</v>
      </c>
      <c r="S97" s="75">
        <v>21.826176267098202</v>
      </c>
      <c r="T97" s="75">
        <v>23.493957065660702</v>
      </c>
      <c r="U97" s="100">
        <v>24.590478282354201</v>
      </c>
    </row>
    <row r="98" spans="1:21" x14ac:dyDescent="0.35">
      <c r="A98" s="94"/>
      <c r="B98" s="60" t="s">
        <v>288</v>
      </c>
      <c r="C98" s="75">
        <v>3.53784980358426</v>
      </c>
      <c r="D98" s="75">
        <v>3.4127712867192401</v>
      </c>
      <c r="E98" s="75">
        <v>3.5928560928362798</v>
      </c>
      <c r="F98" s="75">
        <v>3.4875647984681901</v>
      </c>
      <c r="G98" s="75">
        <v>3.5595309184959101</v>
      </c>
      <c r="H98" s="75">
        <v>2.70734319285368</v>
      </c>
      <c r="I98" s="75">
        <v>2.0053777537711399</v>
      </c>
      <c r="J98" s="75">
        <v>1.9467623220744901</v>
      </c>
      <c r="K98" s="75">
        <v>1.41074643989646</v>
      </c>
      <c r="L98" s="75">
        <v>1.0477843673220599</v>
      </c>
      <c r="M98" s="75">
        <v>1.14776441579273</v>
      </c>
      <c r="N98" s="75">
        <v>1.3230799923652601</v>
      </c>
      <c r="O98" s="75">
        <v>1.0813580261021301</v>
      </c>
      <c r="P98" s="75">
        <v>1.7799294142364801</v>
      </c>
      <c r="Q98" s="75">
        <v>1.9218558284118401</v>
      </c>
      <c r="R98" s="75">
        <v>1.86882080912229</v>
      </c>
      <c r="S98" s="75">
        <v>1.43829613512929</v>
      </c>
      <c r="T98" s="75">
        <v>1.2961078172161</v>
      </c>
      <c r="U98" s="100">
        <v>1.1234792946263901</v>
      </c>
    </row>
    <row r="99" spans="1:21" x14ac:dyDescent="0.35">
      <c r="A99" s="94"/>
      <c r="B99" s="60" t="s">
        <v>281</v>
      </c>
      <c r="C99" s="75">
        <v>1.2554798425303699</v>
      </c>
      <c r="D99" s="75">
        <v>1.5103055701052499</v>
      </c>
      <c r="E99" s="75">
        <v>1.39743291479023</v>
      </c>
      <c r="F99" s="75">
        <v>2.32684393969982</v>
      </c>
      <c r="G99" s="75">
        <v>1.68208990884176</v>
      </c>
      <c r="H99" s="75">
        <v>1.6245102441804899</v>
      </c>
      <c r="I99" s="75">
        <v>1.33435802771756</v>
      </c>
      <c r="J99" s="75">
        <v>1.3087057720942099</v>
      </c>
      <c r="K99" s="75">
        <v>0.94479499719276006</v>
      </c>
      <c r="L99" s="75">
        <v>0.61779777608057895</v>
      </c>
      <c r="M99" s="75">
        <v>0.51623096276249003</v>
      </c>
      <c r="N99" s="75">
        <v>0.73506140426755395</v>
      </c>
      <c r="O99" s="75">
        <v>0.78684000586842096</v>
      </c>
      <c r="P99" s="75">
        <v>0.24789982098421801</v>
      </c>
      <c r="Q99" s="75">
        <v>0.26847701885215702</v>
      </c>
      <c r="R99" s="75">
        <v>0.199632982677313</v>
      </c>
      <c r="S99" s="75">
        <v>0.10495704347749001</v>
      </c>
      <c r="T99" s="75">
        <v>5.8855422081977998E-2</v>
      </c>
      <c r="U99" s="100">
        <v>2.6939513116862001E-2</v>
      </c>
    </row>
    <row r="100" spans="1:21" x14ac:dyDescent="0.35">
      <c r="A100" s="94"/>
      <c r="B100" s="60" t="s">
        <v>289</v>
      </c>
      <c r="C100" s="75">
        <v>0</v>
      </c>
      <c r="D100" s="75">
        <v>0</v>
      </c>
      <c r="E100" s="75">
        <v>0</v>
      </c>
      <c r="F100" s="75">
        <v>0</v>
      </c>
      <c r="G100" s="75">
        <v>0</v>
      </c>
      <c r="H100" s="75">
        <v>0</v>
      </c>
      <c r="I100" s="75">
        <v>0</v>
      </c>
      <c r="J100" s="75">
        <v>0</v>
      </c>
      <c r="K100" s="75">
        <v>0</v>
      </c>
      <c r="L100" s="75">
        <v>0</v>
      </c>
      <c r="M100" s="75">
        <v>0</v>
      </c>
      <c r="N100" s="75">
        <v>0</v>
      </c>
      <c r="O100" s="75">
        <v>0</v>
      </c>
      <c r="P100" s="75">
        <v>0</v>
      </c>
      <c r="Q100" s="75">
        <v>0</v>
      </c>
      <c r="R100" s="75">
        <v>0</v>
      </c>
      <c r="S100" s="75">
        <v>0</v>
      </c>
      <c r="T100" s="75">
        <v>0</v>
      </c>
      <c r="U100" s="100">
        <v>0</v>
      </c>
    </row>
    <row r="101" spans="1:21" ht="15.5" x14ac:dyDescent="0.35">
      <c r="A101" s="94"/>
      <c r="B101" s="60" t="s">
        <v>59</v>
      </c>
      <c r="C101" s="75">
        <v>1.58159456025352</v>
      </c>
      <c r="D101" s="75">
        <v>1.50758469621711</v>
      </c>
      <c r="E101" s="75">
        <v>1.4974271424661301</v>
      </c>
      <c r="F101" s="75">
        <v>1.2862158498301599</v>
      </c>
      <c r="G101" s="75">
        <v>1.37070517629384</v>
      </c>
      <c r="H101" s="75">
        <v>1.1682438617283599</v>
      </c>
      <c r="I101" s="75">
        <v>1.12096894261974</v>
      </c>
      <c r="J101" s="75">
        <v>1.33562665372095</v>
      </c>
      <c r="K101" s="75">
        <v>1.42785845568505</v>
      </c>
      <c r="L101" s="75">
        <v>1.19660278613801</v>
      </c>
      <c r="M101" s="75">
        <v>1.3819822518500799</v>
      </c>
      <c r="N101" s="75">
        <v>1.5546948339231601</v>
      </c>
      <c r="O101" s="75">
        <v>1.9066509838494301</v>
      </c>
      <c r="P101" s="75">
        <v>1.6174232995375399</v>
      </c>
      <c r="Q101" s="75">
        <v>1.48135806853896</v>
      </c>
      <c r="R101" s="75">
        <v>1.4369359502535299</v>
      </c>
      <c r="S101" s="75">
        <v>1.5903509867429999</v>
      </c>
      <c r="T101" s="75">
        <v>1.36869318127307</v>
      </c>
      <c r="U101" s="100">
        <v>1.3079567391439799</v>
      </c>
    </row>
    <row r="102" spans="1:21" x14ac:dyDescent="0.35">
      <c r="A102" s="94"/>
      <c r="B102" s="18"/>
      <c r="C102" s="75"/>
      <c r="D102" s="75"/>
      <c r="E102" s="75"/>
      <c r="F102" s="75"/>
      <c r="G102" s="75"/>
      <c r="H102" s="75"/>
      <c r="I102" s="75"/>
      <c r="J102" s="75"/>
      <c r="K102" s="75"/>
      <c r="L102" s="75"/>
      <c r="M102" s="75"/>
      <c r="N102" s="75"/>
      <c r="O102" s="75"/>
      <c r="P102" s="75"/>
      <c r="Q102" s="75"/>
      <c r="R102" s="75"/>
      <c r="S102" s="75"/>
      <c r="T102" s="75"/>
      <c r="U102" s="100"/>
    </row>
    <row r="103" spans="1:21" x14ac:dyDescent="0.35">
      <c r="A103" s="94"/>
      <c r="B103" s="99" t="s">
        <v>290</v>
      </c>
      <c r="C103" s="75"/>
      <c r="D103" s="75"/>
      <c r="E103" s="75"/>
      <c r="F103" s="75"/>
      <c r="G103" s="75"/>
      <c r="H103" s="75"/>
      <c r="I103" s="75"/>
      <c r="J103" s="75"/>
      <c r="K103" s="75"/>
      <c r="L103" s="75"/>
      <c r="M103" s="75"/>
      <c r="N103" s="75"/>
      <c r="O103" s="75"/>
      <c r="P103" s="75"/>
      <c r="Q103" s="75"/>
      <c r="R103" s="75"/>
      <c r="S103" s="75"/>
      <c r="T103" s="75"/>
      <c r="U103" s="100"/>
    </row>
    <row r="104" spans="1:21" x14ac:dyDescent="0.35">
      <c r="A104" s="94"/>
      <c r="B104" s="60" t="s">
        <v>56</v>
      </c>
      <c r="C104" s="75">
        <v>10.448716252978301</v>
      </c>
      <c r="D104" s="75">
        <v>9.3879442822198396</v>
      </c>
      <c r="E104" s="75">
        <v>9.0665051260556204</v>
      </c>
      <c r="F104" s="75">
        <v>9.0633795070041003</v>
      </c>
      <c r="G104" s="75">
        <v>8.8807643478941998</v>
      </c>
      <c r="H104" s="75">
        <v>8.1739216642408703</v>
      </c>
      <c r="I104" s="75">
        <v>8.9486668984945705</v>
      </c>
      <c r="J104" s="75">
        <v>11.6091954465795</v>
      </c>
      <c r="K104" s="75">
        <v>11.052682573585701</v>
      </c>
      <c r="L104" s="75">
        <v>9.8969321875439</v>
      </c>
      <c r="M104" s="75">
        <v>11.1316775442912</v>
      </c>
      <c r="N104" s="75">
        <v>9.7144334514636999</v>
      </c>
      <c r="O104" s="75">
        <v>9.0645271324980801</v>
      </c>
      <c r="P104" s="75">
        <v>10.4389011611434</v>
      </c>
      <c r="Q104" s="75">
        <v>9.6812850349346498</v>
      </c>
      <c r="R104" s="75">
        <v>10.382214184070101</v>
      </c>
      <c r="S104" s="75">
        <v>9.6465368356771801</v>
      </c>
      <c r="T104" s="75">
        <v>9.7942645469143095</v>
      </c>
      <c r="U104" s="100">
        <v>8.8412683560928595</v>
      </c>
    </row>
    <row r="105" spans="1:21" x14ac:dyDescent="0.35">
      <c r="A105" s="94"/>
      <c r="B105" s="60" t="s">
        <v>57</v>
      </c>
      <c r="C105" s="75">
        <v>70.028519998526505</v>
      </c>
      <c r="D105" s="75">
        <v>70.1474081761082</v>
      </c>
      <c r="E105" s="75">
        <v>71.293484674264704</v>
      </c>
      <c r="F105" s="75">
        <v>70.040073386611795</v>
      </c>
      <c r="G105" s="75">
        <v>70.922953598409407</v>
      </c>
      <c r="H105" s="75">
        <v>73.909062090853993</v>
      </c>
      <c r="I105" s="75">
        <v>75.002565691991506</v>
      </c>
      <c r="J105" s="75">
        <v>72.772388942901898</v>
      </c>
      <c r="K105" s="75">
        <v>75.929318791543295</v>
      </c>
      <c r="L105" s="75">
        <v>79.999019267392697</v>
      </c>
      <c r="M105" s="75">
        <v>77.590343558450797</v>
      </c>
      <c r="N105" s="75">
        <v>77.585560300729696</v>
      </c>
      <c r="O105" s="75">
        <v>76.578599428448399</v>
      </c>
      <c r="P105" s="75">
        <v>76.457246502690694</v>
      </c>
      <c r="Q105" s="75">
        <v>77.848798312477996</v>
      </c>
      <c r="R105" s="75">
        <v>77.130279454433904</v>
      </c>
      <c r="S105" s="75">
        <v>79.009934350366294</v>
      </c>
      <c r="T105" s="75">
        <v>80.834576225791196</v>
      </c>
      <c r="U105" s="100">
        <v>82.8736339398273</v>
      </c>
    </row>
    <row r="106" spans="1:21" x14ac:dyDescent="0.35">
      <c r="A106" s="94"/>
      <c r="B106" s="60" t="s">
        <v>288</v>
      </c>
      <c r="C106" s="75">
        <v>10.8344199330307</v>
      </c>
      <c r="D106" s="75">
        <v>10.860649553235101</v>
      </c>
      <c r="E106" s="75">
        <v>10.876513194597401</v>
      </c>
      <c r="F106" s="75">
        <v>10.263612896947</v>
      </c>
      <c r="G106" s="75">
        <v>10.8720124157995</v>
      </c>
      <c r="H106" s="75">
        <v>8.8193916092731897</v>
      </c>
      <c r="I106" s="75">
        <v>7.2149678423108003</v>
      </c>
      <c r="J106" s="75">
        <v>6.6226781869473497</v>
      </c>
      <c r="K106" s="75">
        <v>4.8541247949484996</v>
      </c>
      <c r="L106" s="75">
        <v>3.6988749409283201</v>
      </c>
      <c r="M106" s="75">
        <v>4.2496907170692699</v>
      </c>
      <c r="N106" s="75">
        <v>4.6509509695657796</v>
      </c>
      <c r="O106" s="75">
        <v>4.1127261667923101</v>
      </c>
      <c r="P106" s="75">
        <v>6.39844070899185</v>
      </c>
      <c r="Q106" s="75">
        <v>6.5270695568185699</v>
      </c>
      <c r="R106" s="75">
        <v>6.6574371067628597</v>
      </c>
      <c r="S106" s="75">
        <v>5.2065777267755697</v>
      </c>
      <c r="T106" s="75">
        <v>4.4594584835065199</v>
      </c>
      <c r="U106" s="100">
        <v>3.78629527790256</v>
      </c>
    </row>
    <row r="107" spans="1:21" x14ac:dyDescent="0.35">
      <c r="A107" s="94"/>
      <c r="B107" s="60" t="s">
        <v>281</v>
      </c>
      <c r="C107" s="75">
        <v>3.8448200422891201</v>
      </c>
      <c r="D107" s="75">
        <v>4.8063283874438998</v>
      </c>
      <c r="E107" s="75">
        <v>4.2303941887864802</v>
      </c>
      <c r="F107" s="75">
        <v>6.8477080280129901</v>
      </c>
      <c r="G107" s="75">
        <v>5.1376720113296104</v>
      </c>
      <c r="H107" s="75">
        <v>5.2919748240717999</v>
      </c>
      <c r="I107" s="75">
        <v>4.8007664600881998</v>
      </c>
      <c r="J107" s="75">
        <v>4.4520777250016899</v>
      </c>
      <c r="K107" s="75">
        <v>3.2508696760228899</v>
      </c>
      <c r="L107" s="75">
        <v>2.1809417889542702</v>
      </c>
      <c r="M107" s="75">
        <v>1.9113869537419399</v>
      </c>
      <c r="N107" s="75">
        <v>2.5839212826103499</v>
      </c>
      <c r="O107" s="75">
        <v>2.9925865468246</v>
      </c>
      <c r="P107" s="75">
        <v>0.89114337549032296</v>
      </c>
      <c r="Q107" s="75">
        <v>0.91181042331537598</v>
      </c>
      <c r="R107" s="75">
        <v>0.71116718099574705</v>
      </c>
      <c r="S107" s="75">
        <v>0.37994053622968998</v>
      </c>
      <c r="T107" s="75">
        <v>0.20250114058225399</v>
      </c>
      <c r="U107" s="100">
        <v>9.0790236892873993E-2</v>
      </c>
    </row>
    <row r="108" spans="1:21" x14ac:dyDescent="0.35">
      <c r="A108" s="94"/>
      <c r="B108" s="60" t="s">
        <v>289</v>
      </c>
      <c r="C108" s="75">
        <v>0</v>
      </c>
      <c r="D108" s="75">
        <v>0</v>
      </c>
      <c r="E108" s="75">
        <v>0</v>
      </c>
      <c r="F108" s="75">
        <v>0</v>
      </c>
      <c r="G108" s="75">
        <v>0</v>
      </c>
      <c r="H108" s="75">
        <v>0</v>
      </c>
      <c r="I108" s="75">
        <v>0</v>
      </c>
      <c r="J108" s="75">
        <v>0</v>
      </c>
      <c r="K108" s="75">
        <v>0</v>
      </c>
      <c r="L108" s="75">
        <v>0</v>
      </c>
      <c r="M108" s="75">
        <v>0</v>
      </c>
      <c r="N108" s="75">
        <v>0</v>
      </c>
      <c r="O108" s="75">
        <v>0</v>
      </c>
      <c r="P108" s="75">
        <v>0</v>
      </c>
      <c r="Q108" s="75">
        <v>0</v>
      </c>
      <c r="R108" s="75">
        <v>0</v>
      </c>
      <c r="S108" s="75">
        <v>0</v>
      </c>
      <c r="T108" s="75">
        <v>0</v>
      </c>
      <c r="U108" s="100">
        <v>0</v>
      </c>
    </row>
    <row r="109" spans="1:21" ht="15.5" x14ac:dyDescent="0.35">
      <c r="A109" s="94"/>
      <c r="B109" s="60" t="s">
        <v>59</v>
      </c>
      <c r="C109" s="75">
        <v>4.8435237731752601</v>
      </c>
      <c r="D109" s="75">
        <v>4.7976696009929398</v>
      </c>
      <c r="E109" s="75">
        <v>4.5331028162956697</v>
      </c>
      <c r="F109" s="75">
        <v>3.78522618142402</v>
      </c>
      <c r="G109" s="75">
        <v>4.1865976265671501</v>
      </c>
      <c r="H109" s="75">
        <v>3.8056498115600599</v>
      </c>
      <c r="I109" s="75">
        <v>4.0330331071148304</v>
      </c>
      <c r="J109" s="75">
        <v>4.5436596985694004</v>
      </c>
      <c r="K109" s="75">
        <v>4.9130041638994797</v>
      </c>
      <c r="L109" s="75">
        <v>4.2242318151807696</v>
      </c>
      <c r="M109" s="75">
        <v>5.1169012264467604</v>
      </c>
      <c r="N109" s="75">
        <v>5.4651339956304001</v>
      </c>
      <c r="O109" s="75">
        <v>7.2515607254365602</v>
      </c>
      <c r="P109" s="75">
        <v>5.8142682516835702</v>
      </c>
      <c r="Q109" s="75">
        <v>5.0310366724533804</v>
      </c>
      <c r="R109" s="75">
        <v>5.1189020737372699</v>
      </c>
      <c r="S109" s="75">
        <v>5.7570105509512004</v>
      </c>
      <c r="T109" s="75">
        <v>4.7091996032056098</v>
      </c>
      <c r="U109" s="100">
        <v>4.40801218928432</v>
      </c>
    </row>
    <row r="110" spans="1:21" x14ac:dyDescent="0.35">
      <c r="A110" s="94"/>
      <c r="C110" s="75"/>
      <c r="D110" s="75"/>
      <c r="E110" s="75"/>
      <c r="F110" s="75"/>
      <c r="G110" s="75"/>
      <c r="H110" s="75"/>
      <c r="I110" s="75"/>
      <c r="J110" s="75"/>
      <c r="K110" s="75"/>
      <c r="L110" s="75"/>
      <c r="M110" s="75"/>
      <c r="N110" s="75"/>
      <c r="O110" s="75"/>
      <c r="P110" s="75"/>
      <c r="Q110" s="75"/>
      <c r="R110" s="75"/>
      <c r="S110" s="75"/>
      <c r="T110" s="75"/>
      <c r="U110" s="100"/>
    </row>
    <row r="111" spans="1:21" x14ac:dyDescent="0.35">
      <c r="A111" s="91"/>
      <c r="B111" s="20" t="s">
        <v>295</v>
      </c>
      <c r="C111" s="97">
        <v>53.875094373618502</v>
      </c>
      <c r="D111" s="97">
        <v>54.288773897808703</v>
      </c>
      <c r="E111" s="97">
        <v>53.933418706917202</v>
      </c>
      <c r="F111" s="97">
        <v>54.301090470828299</v>
      </c>
      <c r="G111" s="97">
        <v>53.792891011900501</v>
      </c>
      <c r="H111" s="97">
        <v>52.9268018690533</v>
      </c>
      <c r="I111" s="97">
        <v>52.542715035371899</v>
      </c>
      <c r="J111" s="97">
        <v>52.428791422229303</v>
      </c>
      <c r="K111" s="97">
        <v>51.547399868913899</v>
      </c>
      <c r="L111" s="97">
        <v>50.694897439673603</v>
      </c>
      <c r="M111" s="97">
        <v>51.0658927558326</v>
      </c>
      <c r="N111" s="97">
        <v>50.556846987398401</v>
      </c>
      <c r="O111" s="97">
        <v>50.0558548970345</v>
      </c>
      <c r="P111" s="97">
        <v>49.567597855311</v>
      </c>
      <c r="Q111" s="97">
        <v>48.989374024253202</v>
      </c>
      <c r="R111" s="97">
        <v>48.750103246479497</v>
      </c>
      <c r="S111" s="97">
        <v>48.2780066842138</v>
      </c>
      <c r="T111" s="97">
        <v>48.239059732997198</v>
      </c>
      <c r="U111" s="98">
        <v>47.532315298170502</v>
      </c>
    </row>
    <row r="112" spans="1:21" x14ac:dyDescent="0.35">
      <c r="A112" s="91"/>
      <c r="B112" s="20"/>
      <c r="C112" s="97"/>
      <c r="D112" s="97"/>
      <c r="E112" s="97"/>
      <c r="F112" s="97"/>
      <c r="G112" s="97"/>
      <c r="H112" s="97"/>
      <c r="I112" s="97"/>
      <c r="J112" s="97"/>
      <c r="K112" s="97"/>
      <c r="L112" s="97"/>
      <c r="M112" s="97"/>
      <c r="N112" s="97"/>
      <c r="O112" s="97"/>
      <c r="P112" s="97"/>
      <c r="Q112" s="97"/>
      <c r="R112" s="97"/>
      <c r="S112" s="97"/>
      <c r="T112" s="97"/>
      <c r="U112" s="98"/>
    </row>
    <row r="113" spans="1:22" x14ac:dyDescent="0.35">
      <c r="A113" s="94"/>
      <c r="C113" s="75"/>
      <c r="D113" s="75"/>
      <c r="E113" s="75"/>
      <c r="F113" s="75"/>
      <c r="G113" s="75"/>
      <c r="H113" s="75"/>
      <c r="I113" s="75"/>
      <c r="J113" s="75"/>
      <c r="K113" s="75"/>
      <c r="L113" s="75"/>
      <c r="M113" s="75"/>
      <c r="N113" s="75"/>
      <c r="O113" s="75"/>
      <c r="P113" s="75"/>
      <c r="Q113" s="75"/>
      <c r="R113" s="75"/>
      <c r="S113" s="75"/>
      <c r="T113" s="75"/>
      <c r="U113" s="100"/>
    </row>
    <row r="114" spans="1:22" ht="28" x14ac:dyDescent="0.4">
      <c r="A114" s="91"/>
      <c r="B114" s="104" t="s">
        <v>306</v>
      </c>
      <c r="C114" s="97">
        <v>29.241896988802999</v>
      </c>
      <c r="D114" s="97">
        <v>28.473271370047101</v>
      </c>
      <c r="E114" s="97">
        <v>30.038207581362599</v>
      </c>
      <c r="F114" s="97">
        <v>30.900167388168999</v>
      </c>
      <c r="G114" s="97">
        <v>29.8327231582298</v>
      </c>
      <c r="H114" s="97">
        <v>28.188419238280499</v>
      </c>
      <c r="I114" s="97">
        <v>25.307433358495</v>
      </c>
      <c r="J114" s="97">
        <v>25.9828249335132</v>
      </c>
      <c r="K114" s="97">
        <v>25.8506150332679</v>
      </c>
      <c r="L114" s="97">
        <v>25.5235949874955</v>
      </c>
      <c r="M114" s="97">
        <v>24.001722712705899</v>
      </c>
      <c r="N114" s="97">
        <v>25.6840004294613</v>
      </c>
      <c r="O114" s="97">
        <v>23.909640334591199</v>
      </c>
      <c r="P114" s="97">
        <v>24.914262934498399</v>
      </c>
      <c r="Q114" s="97">
        <v>26.5937948506993</v>
      </c>
      <c r="R114" s="97">
        <v>25.156765330932199</v>
      </c>
      <c r="S114" s="97">
        <v>24.959780432447999</v>
      </c>
      <c r="T114" s="97">
        <v>26.217613486231901</v>
      </c>
      <c r="U114" s="98">
        <v>27.048853829241398</v>
      </c>
    </row>
    <row r="115" spans="1:22" x14ac:dyDescent="0.35">
      <c r="A115" s="94"/>
      <c r="C115" s="75"/>
      <c r="D115" s="75"/>
      <c r="E115" s="75"/>
      <c r="F115" s="75"/>
      <c r="G115" s="75"/>
      <c r="H115" s="75"/>
      <c r="I115" s="75"/>
      <c r="J115" s="75"/>
      <c r="K115" s="75"/>
      <c r="L115" s="75"/>
      <c r="M115" s="75"/>
      <c r="N115" s="75"/>
      <c r="O115" s="75"/>
      <c r="P115" s="75"/>
      <c r="Q115" s="75"/>
      <c r="R115" s="75"/>
      <c r="S115" s="75"/>
      <c r="T115" s="75"/>
      <c r="U115" s="100"/>
    </row>
    <row r="116" spans="1:22" x14ac:dyDescent="0.35">
      <c r="A116" s="91"/>
      <c r="B116" s="20" t="s">
        <v>295</v>
      </c>
      <c r="C116" s="97">
        <v>48.245838631494799</v>
      </c>
      <c r="D116" s="97">
        <v>49.1921740527821</v>
      </c>
      <c r="E116" s="97">
        <v>49.043542535197503</v>
      </c>
      <c r="F116" s="97">
        <v>49.379576565015498</v>
      </c>
      <c r="G116" s="97">
        <v>49.015671125213998</v>
      </c>
      <c r="H116" s="97">
        <v>48.600606544888898</v>
      </c>
      <c r="I116" s="97">
        <v>47.840842487431203</v>
      </c>
      <c r="J116" s="97">
        <v>46.3422305557432</v>
      </c>
      <c r="K116" s="97">
        <v>45.850029386465899</v>
      </c>
      <c r="L116" s="97">
        <v>45.677657817524199</v>
      </c>
      <c r="M116" s="97">
        <v>45.381402239139803</v>
      </c>
      <c r="N116" s="97">
        <v>45.645535731649296</v>
      </c>
      <c r="O116" s="97">
        <v>45.5185283484889</v>
      </c>
      <c r="P116" s="97">
        <v>44.393285307242003</v>
      </c>
      <c r="Q116" s="97">
        <v>44.246573088135001</v>
      </c>
      <c r="R116" s="97">
        <v>43.688763112474597</v>
      </c>
      <c r="S116" s="97">
        <v>43.620850985890399</v>
      </c>
      <c r="T116" s="97">
        <v>43.5143986078034</v>
      </c>
      <c r="U116" s="98">
        <v>43.329855746795097</v>
      </c>
    </row>
    <row r="117" spans="1:22" x14ac:dyDescent="0.35">
      <c r="A117" s="91"/>
      <c r="B117" s="20"/>
      <c r="C117" s="97"/>
      <c r="D117" s="97"/>
      <c r="E117" s="97"/>
      <c r="F117" s="97"/>
      <c r="G117" s="97"/>
      <c r="H117" s="97"/>
      <c r="I117" s="97"/>
      <c r="J117" s="97"/>
      <c r="K117" s="97"/>
      <c r="L117" s="97"/>
      <c r="M117" s="97"/>
      <c r="N117" s="97"/>
      <c r="O117" s="97"/>
      <c r="P117" s="97"/>
      <c r="Q117" s="97"/>
      <c r="R117" s="97"/>
      <c r="S117" s="97"/>
      <c r="T117" s="97"/>
      <c r="U117" s="98"/>
    </row>
    <row r="118" spans="1:22" x14ac:dyDescent="0.35">
      <c r="A118" s="91"/>
      <c r="B118" s="20"/>
      <c r="C118" s="97"/>
      <c r="D118" s="97"/>
      <c r="E118" s="97"/>
      <c r="F118" s="97"/>
      <c r="G118" s="97"/>
      <c r="H118" s="97"/>
      <c r="I118" s="97"/>
      <c r="J118" s="97"/>
      <c r="K118" s="97"/>
      <c r="L118" s="97"/>
      <c r="M118" s="97"/>
      <c r="N118" s="97"/>
      <c r="O118" s="97"/>
      <c r="P118" s="97"/>
      <c r="Q118" s="97"/>
      <c r="R118" s="97"/>
      <c r="S118" s="97"/>
      <c r="T118" s="97"/>
      <c r="U118" s="98"/>
    </row>
    <row r="119" spans="1:22" x14ac:dyDescent="0.35">
      <c r="A119" s="109"/>
      <c r="B119" s="30" t="s">
        <v>307</v>
      </c>
      <c r="C119" s="31">
        <v>0.95839777341499999</v>
      </c>
      <c r="D119" s="31">
        <v>0.87725812280500004</v>
      </c>
      <c r="E119" s="31">
        <v>0.93399643993500003</v>
      </c>
      <c r="F119" s="31">
        <v>0.96205706103999999</v>
      </c>
      <c r="G119" s="31">
        <v>0.94619944702299996</v>
      </c>
      <c r="H119" s="31">
        <v>0.91654201188700002</v>
      </c>
      <c r="I119" s="31">
        <v>0.85424691874900005</v>
      </c>
      <c r="J119" s="31">
        <v>0.93217456511200003</v>
      </c>
      <c r="K119" s="31">
        <v>0.94995092738300002</v>
      </c>
      <c r="L119" s="31">
        <v>0.96111867928200001</v>
      </c>
      <c r="M119" s="31">
        <v>0.86609104022500005</v>
      </c>
      <c r="N119" s="31">
        <v>0.90239228500199997</v>
      </c>
      <c r="O119" s="31">
        <v>0.842134939453</v>
      </c>
      <c r="P119" s="31">
        <v>0.93077173580399997</v>
      </c>
      <c r="Q119" s="31">
        <v>0.98063151139799998</v>
      </c>
      <c r="R119" s="31">
        <v>0.91597237230499995</v>
      </c>
      <c r="S119" s="31">
        <v>0.88699651037100002</v>
      </c>
      <c r="T119" s="31">
        <v>0.91579600220500001</v>
      </c>
      <c r="U119" s="110">
        <v>0.94776298094599998</v>
      </c>
    </row>
    <row r="120" spans="1:22" x14ac:dyDescent="0.35">
      <c r="A120" s="94"/>
      <c r="B120" s="18"/>
      <c r="U120" s="92"/>
    </row>
    <row r="121" spans="1:22" x14ac:dyDescent="0.35">
      <c r="A121" s="111" t="s">
        <v>308</v>
      </c>
      <c r="B121" s="112"/>
      <c r="C121" s="113"/>
      <c r="D121" s="113"/>
      <c r="E121" s="113"/>
      <c r="F121" s="113"/>
      <c r="G121" s="113"/>
      <c r="H121" s="113"/>
      <c r="I121" s="113"/>
      <c r="J121" s="4"/>
      <c r="K121" s="4"/>
      <c r="L121" s="4"/>
      <c r="M121" s="4"/>
      <c r="N121" s="4"/>
      <c r="O121" s="4"/>
      <c r="P121" s="4"/>
      <c r="Q121" s="4"/>
      <c r="R121" s="4"/>
      <c r="S121" s="4"/>
      <c r="T121" s="4"/>
      <c r="U121" s="114"/>
    </row>
    <row r="123" spans="1:22" ht="18" x14ac:dyDescent="0.4">
      <c r="A123" s="87" t="s">
        <v>284</v>
      </c>
      <c r="B123" s="88"/>
      <c r="C123" s="89"/>
      <c r="D123" s="89"/>
      <c r="E123" s="89"/>
      <c r="F123" s="89"/>
      <c r="G123" s="89"/>
      <c r="H123" s="89"/>
      <c r="I123" s="89"/>
      <c r="J123" s="89"/>
      <c r="K123" s="89"/>
      <c r="L123" s="89"/>
      <c r="M123" s="89"/>
      <c r="N123" s="89"/>
      <c r="O123" s="89"/>
      <c r="P123" s="89"/>
      <c r="Q123" s="89"/>
      <c r="R123" s="89"/>
      <c r="S123" s="89"/>
      <c r="T123" s="89"/>
      <c r="U123" s="90"/>
    </row>
    <row r="124" spans="1:22" x14ac:dyDescent="0.35">
      <c r="A124" s="91"/>
      <c r="F124" s="69"/>
      <c r="P124" s="69"/>
      <c r="Q124" s="69"/>
      <c r="R124" s="69"/>
      <c r="S124" s="69"/>
      <c r="U124" s="92"/>
      <c r="V124" s="69"/>
    </row>
    <row r="125" spans="1:22" ht="15.5" x14ac:dyDescent="0.35">
      <c r="A125" s="93" t="s">
        <v>110</v>
      </c>
      <c r="F125" s="69"/>
      <c r="G125" s="69"/>
      <c r="H125" s="69"/>
      <c r="I125" s="69"/>
      <c r="U125" s="92"/>
    </row>
    <row r="126" spans="1:22" ht="15.5" x14ac:dyDescent="0.35">
      <c r="A126" s="93" t="s">
        <v>309</v>
      </c>
      <c r="U126" s="92"/>
    </row>
    <row r="127" spans="1:22" ht="15.5" x14ac:dyDescent="0.35">
      <c r="A127" s="94"/>
      <c r="C127" s="14"/>
      <c r="D127" s="14"/>
      <c r="E127" s="14"/>
      <c r="F127" s="95"/>
      <c r="G127" s="95"/>
      <c r="H127" s="95"/>
      <c r="I127" s="95"/>
      <c r="U127" s="92"/>
    </row>
    <row r="128" spans="1:22" x14ac:dyDescent="0.35">
      <c r="A128" s="94"/>
      <c r="U128" s="92"/>
    </row>
    <row r="129" spans="1:21" x14ac:dyDescent="0.35">
      <c r="A129" s="94"/>
      <c r="C129" s="81">
        <v>2000</v>
      </c>
      <c r="D129" s="81">
        <v>2001</v>
      </c>
      <c r="E129" s="81">
        <v>2002</v>
      </c>
      <c r="F129" s="81">
        <v>2003</v>
      </c>
      <c r="G129" s="81">
        <v>2004</v>
      </c>
      <c r="H129" s="81">
        <v>2005</v>
      </c>
      <c r="I129" s="81">
        <v>2006</v>
      </c>
      <c r="J129" s="81">
        <v>2007</v>
      </c>
      <c r="K129" s="81">
        <v>2008</v>
      </c>
      <c r="L129" s="81">
        <v>2009</v>
      </c>
      <c r="M129" s="81">
        <v>2010</v>
      </c>
      <c r="N129" s="81">
        <v>2011</v>
      </c>
      <c r="O129" s="81">
        <v>2012</v>
      </c>
      <c r="P129" s="81">
        <v>2013</v>
      </c>
      <c r="Q129" s="81">
        <v>2014</v>
      </c>
      <c r="R129" s="81">
        <v>2015</v>
      </c>
      <c r="S129" s="81">
        <v>2016</v>
      </c>
      <c r="T129" s="81">
        <v>2017</v>
      </c>
      <c r="U129" s="96">
        <v>2018</v>
      </c>
    </row>
    <row r="130" spans="1:21" x14ac:dyDescent="0.35">
      <c r="A130" s="94"/>
      <c r="C130" s="15"/>
      <c r="D130" s="15"/>
      <c r="E130" s="15"/>
      <c r="F130" s="15"/>
      <c r="U130" s="92"/>
    </row>
    <row r="131" spans="1:21" x14ac:dyDescent="0.35">
      <c r="A131" s="91"/>
      <c r="B131" s="20" t="s">
        <v>310</v>
      </c>
      <c r="C131" s="97">
        <v>42.505132551835402</v>
      </c>
      <c r="D131" s="97">
        <v>55.831653878808297</v>
      </c>
      <c r="E131" s="97">
        <v>70.376712883029199</v>
      </c>
      <c r="F131" s="97">
        <v>66.193472066363995</v>
      </c>
      <c r="G131" s="97">
        <v>60.381197055928801</v>
      </c>
      <c r="H131" s="97">
        <v>73.246077038459802</v>
      </c>
      <c r="I131" s="97">
        <v>60.296487907605901</v>
      </c>
      <c r="J131" s="97">
        <v>60.410770181813298</v>
      </c>
      <c r="K131" s="97">
        <v>56.611053398456598</v>
      </c>
      <c r="L131" s="97">
        <v>46.192491908782202</v>
      </c>
      <c r="M131" s="97">
        <v>59.554562172428597</v>
      </c>
      <c r="N131" s="97">
        <v>60.1682784062154</v>
      </c>
      <c r="O131" s="97">
        <v>64.706934725538304</v>
      </c>
      <c r="P131" s="97">
        <v>48.403913533408499</v>
      </c>
      <c r="Q131" s="97">
        <v>50.977691930274297</v>
      </c>
      <c r="R131" s="97">
        <v>59.052083693652897</v>
      </c>
      <c r="S131" s="97">
        <v>61.705643048342097</v>
      </c>
      <c r="T131" s="97">
        <v>60.922742687345902</v>
      </c>
      <c r="U131" s="98">
        <v>66.4598511656055</v>
      </c>
    </row>
    <row r="132" spans="1:21" x14ac:dyDescent="0.35">
      <c r="A132" s="94"/>
      <c r="B132" s="99" t="s">
        <v>287</v>
      </c>
      <c r="C132" s="75"/>
      <c r="D132" s="75"/>
      <c r="E132" s="75"/>
      <c r="F132" s="75"/>
      <c r="G132" s="75"/>
      <c r="H132" s="75"/>
      <c r="I132" s="75"/>
      <c r="J132" s="75"/>
      <c r="K132" s="75"/>
      <c r="L132" s="75"/>
      <c r="M132" s="75"/>
      <c r="N132" s="75"/>
      <c r="O132" s="75"/>
      <c r="P132" s="75"/>
      <c r="Q132" s="75"/>
      <c r="R132" s="75"/>
      <c r="S132" s="75"/>
      <c r="T132" s="75"/>
      <c r="U132" s="100"/>
    </row>
    <row r="133" spans="1:21" x14ac:dyDescent="0.35">
      <c r="A133" s="94"/>
      <c r="B133" s="60" t="s">
        <v>56</v>
      </c>
      <c r="C133" s="75">
        <v>40.197965913906899</v>
      </c>
      <c r="D133" s="75">
        <v>52.822349040903703</v>
      </c>
      <c r="E133" s="75">
        <v>66.355650308923401</v>
      </c>
      <c r="F133" s="75">
        <v>62.195135173909499</v>
      </c>
      <c r="G133" s="75">
        <v>56.626756637666404</v>
      </c>
      <c r="H133" s="75">
        <v>68.978860795243094</v>
      </c>
      <c r="I133" s="75">
        <v>56.616040051736803</v>
      </c>
      <c r="J133" s="75">
        <v>56.708748411730603</v>
      </c>
      <c r="K133" s="75">
        <v>53.144711585785302</v>
      </c>
      <c r="L133" s="75">
        <v>43.1305977275345</v>
      </c>
      <c r="M133" s="75">
        <v>55.765125149556503</v>
      </c>
      <c r="N133" s="75">
        <v>55.888484858245803</v>
      </c>
      <c r="O133" s="75">
        <v>61.309120944959297</v>
      </c>
      <c r="P133" s="75">
        <v>45.610959169103999</v>
      </c>
      <c r="Q133" s="75">
        <v>47.919244821369404</v>
      </c>
      <c r="R133" s="75">
        <v>55.452881087307397</v>
      </c>
      <c r="S133" s="75">
        <v>58.217037167544099</v>
      </c>
      <c r="T133" s="75">
        <v>57.094574057507401</v>
      </c>
      <c r="U133" s="100">
        <v>62.434422255003199</v>
      </c>
    </row>
    <row r="134" spans="1:21" x14ac:dyDescent="0.35">
      <c r="A134" s="94"/>
      <c r="B134" s="60" t="s">
        <v>57</v>
      </c>
      <c r="C134" s="75">
        <v>2.3071666379284101</v>
      </c>
      <c r="D134" s="75">
        <v>3.0093048379045699</v>
      </c>
      <c r="E134" s="75">
        <v>4.0210625741057804</v>
      </c>
      <c r="F134" s="75">
        <v>3.9983368924545499</v>
      </c>
      <c r="G134" s="75">
        <v>3.7544404182623698</v>
      </c>
      <c r="H134" s="75">
        <v>4.26721624321672</v>
      </c>
      <c r="I134" s="75">
        <v>3.6804478558690801</v>
      </c>
      <c r="J134" s="75">
        <v>3.7020217700827298</v>
      </c>
      <c r="K134" s="75">
        <v>3.4663418126713599</v>
      </c>
      <c r="L134" s="75">
        <v>3.06189418124774</v>
      </c>
      <c r="M134" s="75">
        <v>3.7894370228720802</v>
      </c>
      <c r="N134" s="75">
        <v>4.2797935479695797</v>
      </c>
      <c r="O134" s="75">
        <v>3.3978137805789101</v>
      </c>
      <c r="P134" s="75">
        <v>2.7929543643044701</v>
      </c>
      <c r="Q134" s="75">
        <v>3.0584471089048999</v>
      </c>
      <c r="R134" s="75">
        <v>3.5992026063454898</v>
      </c>
      <c r="S134" s="75">
        <v>3.4886058807979401</v>
      </c>
      <c r="T134" s="75">
        <v>3.8281686298384998</v>
      </c>
      <c r="U134" s="100">
        <v>4.0254289106021899</v>
      </c>
    </row>
    <row r="135" spans="1:21" x14ac:dyDescent="0.35">
      <c r="A135" s="94"/>
      <c r="B135" s="18"/>
      <c r="C135" s="75"/>
      <c r="D135" s="75"/>
      <c r="E135" s="75"/>
      <c r="F135" s="75"/>
      <c r="G135" s="75"/>
      <c r="H135" s="75"/>
      <c r="I135" s="75"/>
      <c r="J135" s="75"/>
      <c r="K135" s="75"/>
      <c r="L135" s="75"/>
      <c r="M135" s="75"/>
      <c r="N135" s="75"/>
      <c r="O135" s="75"/>
      <c r="P135" s="75"/>
      <c r="Q135" s="75"/>
      <c r="R135" s="75"/>
      <c r="S135" s="75"/>
      <c r="T135" s="75"/>
      <c r="U135" s="100"/>
    </row>
    <row r="136" spans="1:21" x14ac:dyDescent="0.35">
      <c r="A136" s="94"/>
      <c r="B136" s="99" t="s">
        <v>290</v>
      </c>
      <c r="C136" s="75"/>
      <c r="D136" s="75"/>
      <c r="E136" s="75"/>
      <c r="F136" s="75"/>
      <c r="G136" s="75"/>
      <c r="H136" s="75"/>
      <c r="I136" s="75"/>
      <c r="J136" s="75"/>
      <c r="K136" s="75"/>
      <c r="L136" s="75"/>
      <c r="M136" s="75"/>
      <c r="N136" s="75"/>
      <c r="O136" s="75"/>
      <c r="P136" s="75"/>
      <c r="Q136" s="75"/>
      <c r="R136" s="75"/>
      <c r="S136" s="75"/>
      <c r="T136" s="75"/>
      <c r="U136" s="100"/>
    </row>
    <row r="137" spans="1:21" x14ac:dyDescent="0.35">
      <c r="A137" s="94"/>
      <c r="B137" s="60" t="s">
        <v>56</v>
      </c>
      <c r="C137" s="75">
        <v>94.572028130685595</v>
      </c>
      <c r="D137" s="75">
        <v>94.610038161440102</v>
      </c>
      <c r="E137" s="75">
        <v>94.286373419018503</v>
      </c>
      <c r="F137" s="75">
        <v>93.959620537134001</v>
      </c>
      <c r="G137" s="75">
        <v>93.782103367734095</v>
      </c>
      <c r="H137" s="75">
        <v>94.174136806021494</v>
      </c>
      <c r="I137" s="75">
        <v>93.896082535505599</v>
      </c>
      <c r="J137" s="75">
        <v>93.871917608497498</v>
      </c>
      <c r="K137" s="75">
        <v>93.8769169542323</v>
      </c>
      <c r="L137" s="75">
        <v>93.371446192393805</v>
      </c>
      <c r="M137" s="75">
        <v>93.637033193358803</v>
      </c>
      <c r="N137" s="75">
        <v>92.886960269869505</v>
      </c>
      <c r="O137" s="75">
        <v>94.748918651468898</v>
      </c>
      <c r="P137" s="75">
        <v>94.229899691113204</v>
      </c>
      <c r="Q137" s="75">
        <v>94.000420589680303</v>
      </c>
      <c r="R137" s="75">
        <v>93.905037077070403</v>
      </c>
      <c r="S137" s="75">
        <v>94.346374645079194</v>
      </c>
      <c r="T137" s="75">
        <v>93.716355401980806</v>
      </c>
      <c r="U137" s="100">
        <v>93.943066618413596</v>
      </c>
    </row>
    <row r="138" spans="1:21" x14ac:dyDescent="0.35">
      <c r="A138" s="94"/>
      <c r="B138" s="60" t="s">
        <v>57</v>
      </c>
      <c r="C138" s="75">
        <v>5.4279718693143897</v>
      </c>
      <c r="D138" s="75">
        <v>5.3899618385598203</v>
      </c>
      <c r="E138" s="75">
        <v>5.7136265809814901</v>
      </c>
      <c r="F138" s="75">
        <v>6.0403794628659302</v>
      </c>
      <c r="G138" s="75">
        <v>6.2178966322658002</v>
      </c>
      <c r="H138" s="75">
        <v>5.8258631939784298</v>
      </c>
      <c r="I138" s="75">
        <v>6.1039174644943399</v>
      </c>
      <c r="J138" s="75">
        <v>6.1280823915024802</v>
      </c>
      <c r="K138" s="75">
        <v>6.12308304576763</v>
      </c>
      <c r="L138" s="75">
        <v>6.6285538076061199</v>
      </c>
      <c r="M138" s="75">
        <v>6.3629668066411202</v>
      </c>
      <c r="N138" s="75">
        <v>7.1130397301304198</v>
      </c>
      <c r="O138" s="75">
        <v>5.2510813485310601</v>
      </c>
      <c r="P138" s="75">
        <v>5.7701003088867404</v>
      </c>
      <c r="Q138" s="75">
        <v>5.9995794103196198</v>
      </c>
      <c r="R138" s="75">
        <v>6.0949629229295796</v>
      </c>
      <c r="S138" s="75">
        <v>5.6536253549207096</v>
      </c>
      <c r="T138" s="75">
        <v>6.2836445980191096</v>
      </c>
      <c r="U138" s="100">
        <v>6.0569333815863899</v>
      </c>
    </row>
    <row r="139" spans="1:21" x14ac:dyDescent="0.35">
      <c r="A139" s="94"/>
      <c r="B139" s="18"/>
      <c r="C139" s="75"/>
      <c r="D139" s="75"/>
      <c r="E139" s="75"/>
      <c r="F139" s="75"/>
      <c r="G139" s="75"/>
      <c r="H139" s="75"/>
      <c r="I139" s="75"/>
      <c r="J139" s="75"/>
      <c r="K139" s="75"/>
      <c r="L139" s="75"/>
      <c r="M139" s="75"/>
      <c r="N139" s="75"/>
      <c r="O139" s="75"/>
      <c r="P139" s="75"/>
      <c r="Q139" s="75"/>
      <c r="R139" s="75"/>
      <c r="S139" s="75"/>
      <c r="T139" s="75"/>
      <c r="U139" s="100"/>
    </row>
    <row r="140" spans="1:21" x14ac:dyDescent="0.35">
      <c r="A140" s="94"/>
      <c r="B140" s="20" t="s">
        <v>303</v>
      </c>
      <c r="C140" s="75"/>
      <c r="D140" s="75"/>
      <c r="E140" s="75"/>
      <c r="F140" s="75"/>
      <c r="G140" s="75"/>
      <c r="H140" s="75"/>
      <c r="I140" s="75"/>
      <c r="J140" s="75"/>
      <c r="K140" s="75"/>
      <c r="L140" s="75"/>
      <c r="M140" s="75"/>
      <c r="N140" s="75"/>
      <c r="O140" s="75"/>
      <c r="P140" s="75"/>
      <c r="Q140" s="75"/>
      <c r="R140" s="75"/>
      <c r="S140" s="75"/>
      <c r="T140" s="75"/>
      <c r="U140" s="100"/>
    </row>
    <row r="141" spans="1:21" ht="15.5" x14ac:dyDescent="0.35">
      <c r="A141" s="94"/>
      <c r="B141" s="60" t="s">
        <v>311</v>
      </c>
      <c r="C141" s="101">
        <v>468.59396199507302</v>
      </c>
      <c r="D141" s="101">
        <v>486.74968493754102</v>
      </c>
      <c r="E141" s="101">
        <v>506.43582630609302</v>
      </c>
      <c r="F141" s="101">
        <v>526.27803098683296</v>
      </c>
      <c r="G141" s="101">
        <v>547.44858370794805</v>
      </c>
      <c r="H141" s="101">
        <v>569.36769828599904</v>
      </c>
      <c r="I141" s="101">
        <v>586.64091191403395</v>
      </c>
      <c r="J141" s="101">
        <v>603.45790597537996</v>
      </c>
      <c r="K141" s="101">
        <v>621.57482126677405</v>
      </c>
      <c r="L141" s="101">
        <v>637.15100894019895</v>
      </c>
      <c r="M141" s="101">
        <v>649.17622746444704</v>
      </c>
      <c r="N141" s="101">
        <v>659.11444646162397</v>
      </c>
      <c r="O141" s="101">
        <v>671.57673365794199</v>
      </c>
      <c r="P141" s="101">
        <v>680.79832808222898</v>
      </c>
      <c r="Q141" s="101">
        <v>686.76761068644896</v>
      </c>
      <c r="R141" s="101">
        <v>692.69774812504897</v>
      </c>
      <c r="S141" s="101">
        <v>697.07856101319896</v>
      </c>
      <c r="T141" s="101">
        <v>705.95804669023505</v>
      </c>
      <c r="U141" s="102">
        <v>710.959408932918</v>
      </c>
    </row>
    <row r="142" spans="1:21" x14ac:dyDescent="0.35">
      <c r="A142" s="94"/>
      <c r="B142" s="60"/>
      <c r="C142" s="101"/>
      <c r="D142" s="101"/>
      <c r="E142" s="101"/>
      <c r="F142" s="101"/>
      <c r="G142" s="101"/>
      <c r="H142" s="101"/>
      <c r="I142" s="101"/>
      <c r="J142" s="101"/>
      <c r="K142" s="101"/>
      <c r="L142" s="101"/>
      <c r="M142" s="101"/>
      <c r="N142" s="101"/>
      <c r="O142" s="101"/>
      <c r="P142" s="101"/>
      <c r="Q142" s="101"/>
      <c r="R142" s="101"/>
      <c r="S142" s="101"/>
      <c r="T142" s="101"/>
      <c r="U142" s="102"/>
    </row>
    <row r="143" spans="1:21" ht="15.5" x14ac:dyDescent="0.35">
      <c r="A143" s="91"/>
      <c r="B143" s="20" t="s">
        <v>304</v>
      </c>
      <c r="C143" s="29">
        <v>9.0707811024424004E-2</v>
      </c>
      <c r="D143" s="29">
        <v>0.114703009794393</v>
      </c>
      <c r="E143" s="29">
        <v>0.138964720162773</v>
      </c>
      <c r="F143" s="29">
        <v>0.125776620282332</v>
      </c>
      <c r="G143" s="29">
        <v>0.110295649405024</v>
      </c>
      <c r="H143" s="29">
        <v>0.12864459515170401</v>
      </c>
      <c r="I143" s="29">
        <v>0.102782616559893</v>
      </c>
      <c r="J143" s="29">
        <v>0.100107678735554</v>
      </c>
      <c r="K143" s="29">
        <v>9.1076812415088998E-2</v>
      </c>
      <c r="L143" s="29">
        <v>7.2498499195059005E-2</v>
      </c>
      <c r="M143" s="29">
        <v>9.1738667641970001E-2</v>
      </c>
      <c r="N143" s="29">
        <v>9.1286541706408E-2</v>
      </c>
      <c r="O143" s="29">
        <v>9.6350768992684993E-2</v>
      </c>
      <c r="P143" s="29">
        <v>7.1098755000999006E-2</v>
      </c>
      <c r="Q143" s="29">
        <v>7.4228445164034998E-2</v>
      </c>
      <c r="R143" s="29">
        <v>8.5249423509014002E-2</v>
      </c>
      <c r="S143" s="29">
        <v>8.8520356957547994E-2</v>
      </c>
      <c r="T143" s="29">
        <v>8.6297964833705998E-2</v>
      </c>
      <c r="U143" s="103">
        <v>9.3479107710741999E-2</v>
      </c>
    </row>
    <row r="144" spans="1:21" x14ac:dyDescent="0.35">
      <c r="A144" s="94"/>
      <c r="C144" s="75"/>
      <c r="D144" s="75"/>
      <c r="E144" s="75"/>
      <c r="F144" s="75"/>
      <c r="G144" s="75"/>
      <c r="H144" s="75"/>
      <c r="I144" s="75"/>
      <c r="J144" s="75"/>
      <c r="K144" s="75"/>
      <c r="L144" s="75"/>
      <c r="M144" s="75"/>
      <c r="N144" s="75"/>
      <c r="O144" s="75"/>
      <c r="P144" s="75"/>
      <c r="Q144" s="75"/>
      <c r="R144" s="75"/>
      <c r="S144" s="75"/>
      <c r="T144" s="75"/>
      <c r="U144" s="100"/>
    </row>
    <row r="145" spans="1:21" x14ac:dyDescent="0.35">
      <c r="A145" s="94"/>
      <c r="C145" s="75"/>
      <c r="D145" s="75"/>
      <c r="E145" s="75"/>
      <c r="F145" s="75"/>
      <c r="G145" s="75"/>
      <c r="H145" s="75"/>
      <c r="I145" s="75"/>
      <c r="J145" s="75"/>
      <c r="K145" s="75"/>
      <c r="L145" s="75"/>
      <c r="M145" s="75"/>
      <c r="N145" s="75"/>
      <c r="O145" s="75"/>
      <c r="P145" s="75"/>
      <c r="Q145" s="75"/>
      <c r="R145" s="75"/>
      <c r="S145" s="75"/>
      <c r="T145" s="75"/>
      <c r="U145" s="100"/>
    </row>
    <row r="146" spans="1:21" ht="28" x14ac:dyDescent="0.4">
      <c r="A146" s="91"/>
      <c r="B146" s="104" t="s">
        <v>312</v>
      </c>
      <c r="C146" s="97">
        <v>2.5095894522952502</v>
      </c>
      <c r="D146" s="97">
        <v>3.5292472298933699</v>
      </c>
      <c r="E146" s="97">
        <v>4.2896916630153603</v>
      </c>
      <c r="F146" s="97">
        <v>4.1805896037997101</v>
      </c>
      <c r="G146" s="97">
        <v>3.5916759972782</v>
      </c>
      <c r="H146" s="97">
        <v>4.1737938916001198</v>
      </c>
      <c r="I146" s="97">
        <v>3.3480821778104501</v>
      </c>
      <c r="J146" s="97">
        <v>3.3676436437300699</v>
      </c>
      <c r="K146" s="97">
        <v>2.98623154576351</v>
      </c>
      <c r="L146" s="97">
        <v>2.21087728205248</v>
      </c>
      <c r="M146" s="97">
        <v>2.9483982463595599</v>
      </c>
      <c r="N146" s="97">
        <v>2.6457767998414501</v>
      </c>
      <c r="O146" s="97">
        <v>2.6096123513844698</v>
      </c>
      <c r="P146" s="97">
        <v>1.95717647332847</v>
      </c>
      <c r="Q146" s="97">
        <v>1.931007365565</v>
      </c>
      <c r="R146" s="97">
        <v>2.3220800360270202</v>
      </c>
      <c r="S146" s="97">
        <v>2.2172812681214098</v>
      </c>
      <c r="T146" s="97">
        <v>2.2410065286542298</v>
      </c>
      <c r="U146" s="98">
        <v>2.18206061990732</v>
      </c>
    </row>
    <row r="147" spans="1:21" ht="15" x14ac:dyDescent="0.4">
      <c r="A147" s="94"/>
      <c r="B147" s="99" t="s">
        <v>294</v>
      </c>
      <c r="C147" s="75"/>
      <c r="D147" s="75"/>
      <c r="E147" s="75"/>
      <c r="F147" s="75"/>
      <c r="G147" s="75"/>
      <c r="H147" s="75"/>
      <c r="I147" s="75"/>
      <c r="J147" s="75"/>
      <c r="K147" s="75"/>
      <c r="L147" s="75"/>
      <c r="M147" s="75"/>
      <c r="N147" s="75"/>
      <c r="O147" s="75"/>
      <c r="P147" s="75"/>
      <c r="Q147" s="75"/>
      <c r="R147" s="75"/>
      <c r="S147" s="75"/>
      <c r="T147" s="75"/>
      <c r="U147" s="100"/>
    </row>
    <row r="148" spans="1:21" x14ac:dyDescent="0.35">
      <c r="A148" s="94"/>
      <c r="B148" s="60" t="s">
        <v>56</v>
      </c>
      <c r="C148" s="75">
        <v>2.3940358649252702</v>
      </c>
      <c r="D148" s="75">
        <v>3.3787042996926302</v>
      </c>
      <c r="E148" s="75">
        <v>4.0885375978992604</v>
      </c>
      <c r="F148" s="75">
        <v>3.9808565958898101</v>
      </c>
      <c r="G148" s="75">
        <v>3.4040967796064798</v>
      </c>
      <c r="H148" s="75">
        <v>3.9615025231163998</v>
      </c>
      <c r="I148" s="75">
        <v>3.1647978968452102</v>
      </c>
      <c r="J148" s="75">
        <v>3.1834977501559898</v>
      </c>
      <c r="K148" s="75">
        <v>2.81398404569924</v>
      </c>
      <c r="L148" s="75">
        <v>2.0582975615730299</v>
      </c>
      <c r="M148" s="75">
        <v>2.7603857119598501</v>
      </c>
      <c r="N148" s="75">
        <v>2.43342895965761</v>
      </c>
      <c r="O148" s="75">
        <v>2.44263076683171</v>
      </c>
      <c r="P148" s="75">
        <v>1.8202249162462301</v>
      </c>
      <c r="Q148" s="75">
        <v>1.78127003864721</v>
      </c>
      <c r="R148" s="75">
        <v>2.1469134327755701</v>
      </c>
      <c r="S148" s="75">
        <v>2.0470678690661099</v>
      </c>
      <c r="T148" s="75">
        <v>2.0534943298436299</v>
      </c>
      <c r="U148" s="100">
        <v>1.98518222921845</v>
      </c>
    </row>
    <row r="149" spans="1:21" x14ac:dyDescent="0.35">
      <c r="A149" s="94"/>
      <c r="B149" s="60" t="s">
        <v>57</v>
      </c>
      <c r="C149" s="75">
        <v>0.115553587369982</v>
      </c>
      <c r="D149" s="75">
        <v>0.150542930200744</v>
      </c>
      <c r="E149" s="75">
        <v>0.20115406511609901</v>
      </c>
      <c r="F149" s="75">
        <v>0.19973300790990101</v>
      </c>
      <c r="G149" s="75">
        <v>0.18757921767171501</v>
      </c>
      <c r="H149" s="75">
        <v>0.21229136848371599</v>
      </c>
      <c r="I149" s="75">
        <v>0.18328428096523899</v>
      </c>
      <c r="J149" s="75">
        <v>0.18414589357408301</v>
      </c>
      <c r="K149" s="75">
        <v>0.17224750006426601</v>
      </c>
      <c r="L149" s="75">
        <v>0.15257972047944801</v>
      </c>
      <c r="M149" s="75">
        <v>0.18801253439971399</v>
      </c>
      <c r="N149" s="75">
        <v>0.21234784018384201</v>
      </c>
      <c r="O149" s="75">
        <v>0.16698158455276199</v>
      </c>
      <c r="P149" s="75">
        <v>0.13695155708224899</v>
      </c>
      <c r="Q149" s="75">
        <v>0.14973732691778799</v>
      </c>
      <c r="R149" s="75">
        <v>0.17516660325144801</v>
      </c>
      <c r="S149" s="75">
        <v>0.170213399055303</v>
      </c>
      <c r="T149" s="75">
        <v>0.187512198810598</v>
      </c>
      <c r="U149" s="100">
        <v>0.19687839068887</v>
      </c>
    </row>
    <row r="150" spans="1:21" x14ac:dyDescent="0.35">
      <c r="A150" s="94"/>
      <c r="B150" s="18"/>
      <c r="C150" s="75"/>
      <c r="D150" s="75"/>
      <c r="E150" s="75"/>
      <c r="F150" s="75"/>
      <c r="G150" s="75"/>
      <c r="H150" s="75"/>
      <c r="I150" s="75"/>
      <c r="J150" s="75"/>
      <c r="K150" s="75"/>
      <c r="L150" s="75"/>
      <c r="M150" s="75"/>
      <c r="N150" s="75"/>
      <c r="O150" s="75"/>
      <c r="P150" s="75"/>
      <c r="Q150" s="75"/>
      <c r="R150" s="75"/>
      <c r="S150" s="75"/>
      <c r="T150" s="75"/>
      <c r="U150" s="100"/>
    </row>
    <row r="151" spans="1:21" x14ac:dyDescent="0.35">
      <c r="A151" s="94"/>
      <c r="B151" s="99" t="s">
        <v>290</v>
      </c>
      <c r="C151" s="75"/>
      <c r="D151" s="75"/>
      <c r="E151" s="75"/>
      <c r="F151" s="75"/>
      <c r="G151" s="75"/>
      <c r="H151" s="75"/>
      <c r="I151" s="75"/>
      <c r="J151" s="75"/>
      <c r="K151" s="75"/>
      <c r="L151" s="75"/>
      <c r="M151" s="75"/>
      <c r="N151" s="75"/>
      <c r="O151" s="75"/>
      <c r="P151" s="75"/>
      <c r="Q151" s="75"/>
      <c r="R151" s="75"/>
      <c r="S151" s="75"/>
      <c r="T151" s="75"/>
      <c r="U151" s="100"/>
    </row>
    <row r="152" spans="1:21" x14ac:dyDescent="0.35">
      <c r="A152" s="94"/>
      <c r="B152" s="60" t="s">
        <v>56</v>
      </c>
      <c r="C152" s="75">
        <v>95.395518288288201</v>
      </c>
      <c r="D152" s="75">
        <v>95.734418123909805</v>
      </c>
      <c r="E152" s="75">
        <v>95.310757021293597</v>
      </c>
      <c r="F152" s="75">
        <v>95.222372276667201</v>
      </c>
      <c r="G152" s="75">
        <v>94.777390337718003</v>
      </c>
      <c r="H152" s="75">
        <v>94.9137074326799</v>
      </c>
      <c r="I152" s="75">
        <v>94.525693479689195</v>
      </c>
      <c r="J152" s="75">
        <v>94.531906785418599</v>
      </c>
      <c r="K152" s="75">
        <v>94.231944260697702</v>
      </c>
      <c r="L152" s="75">
        <v>93.098679799278599</v>
      </c>
      <c r="M152" s="75">
        <v>93.623231372089705</v>
      </c>
      <c r="N152" s="75">
        <v>91.9740833695205</v>
      </c>
      <c r="O152" s="75">
        <v>93.601287775014796</v>
      </c>
      <c r="P152" s="75">
        <v>93.002595374072598</v>
      </c>
      <c r="Q152" s="75">
        <v>92.245636677104201</v>
      </c>
      <c r="R152" s="75">
        <v>92.456478651306497</v>
      </c>
      <c r="S152" s="75">
        <v>92.3233285058365</v>
      </c>
      <c r="T152" s="75">
        <v>91.632679494102007</v>
      </c>
      <c r="U152" s="100">
        <v>90.977409660725499</v>
      </c>
    </row>
    <row r="153" spans="1:21" x14ac:dyDescent="0.35">
      <c r="A153" s="94"/>
      <c r="B153" s="60" t="s">
        <v>57</v>
      </c>
      <c r="C153" s="75">
        <v>4.60448171171174</v>
      </c>
      <c r="D153" s="75">
        <v>4.2655818760901099</v>
      </c>
      <c r="E153" s="75">
        <v>4.6892429787063303</v>
      </c>
      <c r="F153" s="75">
        <v>4.7776277233327296</v>
      </c>
      <c r="G153" s="75">
        <v>5.2226096622819904</v>
      </c>
      <c r="H153" s="75">
        <v>5.0862925673200596</v>
      </c>
      <c r="I153" s="75">
        <v>5.4743065203107202</v>
      </c>
      <c r="J153" s="75">
        <v>5.4680932145812902</v>
      </c>
      <c r="K153" s="75">
        <v>5.7680557393022402</v>
      </c>
      <c r="L153" s="75">
        <v>6.9013202007213801</v>
      </c>
      <c r="M153" s="75">
        <v>6.3767686279102804</v>
      </c>
      <c r="N153" s="75">
        <v>8.0259166304794292</v>
      </c>
      <c r="O153" s="75">
        <v>6.3987122249851804</v>
      </c>
      <c r="P153" s="75">
        <v>6.9974046259273397</v>
      </c>
      <c r="Q153" s="75">
        <v>7.7543633228957498</v>
      </c>
      <c r="R153" s="75">
        <v>7.5435213486934796</v>
      </c>
      <c r="S153" s="75">
        <v>7.6766714941634904</v>
      </c>
      <c r="T153" s="75">
        <v>8.3673205058979896</v>
      </c>
      <c r="U153" s="100">
        <v>9.0225903392744193</v>
      </c>
    </row>
    <row r="154" spans="1:21" x14ac:dyDescent="0.35">
      <c r="A154" s="94"/>
      <c r="C154" s="75"/>
      <c r="D154" s="75"/>
      <c r="E154" s="75"/>
      <c r="F154" s="75"/>
      <c r="G154" s="75"/>
      <c r="H154" s="75"/>
      <c r="I154" s="75"/>
      <c r="J154" s="75"/>
      <c r="K154" s="75"/>
      <c r="L154" s="75"/>
      <c r="M154" s="75"/>
      <c r="N154" s="75"/>
      <c r="O154" s="75"/>
      <c r="P154" s="75"/>
      <c r="Q154" s="75"/>
      <c r="R154" s="75"/>
      <c r="S154" s="75"/>
      <c r="T154" s="75"/>
      <c r="U154" s="100"/>
    </row>
    <row r="155" spans="1:21" x14ac:dyDescent="0.35">
      <c r="A155" s="91"/>
      <c r="B155" s="20" t="s">
        <v>295</v>
      </c>
      <c r="C155" s="97">
        <v>59.042033317618397</v>
      </c>
      <c r="D155" s="97">
        <v>63.2122995595685</v>
      </c>
      <c r="E155" s="97">
        <v>60.953282517543897</v>
      </c>
      <c r="F155" s="97">
        <v>63.157128237786701</v>
      </c>
      <c r="G155" s="97">
        <v>59.483351977128997</v>
      </c>
      <c r="H155" s="97">
        <v>56.9831731658278</v>
      </c>
      <c r="I155" s="97">
        <v>55.5269849703487</v>
      </c>
      <c r="J155" s="97">
        <v>55.745749203242198</v>
      </c>
      <c r="K155" s="97">
        <v>52.749973132365703</v>
      </c>
      <c r="L155" s="97">
        <v>47.862264855041097</v>
      </c>
      <c r="M155" s="97">
        <v>49.507512754825598</v>
      </c>
      <c r="N155" s="97">
        <v>43.972951693564497</v>
      </c>
      <c r="O155" s="97">
        <v>40.329716783115003</v>
      </c>
      <c r="P155" s="97">
        <v>40.434261002008199</v>
      </c>
      <c r="Q155" s="97">
        <v>37.8794584934558</v>
      </c>
      <c r="R155" s="97">
        <v>39.322575780278598</v>
      </c>
      <c r="S155" s="97">
        <v>35.933200896785401</v>
      </c>
      <c r="T155" s="97">
        <v>36.784399877645399</v>
      </c>
      <c r="U155" s="98">
        <v>32.8327641671967</v>
      </c>
    </row>
    <row r="156" spans="1:21" x14ac:dyDescent="0.35">
      <c r="A156" s="94"/>
      <c r="C156" s="75"/>
      <c r="D156" s="75"/>
      <c r="E156" s="75"/>
      <c r="F156" s="75"/>
      <c r="G156" s="75"/>
      <c r="H156" s="75"/>
      <c r="I156" s="75"/>
      <c r="J156" s="75"/>
      <c r="K156" s="75"/>
      <c r="L156" s="75"/>
      <c r="M156" s="75"/>
      <c r="N156" s="75"/>
      <c r="O156" s="75"/>
      <c r="P156" s="75"/>
      <c r="Q156" s="75"/>
      <c r="R156" s="75"/>
      <c r="S156" s="75"/>
      <c r="T156" s="75"/>
      <c r="U156" s="100"/>
    </row>
    <row r="157" spans="1:21" x14ac:dyDescent="0.35">
      <c r="A157" s="94"/>
      <c r="C157" s="75"/>
      <c r="D157" s="75"/>
      <c r="E157" s="75"/>
      <c r="F157" s="75"/>
      <c r="G157" s="75"/>
      <c r="H157" s="75"/>
      <c r="I157" s="75"/>
      <c r="J157" s="75"/>
      <c r="K157" s="75"/>
      <c r="L157" s="75"/>
      <c r="M157" s="75"/>
      <c r="N157" s="75"/>
      <c r="O157" s="75"/>
      <c r="P157" s="75"/>
      <c r="Q157" s="75"/>
      <c r="R157" s="75"/>
      <c r="S157" s="75"/>
      <c r="T157" s="75"/>
      <c r="U157" s="100"/>
    </row>
    <row r="158" spans="1:21" ht="28" x14ac:dyDescent="0.4">
      <c r="A158" s="91"/>
      <c r="B158" s="104" t="s">
        <v>313</v>
      </c>
      <c r="C158" s="97">
        <v>0.115553587369982</v>
      </c>
      <c r="D158" s="97">
        <v>0.150542930200744</v>
      </c>
      <c r="E158" s="97">
        <v>0.20115406511609901</v>
      </c>
      <c r="F158" s="97">
        <v>0.19973300790990101</v>
      </c>
      <c r="G158" s="97">
        <v>0.18757921767171501</v>
      </c>
      <c r="H158" s="97">
        <v>0.21229136848371599</v>
      </c>
      <c r="I158" s="97">
        <v>0.18328428096523899</v>
      </c>
      <c r="J158" s="97">
        <v>0.18414589357408301</v>
      </c>
      <c r="K158" s="97">
        <v>0.17224750006426601</v>
      </c>
      <c r="L158" s="97">
        <v>0.15257972047944801</v>
      </c>
      <c r="M158" s="97">
        <v>0.18801253439971399</v>
      </c>
      <c r="N158" s="97">
        <v>0.21234784018384201</v>
      </c>
      <c r="O158" s="97">
        <v>0.16698158455276199</v>
      </c>
      <c r="P158" s="97">
        <v>0.13695155708224899</v>
      </c>
      <c r="Q158" s="97">
        <v>0.14973732691778799</v>
      </c>
      <c r="R158" s="97">
        <v>0.17516660325144801</v>
      </c>
      <c r="S158" s="97">
        <v>0.170213399055303</v>
      </c>
      <c r="T158" s="97">
        <v>0.187512198810598</v>
      </c>
      <c r="U158" s="98">
        <v>0.19687839068887</v>
      </c>
    </row>
    <row r="159" spans="1:21" x14ac:dyDescent="0.35">
      <c r="A159" s="94"/>
      <c r="C159" s="75"/>
      <c r="D159" s="75"/>
      <c r="E159" s="75"/>
      <c r="F159" s="75"/>
      <c r="G159" s="75"/>
      <c r="H159" s="75"/>
      <c r="I159" s="75"/>
      <c r="J159" s="75"/>
      <c r="K159" s="75"/>
      <c r="L159" s="75"/>
      <c r="M159" s="75"/>
      <c r="N159" s="75"/>
      <c r="O159" s="75"/>
      <c r="P159" s="75"/>
      <c r="Q159" s="75"/>
      <c r="R159" s="75"/>
      <c r="S159" s="75"/>
      <c r="T159" s="75"/>
      <c r="U159" s="100"/>
    </row>
    <row r="160" spans="1:21" x14ac:dyDescent="0.35">
      <c r="A160" s="91"/>
      <c r="B160" s="20" t="s">
        <v>295</v>
      </c>
      <c r="C160" s="97">
        <v>2.71857962633249</v>
      </c>
      <c r="D160" s="97">
        <v>2.6963723934727399</v>
      </c>
      <c r="E160" s="97">
        <v>2.85824752074496</v>
      </c>
      <c r="F160" s="97">
        <v>3.0174124679493</v>
      </c>
      <c r="G160" s="97">
        <v>3.1065832878067399</v>
      </c>
      <c r="H160" s="97">
        <v>2.8983309013566201</v>
      </c>
      <c r="I160" s="97">
        <v>3.03971735876376</v>
      </c>
      <c r="J160" s="97">
        <v>3.0482295295999902</v>
      </c>
      <c r="K160" s="97">
        <v>3.0426478527418102</v>
      </c>
      <c r="L160" s="97">
        <v>3.30312815296372</v>
      </c>
      <c r="M160" s="97">
        <v>3.1569795418084001</v>
      </c>
      <c r="N160" s="97">
        <v>3.5292324428864799</v>
      </c>
      <c r="O160" s="97">
        <v>2.5805825181030801</v>
      </c>
      <c r="P160" s="97">
        <v>2.82934884981406</v>
      </c>
      <c r="Q160" s="97">
        <v>2.9373108363280598</v>
      </c>
      <c r="R160" s="97">
        <v>2.96630689884149</v>
      </c>
      <c r="S160" s="97">
        <v>2.7584737901840302</v>
      </c>
      <c r="T160" s="97">
        <v>3.0778686339337402</v>
      </c>
      <c r="U160" s="98">
        <v>2.96236580786625</v>
      </c>
    </row>
    <row r="161" spans="1:22" x14ac:dyDescent="0.35">
      <c r="A161" s="94"/>
      <c r="C161" s="75"/>
      <c r="D161" s="75"/>
      <c r="E161" s="75"/>
      <c r="F161" s="75"/>
      <c r="G161" s="75"/>
      <c r="H161" s="75"/>
      <c r="I161" s="75"/>
      <c r="J161" s="75"/>
      <c r="K161" s="75"/>
      <c r="L161" s="75"/>
      <c r="M161" s="75"/>
      <c r="N161" s="75"/>
      <c r="O161" s="75"/>
      <c r="P161" s="75"/>
      <c r="Q161" s="75"/>
      <c r="R161" s="75"/>
      <c r="S161" s="75"/>
      <c r="T161" s="75"/>
      <c r="U161" s="100"/>
    </row>
    <row r="162" spans="1:22" x14ac:dyDescent="0.35">
      <c r="A162" s="94"/>
      <c r="U162" s="92"/>
    </row>
    <row r="163" spans="1:22" x14ac:dyDescent="0.35">
      <c r="A163" s="105"/>
      <c r="B163" s="106" t="s">
        <v>314</v>
      </c>
      <c r="C163" s="107">
        <v>0.90646196721299999</v>
      </c>
      <c r="D163" s="107">
        <v>1.4322702618109999</v>
      </c>
      <c r="E163" s="107">
        <v>1.733016362561</v>
      </c>
      <c r="F163" s="107">
        <v>1.315766385136</v>
      </c>
      <c r="G163" s="107">
        <v>0.94718144653299996</v>
      </c>
      <c r="H163" s="107">
        <v>1.7864748527230001</v>
      </c>
      <c r="I163" s="107">
        <v>1.3793161322380001</v>
      </c>
      <c r="J163" s="107">
        <v>1.4435557958480001</v>
      </c>
      <c r="K163" s="107">
        <v>1.0807886911</v>
      </c>
      <c r="L163" s="107">
        <v>0.92676258776700005</v>
      </c>
      <c r="M163" s="107">
        <v>1.5845635442770001</v>
      </c>
      <c r="N163" s="107">
        <v>1.5052178660319999</v>
      </c>
      <c r="O163" s="107">
        <v>1.7010290391039999</v>
      </c>
      <c r="P163" s="107">
        <v>1.181815210703</v>
      </c>
      <c r="Q163" s="107">
        <v>1.1103715581489999</v>
      </c>
      <c r="R163" s="107">
        <v>1.3726126085020001</v>
      </c>
      <c r="S163" s="107">
        <v>1.7829967009180001</v>
      </c>
      <c r="T163" s="107">
        <v>1.3723487674470001</v>
      </c>
      <c r="U163" s="108">
        <v>1.891612004962</v>
      </c>
    </row>
    <row r="165" spans="1:22" ht="18" x14ac:dyDescent="0.4">
      <c r="A165" s="87" t="s">
        <v>284</v>
      </c>
      <c r="B165" s="88"/>
      <c r="C165" s="89"/>
      <c r="D165" s="89"/>
      <c r="E165" s="89"/>
      <c r="F165" s="89"/>
      <c r="G165" s="89"/>
      <c r="H165" s="89"/>
      <c r="I165" s="89"/>
      <c r="J165" s="89"/>
      <c r="K165" s="89"/>
      <c r="L165" s="89"/>
      <c r="M165" s="89"/>
      <c r="N165" s="89"/>
      <c r="O165" s="89"/>
      <c r="P165" s="89"/>
      <c r="Q165" s="89"/>
      <c r="R165" s="89"/>
      <c r="S165" s="89"/>
      <c r="T165" s="89"/>
      <c r="U165" s="90"/>
    </row>
    <row r="166" spans="1:22" x14ac:dyDescent="0.35">
      <c r="A166" s="91"/>
      <c r="F166" s="69"/>
      <c r="P166" s="69"/>
      <c r="Q166" s="69"/>
      <c r="R166" s="69"/>
      <c r="S166" s="69"/>
      <c r="U166" s="92"/>
      <c r="V166" s="69"/>
    </row>
    <row r="167" spans="1:22" ht="15.5" x14ac:dyDescent="0.35">
      <c r="A167" s="93" t="s">
        <v>110</v>
      </c>
      <c r="F167" s="69"/>
      <c r="G167" s="69"/>
      <c r="H167" s="69"/>
      <c r="I167" s="69"/>
      <c r="U167" s="92"/>
    </row>
    <row r="168" spans="1:22" ht="15.5" x14ac:dyDescent="0.35">
      <c r="A168" s="93" t="s">
        <v>315</v>
      </c>
      <c r="U168" s="92"/>
    </row>
    <row r="169" spans="1:22" ht="15.5" x14ac:dyDescent="0.35">
      <c r="A169" s="94"/>
      <c r="C169" s="14"/>
      <c r="D169" s="14"/>
      <c r="E169" s="14"/>
      <c r="F169" s="95"/>
      <c r="G169" s="95"/>
      <c r="H169" s="95"/>
      <c r="I169" s="95"/>
      <c r="U169" s="92"/>
    </row>
    <row r="170" spans="1:22" x14ac:dyDescent="0.35">
      <c r="A170" s="94"/>
      <c r="U170" s="92"/>
    </row>
    <row r="171" spans="1:22" x14ac:dyDescent="0.35">
      <c r="A171" s="94"/>
      <c r="C171" s="81">
        <v>2000</v>
      </c>
      <c r="D171" s="81">
        <v>2001</v>
      </c>
      <c r="E171" s="81">
        <v>2002</v>
      </c>
      <c r="F171" s="81">
        <v>2003</v>
      </c>
      <c r="G171" s="81">
        <v>2004</v>
      </c>
      <c r="H171" s="81">
        <v>2005</v>
      </c>
      <c r="I171" s="81">
        <v>2006</v>
      </c>
      <c r="J171" s="81">
        <v>2007</v>
      </c>
      <c r="K171" s="81">
        <v>2008</v>
      </c>
      <c r="L171" s="81">
        <v>2009</v>
      </c>
      <c r="M171" s="81">
        <v>2010</v>
      </c>
      <c r="N171" s="81">
        <v>2011</v>
      </c>
      <c r="O171" s="81">
        <v>2012</v>
      </c>
      <c r="P171" s="81">
        <v>2013</v>
      </c>
      <c r="Q171" s="81">
        <v>2014</v>
      </c>
      <c r="R171" s="81">
        <v>2015</v>
      </c>
      <c r="S171" s="81">
        <v>2016</v>
      </c>
      <c r="T171" s="81">
        <v>2017</v>
      </c>
      <c r="U171" s="96">
        <v>2018</v>
      </c>
    </row>
    <row r="172" spans="1:22" x14ac:dyDescent="0.35">
      <c r="A172" s="94"/>
      <c r="C172" s="15"/>
      <c r="D172" s="15"/>
      <c r="E172" s="15"/>
      <c r="F172" s="15"/>
      <c r="U172" s="92"/>
    </row>
    <row r="173" spans="1:22" x14ac:dyDescent="0.35">
      <c r="A173" s="94"/>
      <c r="B173" s="20" t="s">
        <v>316</v>
      </c>
      <c r="C173" s="97">
        <v>58.464942485685697</v>
      </c>
      <c r="D173" s="97">
        <v>56.411810479633203</v>
      </c>
      <c r="E173" s="97">
        <v>54.015648057686697</v>
      </c>
      <c r="F173" s="97">
        <v>57.747818934180401</v>
      </c>
      <c r="G173" s="97">
        <v>59.179711987122701</v>
      </c>
      <c r="H173" s="97">
        <v>57.642902232442601</v>
      </c>
      <c r="I173" s="97">
        <v>57.806179809607997</v>
      </c>
      <c r="J173" s="97">
        <v>62.735860239056002</v>
      </c>
      <c r="K173" s="97">
        <v>61.608385924101903</v>
      </c>
      <c r="L173" s="97">
        <v>60.245974450980903</v>
      </c>
      <c r="M173" s="97">
        <v>61.669870906603698</v>
      </c>
      <c r="N173" s="97">
        <v>63.1609103499231</v>
      </c>
      <c r="O173" s="97">
        <v>62.649582265328597</v>
      </c>
      <c r="P173" s="97">
        <v>62.2722174659554</v>
      </c>
      <c r="Q173" s="97">
        <v>62.1973985603206</v>
      </c>
      <c r="R173" s="97">
        <v>62.622687059782798</v>
      </c>
      <c r="S173" s="97">
        <v>63.5093758123706</v>
      </c>
      <c r="T173" s="97">
        <v>65.163890207518506</v>
      </c>
      <c r="U173" s="98">
        <v>70.583212319558299</v>
      </c>
    </row>
    <row r="174" spans="1:22" x14ac:dyDescent="0.35">
      <c r="A174" s="94"/>
      <c r="B174" s="99" t="s">
        <v>287</v>
      </c>
      <c r="C174" s="75"/>
      <c r="D174" s="75"/>
      <c r="E174" s="75"/>
      <c r="F174" s="75"/>
      <c r="G174" s="75"/>
      <c r="H174" s="75"/>
      <c r="I174" s="75"/>
      <c r="J174" s="75"/>
      <c r="K174" s="75"/>
      <c r="L174" s="75"/>
      <c r="M174" s="75"/>
      <c r="N174" s="75"/>
      <c r="O174" s="75"/>
      <c r="P174" s="75"/>
      <c r="Q174" s="75"/>
      <c r="R174" s="75"/>
      <c r="S174" s="75"/>
      <c r="T174" s="75"/>
      <c r="U174" s="100"/>
    </row>
    <row r="175" spans="1:22" x14ac:dyDescent="0.35">
      <c r="A175" s="94"/>
      <c r="B175" s="60" t="s">
        <v>56</v>
      </c>
      <c r="C175" s="75">
        <v>4.0791347778195703</v>
      </c>
      <c r="D175" s="75">
        <v>3.1411338157163402</v>
      </c>
      <c r="E175" s="75">
        <v>2.31072246207721</v>
      </c>
      <c r="F175" s="75">
        <v>2.1229320614477798</v>
      </c>
      <c r="G175" s="75">
        <v>2.7054680128243001</v>
      </c>
      <c r="H175" s="75">
        <v>2.6947462939853501</v>
      </c>
      <c r="I175" s="75">
        <v>2.6740512323663199</v>
      </c>
      <c r="J175" s="75">
        <v>3.55941425485114</v>
      </c>
      <c r="K175" s="75">
        <v>3.3431517382364202</v>
      </c>
      <c r="L175" s="75">
        <v>3.1198895151541199</v>
      </c>
      <c r="M175" s="75">
        <v>3.83868401000908</v>
      </c>
      <c r="N175" s="75">
        <v>3.21026007651751</v>
      </c>
      <c r="O175" s="75">
        <v>3.45585071047805</v>
      </c>
      <c r="P175" s="75">
        <v>3.33509003265823</v>
      </c>
      <c r="Q175" s="75">
        <v>3.5414574331997599</v>
      </c>
      <c r="R175" s="75">
        <v>3.6150141181363198</v>
      </c>
      <c r="S175" s="75">
        <v>3.6025501119039398</v>
      </c>
      <c r="T175" s="75">
        <v>3.70368131476947</v>
      </c>
      <c r="U175" s="100">
        <v>3.8960125381606598</v>
      </c>
    </row>
    <row r="176" spans="1:22" x14ac:dyDescent="0.35">
      <c r="A176" s="94"/>
      <c r="B176" s="60" t="s">
        <v>57</v>
      </c>
      <c r="C176" s="75">
        <v>42.928176198234098</v>
      </c>
      <c r="D176" s="75">
        <v>40.931062377647699</v>
      </c>
      <c r="E176" s="75">
        <v>39.386421050080799</v>
      </c>
      <c r="F176" s="75">
        <v>40.655559518729497</v>
      </c>
      <c r="G176" s="75">
        <v>41.312064739100798</v>
      </c>
      <c r="H176" s="75">
        <v>41.6104638159171</v>
      </c>
      <c r="I176" s="75">
        <v>42.733954637723997</v>
      </c>
      <c r="J176" s="75">
        <v>45.5072231785038</v>
      </c>
      <c r="K176" s="75">
        <v>45.662121385248398</v>
      </c>
      <c r="L176" s="75">
        <v>46.165611434557199</v>
      </c>
      <c r="M176" s="75">
        <v>48.404244234354103</v>
      </c>
      <c r="N176" s="75">
        <v>49.750114026145198</v>
      </c>
      <c r="O176" s="75">
        <v>48.872195410954298</v>
      </c>
      <c r="P176" s="75">
        <v>49.908714872824</v>
      </c>
      <c r="Q176" s="75">
        <v>49.1919376358371</v>
      </c>
      <c r="R176" s="75">
        <v>49.767701210672598</v>
      </c>
      <c r="S176" s="75">
        <v>51.873622185580302</v>
      </c>
      <c r="T176" s="75">
        <v>53.642247484681398</v>
      </c>
      <c r="U176" s="100">
        <v>57.979411242667901</v>
      </c>
    </row>
    <row r="177" spans="1:21" x14ac:dyDescent="0.35">
      <c r="A177" s="94"/>
      <c r="B177" s="60" t="s">
        <v>288</v>
      </c>
      <c r="C177" s="75">
        <v>5.7826709675019003</v>
      </c>
      <c r="D177" s="75">
        <v>5.8138379400344098</v>
      </c>
      <c r="E177" s="75">
        <v>6.3484344990290804</v>
      </c>
      <c r="F177" s="75">
        <v>7.3474585185241796</v>
      </c>
      <c r="G177" s="75">
        <v>8.2569041726746093</v>
      </c>
      <c r="H177" s="75">
        <v>6.4553860338852997</v>
      </c>
      <c r="I177" s="75">
        <v>5.9372046503555698</v>
      </c>
      <c r="J177" s="75">
        <v>6.67755653468741</v>
      </c>
      <c r="K177" s="75">
        <v>5.02336298208989</v>
      </c>
      <c r="L177" s="75">
        <v>3.2685145879922501</v>
      </c>
      <c r="M177" s="75">
        <v>3.39096758153554</v>
      </c>
      <c r="N177" s="75">
        <v>3.9580999272610402</v>
      </c>
      <c r="O177" s="75">
        <v>2.9509849085192701</v>
      </c>
      <c r="P177" s="75">
        <v>6.4181485485727903</v>
      </c>
      <c r="Q177" s="75">
        <v>6.9241946949909101</v>
      </c>
      <c r="R177" s="75">
        <v>6.7078367767543199</v>
      </c>
      <c r="S177" s="75">
        <v>5.4681489898860596</v>
      </c>
      <c r="T177" s="75">
        <v>5.4116091054734996</v>
      </c>
      <c r="U177" s="100">
        <v>5.7396790164639997</v>
      </c>
    </row>
    <row r="178" spans="1:21" x14ac:dyDescent="0.35">
      <c r="A178" s="94"/>
      <c r="B178" s="60" t="s">
        <v>281</v>
      </c>
      <c r="C178" s="75">
        <v>1.1542843693725899</v>
      </c>
      <c r="D178" s="75">
        <v>1.70483886322783</v>
      </c>
      <c r="E178" s="75">
        <v>1.80402062977398</v>
      </c>
      <c r="F178" s="75">
        <v>3.8869487381091399</v>
      </c>
      <c r="G178" s="75">
        <v>2.8814471454639601</v>
      </c>
      <c r="H178" s="75">
        <v>2.9288353271949501</v>
      </c>
      <c r="I178" s="75">
        <v>2.4459322407681601</v>
      </c>
      <c r="J178" s="75">
        <v>2.41414706640552</v>
      </c>
      <c r="K178" s="75">
        <v>2.56809796839338</v>
      </c>
      <c r="L178" s="75">
        <v>2.9061632989344499</v>
      </c>
      <c r="M178" s="75">
        <v>1.0440783446652599</v>
      </c>
      <c r="N178" s="75">
        <v>0.99523243013576701</v>
      </c>
      <c r="O178" s="75">
        <v>1.5124596782531601</v>
      </c>
      <c r="P178" s="75">
        <v>0.246219788392914</v>
      </c>
      <c r="Q178" s="75">
        <v>0.23390679128087299</v>
      </c>
      <c r="R178" s="75">
        <v>8.2006838732795004E-2</v>
      </c>
      <c r="S178" s="75">
        <v>0.108725307534265</v>
      </c>
      <c r="T178" s="75">
        <v>0.233542798408411</v>
      </c>
      <c r="U178" s="100">
        <v>0.13156228906665199</v>
      </c>
    </row>
    <row r="179" spans="1:21" x14ac:dyDescent="0.35">
      <c r="A179" s="94"/>
      <c r="B179" s="60" t="s">
        <v>289</v>
      </c>
      <c r="C179" s="75">
        <v>0</v>
      </c>
      <c r="D179" s="75">
        <v>0</v>
      </c>
      <c r="E179" s="75">
        <v>0</v>
      </c>
      <c r="F179" s="75">
        <v>0</v>
      </c>
      <c r="G179" s="75">
        <v>1.11111E-10</v>
      </c>
      <c r="H179" s="75">
        <v>0</v>
      </c>
      <c r="I179" s="75">
        <v>0</v>
      </c>
      <c r="J179" s="75">
        <v>0</v>
      </c>
      <c r="K179" s="75">
        <v>0</v>
      </c>
      <c r="L179" s="75">
        <v>3.5026145299999999E-7</v>
      </c>
      <c r="M179" s="75">
        <v>2.24609073E-7</v>
      </c>
      <c r="N179" s="75">
        <v>0</v>
      </c>
      <c r="O179" s="75">
        <v>4.1677414160000002E-6</v>
      </c>
      <c r="P179" s="75">
        <v>2.0837130281000002E-5</v>
      </c>
      <c r="Q179" s="75">
        <v>0</v>
      </c>
      <c r="R179" s="75">
        <v>0</v>
      </c>
      <c r="S179" s="75">
        <v>0</v>
      </c>
      <c r="T179" s="75">
        <v>0</v>
      </c>
      <c r="U179" s="100">
        <v>0</v>
      </c>
    </row>
    <row r="180" spans="1:21" ht="15.5" x14ac:dyDescent="0.35">
      <c r="A180" s="94"/>
      <c r="B180" s="60" t="s">
        <v>59</v>
      </c>
      <c r="C180" s="75">
        <v>4.52067617275749</v>
      </c>
      <c r="D180" s="75">
        <v>4.8209374830069196</v>
      </c>
      <c r="E180" s="75">
        <v>4.1660494167256399</v>
      </c>
      <c r="F180" s="75">
        <v>3.73492009736978</v>
      </c>
      <c r="G180" s="75">
        <v>4.0238279169479299</v>
      </c>
      <c r="H180" s="75">
        <v>3.9534707614598701</v>
      </c>
      <c r="I180" s="75">
        <v>4.0150370483939097</v>
      </c>
      <c r="J180" s="75">
        <v>4.5775192046081399</v>
      </c>
      <c r="K180" s="75">
        <v>5.0116518501337604</v>
      </c>
      <c r="L180" s="75">
        <v>4.7857952640813402</v>
      </c>
      <c r="M180" s="75">
        <v>4.9918965114306904</v>
      </c>
      <c r="N180" s="75">
        <v>5.2472038898635596</v>
      </c>
      <c r="O180" s="75">
        <v>5.8580873893823799</v>
      </c>
      <c r="P180" s="75">
        <v>2.3640233863771898</v>
      </c>
      <c r="Q180" s="75">
        <v>2.3059020050119701</v>
      </c>
      <c r="R180" s="75">
        <v>2.45012811548674</v>
      </c>
      <c r="S180" s="75">
        <v>2.4563292174660298</v>
      </c>
      <c r="T180" s="75">
        <v>2.17280950418575</v>
      </c>
      <c r="U180" s="100">
        <v>2.83654723319906</v>
      </c>
    </row>
    <row r="181" spans="1:21" x14ac:dyDescent="0.35">
      <c r="A181" s="94"/>
      <c r="C181" s="75"/>
      <c r="D181" s="75"/>
      <c r="E181" s="75"/>
      <c r="F181" s="75"/>
      <c r="G181" s="75"/>
      <c r="H181" s="75"/>
      <c r="I181" s="75"/>
      <c r="J181" s="75"/>
      <c r="K181" s="75"/>
      <c r="L181" s="75"/>
      <c r="M181" s="75"/>
      <c r="N181" s="75"/>
      <c r="O181" s="75"/>
      <c r="P181" s="75"/>
      <c r="Q181" s="75"/>
      <c r="R181" s="75"/>
      <c r="S181" s="75"/>
      <c r="T181" s="75"/>
      <c r="U181" s="100"/>
    </row>
    <row r="182" spans="1:21" x14ac:dyDescent="0.35">
      <c r="A182" s="94"/>
      <c r="B182" s="99" t="s">
        <v>290</v>
      </c>
      <c r="C182" s="75"/>
      <c r="D182" s="75"/>
      <c r="E182" s="75"/>
      <c r="F182" s="75"/>
      <c r="G182" s="75"/>
      <c r="H182" s="75"/>
      <c r="I182" s="75"/>
      <c r="J182" s="75"/>
      <c r="K182" s="75"/>
      <c r="L182" s="75"/>
      <c r="M182" s="75"/>
      <c r="N182" s="75"/>
      <c r="O182" s="75"/>
      <c r="P182" s="75"/>
      <c r="Q182" s="75"/>
      <c r="R182" s="75"/>
      <c r="S182" s="75"/>
      <c r="T182" s="75"/>
      <c r="U182" s="100"/>
    </row>
    <row r="183" spans="1:21" x14ac:dyDescent="0.35">
      <c r="A183" s="94"/>
      <c r="B183" s="60" t="s">
        <v>56</v>
      </c>
      <c r="C183" s="75">
        <v>6.9770611316658497</v>
      </c>
      <c r="D183" s="75">
        <v>5.5682201812161498</v>
      </c>
      <c r="E183" s="75">
        <v>4.2778760325330998</v>
      </c>
      <c r="F183" s="75">
        <v>3.6762116745351898</v>
      </c>
      <c r="G183" s="75">
        <v>4.5716140244362897</v>
      </c>
      <c r="H183" s="75">
        <v>4.6748969771141899</v>
      </c>
      <c r="I183" s="75">
        <v>4.6258916281505602</v>
      </c>
      <c r="J183" s="75">
        <v>5.6736517858971496</v>
      </c>
      <c r="K183" s="75">
        <v>5.4264556490004399</v>
      </c>
      <c r="L183" s="75">
        <v>5.1785858616871101</v>
      </c>
      <c r="M183" s="75">
        <v>6.2245695565385502</v>
      </c>
      <c r="N183" s="75">
        <v>5.0826691045649497</v>
      </c>
      <c r="O183" s="75">
        <v>5.5161592232843697</v>
      </c>
      <c r="P183" s="75">
        <v>5.3556628756339704</v>
      </c>
      <c r="Q183" s="75">
        <v>5.6938996086229601</v>
      </c>
      <c r="R183" s="75">
        <v>5.77269083756378</v>
      </c>
      <c r="S183" s="75">
        <v>5.6724697193484701</v>
      </c>
      <c r="T183" s="75">
        <v>5.6836405913994099</v>
      </c>
      <c r="U183" s="100">
        <v>5.5197438741125202</v>
      </c>
    </row>
    <row r="184" spans="1:21" x14ac:dyDescent="0.35">
      <c r="A184" s="94"/>
      <c r="B184" s="60" t="s">
        <v>57</v>
      </c>
      <c r="C184" s="75">
        <v>73.425499749263295</v>
      </c>
      <c r="D184" s="75">
        <v>72.557611659043204</v>
      </c>
      <c r="E184" s="75">
        <v>72.916687045978804</v>
      </c>
      <c r="F184" s="75">
        <v>70.401896156576498</v>
      </c>
      <c r="G184" s="75">
        <v>69.807816482936104</v>
      </c>
      <c r="H184" s="75">
        <v>72.186621777169805</v>
      </c>
      <c r="I184" s="75">
        <v>73.926273589560296</v>
      </c>
      <c r="J184" s="75">
        <v>72.537816497769796</v>
      </c>
      <c r="K184" s="75">
        <v>74.116730539737901</v>
      </c>
      <c r="L184" s="75">
        <v>76.628541334524897</v>
      </c>
      <c r="M184" s="75">
        <v>78.489290674306901</v>
      </c>
      <c r="N184" s="75">
        <v>78.767252958388895</v>
      </c>
      <c r="O184" s="75">
        <v>78.008812898344004</v>
      </c>
      <c r="P184" s="75">
        <v>80.146037677411101</v>
      </c>
      <c r="Q184" s="75">
        <v>79.090024300822606</v>
      </c>
      <c r="R184" s="75">
        <v>79.472318335943996</v>
      </c>
      <c r="S184" s="75">
        <v>81.678683693622602</v>
      </c>
      <c r="T184" s="75">
        <v>82.318976528034497</v>
      </c>
      <c r="U184" s="100">
        <v>82.1433444827816</v>
      </c>
    </row>
    <row r="185" spans="1:21" x14ac:dyDescent="0.35">
      <c r="A185" s="94"/>
      <c r="B185" s="60" t="s">
        <v>288</v>
      </c>
      <c r="C185" s="75">
        <v>9.8908349544989402</v>
      </c>
      <c r="D185" s="75">
        <v>10.306065149483899</v>
      </c>
      <c r="E185" s="75">
        <v>11.752954425815901</v>
      </c>
      <c r="F185" s="75">
        <v>12.7233524211514</v>
      </c>
      <c r="G185" s="75">
        <v>13.9522547430972</v>
      </c>
      <c r="H185" s="75">
        <v>11.198926119046201</v>
      </c>
      <c r="I185" s="75">
        <v>10.2708822307762</v>
      </c>
      <c r="J185" s="75">
        <v>10.6439228046646</v>
      </c>
      <c r="K185" s="75">
        <v>8.1537000308341003</v>
      </c>
      <c r="L185" s="75">
        <v>5.4252829633483204</v>
      </c>
      <c r="M185" s="75">
        <v>5.4985806386249898</v>
      </c>
      <c r="N185" s="75">
        <v>6.26669233443981</v>
      </c>
      <c r="O185" s="75">
        <v>4.7103026098745397</v>
      </c>
      <c r="P185" s="75">
        <v>10.306600294234901</v>
      </c>
      <c r="Q185" s="75">
        <v>11.132611419874101</v>
      </c>
      <c r="R185" s="75">
        <v>10.7115122197657</v>
      </c>
      <c r="S185" s="75">
        <v>8.6099869821440702</v>
      </c>
      <c r="T185" s="75">
        <v>8.3046133191862594</v>
      </c>
      <c r="U185" s="100">
        <v>8.1317905885016799</v>
      </c>
    </row>
    <row r="186" spans="1:21" x14ac:dyDescent="0.35">
      <c r="A186" s="94"/>
      <c r="B186" s="60" t="s">
        <v>281</v>
      </c>
      <c r="C186" s="75">
        <v>1.9743188315890401</v>
      </c>
      <c r="D186" s="75">
        <v>3.0221310905157801</v>
      </c>
      <c r="E186" s="75">
        <v>3.33981113740847</v>
      </c>
      <c r="F186" s="75">
        <v>6.73090137402313</v>
      </c>
      <c r="G186" s="75">
        <v>4.8689779803101301</v>
      </c>
      <c r="H186" s="75">
        <v>5.0809990714633697</v>
      </c>
      <c r="I186" s="75">
        <v>4.2312642849331201</v>
      </c>
      <c r="J186" s="75">
        <v>3.84811343497383</v>
      </c>
      <c r="K186" s="75">
        <v>4.1684227396529101</v>
      </c>
      <c r="L186" s="75">
        <v>4.8238298499081402</v>
      </c>
      <c r="M186" s="75">
        <v>1.69301204837362</v>
      </c>
      <c r="N186" s="75">
        <v>1.57570944532305</v>
      </c>
      <c r="O186" s="75">
        <v>2.4141576425006401</v>
      </c>
      <c r="P186" s="75">
        <v>0.39539267816747298</v>
      </c>
      <c r="Q186" s="75">
        <v>0.37607166327708003</v>
      </c>
      <c r="R186" s="75">
        <v>0.13095388042756301</v>
      </c>
      <c r="S186" s="75">
        <v>0.17119567960402901</v>
      </c>
      <c r="T186" s="75">
        <v>0.358392965282887</v>
      </c>
      <c r="U186" s="100">
        <v>0.18639317302677699</v>
      </c>
    </row>
    <row r="187" spans="1:21" x14ac:dyDescent="0.35">
      <c r="A187" s="94"/>
      <c r="B187" s="60" t="s">
        <v>289</v>
      </c>
      <c r="C187" s="75">
        <v>0</v>
      </c>
      <c r="D187" s="75">
        <v>0</v>
      </c>
      <c r="E187" s="75">
        <v>0</v>
      </c>
      <c r="F187" s="75">
        <v>0</v>
      </c>
      <c r="G187" s="75">
        <v>1.8775100000000001E-10</v>
      </c>
      <c r="H187" s="75">
        <v>0</v>
      </c>
      <c r="I187" s="75">
        <v>0</v>
      </c>
      <c r="J187" s="75">
        <v>0</v>
      </c>
      <c r="K187" s="75">
        <v>0</v>
      </c>
      <c r="L187" s="75">
        <v>5.81385654E-7</v>
      </c>
      <c r="M187" s="75">
        <v>3.6421200400000002E-7</v>
      </c>
      <c r="N187" s="75">
        <v>0</v>
      </c>
      <c r="O187" s="75">
        <v>6.6524648130000004E-6</v>
      </c>
      <c r="P187" s="75">
        <v>3.3461359058999998E-5</v>
      </c>
      <c r="Q187" s="75">
        <v>0</v>
      </c>
      <c r="R187" s="75">
        <v>0</v>
      </c>
      <c r="S187" s="75">
        <v>0</v>
      </c>
      <c r="T187" s="75">
        <v>0</v>
      </c>
      <c r="U187" s="100">
        <v>0</v>
      </c>
    </row>
    <row r="188" spans="1:21" ht="15.5" x14ac:dyDescent="0.35">
      <c r="A188" s="94"/>
      <c r="B188" s="60" t="s">
        <v>59</v>
      </c>
      <c r="C188" s="75">
        <v>7.7322853329827801</v>
      </c>
      <c r="D188" s="75">
        <v>8.5459719197409196</v>
      </c>
      <c r="E188" s="75">
        <v>7.7126713582635498</v>
      </c>
      <c r="F188" s="75">
        <v>6.4676383737137302</v>
      </c>
      <c r="G188" s="75">
        <v>6.79933676903243</v>
      </c>
      <c r="H188" s="75">
        <v>6.85855605520634</v>
      </c>
      <c r="I188" s="75">
        <v>6.9456882665797099</v>
      </c>
      <c r="J188" s="75">
        <v>7.2964954766945498</v>
      </c>
      <c r="K188" s="75">
        <v>8.1346910407746105</v>
      </c>
      <c r="L188" s="75">
        <v>7.9437594091457502</v>
      </c>
      <c r="M188" s="75">
        <v>8.09454671794383</v>
      </c>
      <c r="N188" s="75">
        <v>8.3076761572831703</v>
      </c>
      <c r="O188" s="75">
        <v>9.3505609735315804</v>
      </c>
      <c r="P188" s="75">
        <v>3.7962730131934399</v>
      </c>
      <c r="Q188" s="75">
        <v>3.7073930074031001</v>
      </c>
      <c r="R188" s="75">
        <v>3.9125247262988401</v>
      </c>
      <c r="S188" s="75">
        <v>3.8676639252807301</v>
      </c>
      <c r="T188" s="75">
        <v>3.3343765960968601</v>
      </c>
      <c r="U188" s="100">
        <v>4.0187278815773899</v>
      </c>
    </row>
    <row r="189" spans="1:21" x14ac:dyDescent="0.35">
      <c r="A189" s="94"/>
      <c r="B189" s="60"/>
      <c r="C189" s="75"/>
      <c r="D189" s="75"/>
      <c r="E189" s="75"/>
      <c r="F189" s="75"/>
      <c r="G189" s="75"/>
      <c r="H189" s="75"/>
      <c r="I189" s="75"/>
      <c r="J189" s="75"/>
      <c r="K189" s="75"/>
      <c r="L189" s="75"/>
      <c r="M189" s="75"/>
      <c r="N189" s="75"/>
      <c r="O189" s="75"/>
      <c r="P189" s="75"/>
      <c r="Q189" s="75"/>
      <c r="R189" s="75"/>
      <c r="S189" s="75"/>
      <c r="T189" s="75"/>
      <c r="U189" s="100"/>
    </row>
    <row r="190" spans="1:21" x14ac:dyDescent="0.35">
      <c r="A190" s="94"/>
      <c r="B190" s="20" t="s">
        <v>303</v>
      </c>
      <c r="C190" s="75"/>
      <c r="D190" s="75"/>
      <c r="E190" s="75"/>
      <c r="F190" s="75"/>
      <c r="G190" s="75"/>
      <c r="H190" s="75"/>
      <c r="I190" s="75"/>
      <c r="J190" s="75"/>
      <c r="K190" s="75"/>
      <c r="L190" s="75"/>
      <c r="M190" s="75"/>
      <c r="N190" s="75"/>
      <c r="O190" s="75"/>
      <c r="P190" s="75"/>
      <c r="Q190" s="75"/>
      <c r="R190" s="75"/>
      <c r="S190" s="75"/>
      <c r="T190" s="75"/>
      <c r="U190" s="100"/>
    </row>
    <row r="191" spans="1:21" ht="15.5" x14ac:dyDescent="0.35">
      <c r="A191" s="94"/>
      <c r="B191" s="60" t="s">
        <v>291</v>
      </c>
      <c r="C191" s="101">
        <v>601.11419999999896</v>
      </c>
      <c r="D191" s="101">
        <v>610.23659999999904</v>
      </c>
      <c r="E191" s="101">
        <v>620.83420000000001</v>
      </c>
      <c r="F191" s="101">
        <v>631.15599999999904</v>
      </c>
      <c r="G191" s="101">
        <v>642.56619999999896</v>
      </c>
      <c r="H191" s="101">
        <v>654.20629999999903</v>
      </c>
      <c r="I191" s="101">
        <v>667.31589999999903</v>
      </c>
      <c r="J191" s="101">
        <v>679.66430000000003</v>
      </c>
      <c r="K191" s="101">
        <v>693.16639999999904</v>
      </c>
      <c r="L191" s="101">
        <v>703.80489999999895</v>
      </c>
      <c r="M191" s="101">
        <v>713.91449999999895</v>
      </c>
      <c r="N191" s="101">
        <v>721.63979999999901</v>
      </c>
      <c r="O191" s="101">
        <v>732.08289999999897</v>
      </c>
      <c r="P191" s="101">
        <v>739.02999999999895</v>
      </c>
      <c r="Q191" s="101">
        <v>743.27359999999896</v>
      </c>
      <c r="R191" s="101">
        <v>747.47249999999894</v>
      </c>
      <c r="S191" s="101">
        <v>750.05649999999901</v>
      </c>
      <c r="T191" s="101">
        <v>755.24609999999905</v>
      </c>
      <c r="U191" s="102">
        <v>756.36919999999895</v>
      </c>
    </row>
    <row r="192" spans="1:21" x14ac:dyDescent="0.35">
      <c r="A192" s="94"/>
      <c r="B192" s="60"/>
      <c r="C192" s="101"/>
      <c r="D192" s="101"/>
      <c r="E192" s="101"/>
      <c r="F192" s="101"/>
      <c r="G192" s="101"/>
      <c r="H192" s="101"/>
      <c r="I192" s="101"/>
      <c r="J192" s="101"/>
      <c r="K192" s="101"/>
      <c r="L192" s="101"/>
      <c r="M192" s="101"/>
      <c r="N192" s="101"/>
      <c r="O192" s="101"/>
      <c r="P192" s="101"/>
      <c r="Q192" s="101"/>
      <c r="R192" s="101"/>
      <c r="S192" s="101"/>
      <c r="T192" s="101"/>
      <c r="U192" s="102"/>
    </row>
    <row r="193" spans="1:21" ht="15.5" x14ac:dyDescent="0.35">
      <c r="A193" s="94"/>
      <c r="B193" s="20" t="s">
        <v>304</v>
      </c>
      <c r="C193" s="29">
        <v>9.7260957211933993E-2</v>
      </c>
      <c r="D193" s="29">
        <v>9.2442522260437004E-2</v>
      </c>
      <c r="E193" s="29">
        <v>8.7004949240371998E-2</v>
      </c>
      <c r="F193" s="29">
        <v>9.1495318010412996E-2</v>
      </c>
      <c r="G193" s="29">
        <v>9.2099011723807994E-2</v>
      </c>
      <c r="H193" s="29">
        <v>8.8111200140449E-2</v>
      </c>
      <c r="I193" s="29">
        <v>8.6624910045764003E-2</v>
      </c>
      <c r="J193" s="29">
        <v>9.2304186403576002E-2</v>
      </c>
      <c r="K193" s="29">
        <v>8.8879648413573001E-2</v>
      </c>
      <c r="L193" s="29">
        <v>8.5600390748885993E-2</v>
      </c>
      <c r="M193" s="29">
        <v>8.6382712364861003E-2</v>
      </c>
      <c r="N193" s="29">
        <v>8.7524150344704996E-2</v>
      </c>
      <c r="O193" s="29">
        <v>8.5577169286878002E-2</v>
      </c>
      <c r="P193" s="29">
        <v>8.4262096891810995E-2</v>
      </c>
      <c r="Q193" s="29">
        <v>8.3680354798449E-2</v>
      </c>
      <c r="R193" s="29">
        <v>8.3779252159488005E-2</v>
      </c>
      <c r="S193" s="29">
        <v>8.4672789066383994E-2</v>
      </c>
      <c r="T193" s="29">
        <v>8.6281663960288996E-2</v>
      </c>
      <c r="U193" s="103">
        <v>9.3318464474172996E-2</v>
      </c>
    </row>
    <row r="194" spans="1:21" x14ac:dyDescent="0.35">
      <c r="A194" s="94"/>
      <c r="B194" s="20"/>
      <c r="C194" s="29"/>
      <c r="D194" s="29"/>
      <c r="E194" s="29"/>
      <c r="F194" s="29"/>
      <c r="G194" s="29"/>
      <c r="H194" s="29"/>
      <c r="I194" s="29"/>
      <c r="J194" s="29"/>
      <c r="K194" s="29"/>
      <c r="L194" s="29"/>
      <c r="M194" s="29"/>
      <c r="N194" s="29"/>
      <c r="O194" s="29"/>
      <c r="P194" s="29"/>
      <c r="Q194" s="29"/>
      <c r="R194" s="29"/>
      <c r="S194" s="29"/>
      <c r="T194" s="29"/>
      <c r="U194" s="103"/>
    </row>
    <row r="195" spans="1:21" x14ac:dyDescent="0.35">
      <c r="A195" s="94"/>
      <c r="C195" s="75"/>
      <c r="D195" s="75"/>
      <c r="E195" s="75"/>
      <c r="F195" s="75"/>
      <c r="G195" s="75"/>
      <c r="H195" s="75"/>
      <c r="I195" s="75"/>
      <c r="J195" s="75"/>
      <c r="K195" s="75"/>
      <c r="L195" s="75"/>
      <c r="M195" s="75"/>
      <c r="N195" s="75"/>
      <c r="O195" s="75"/>
      <c r="P195" s="75"/>
      <c r="Q195" s="75"/>
      <c r="R195" s="75"/>
      <c r="S195" s="75"/>
      <c r="T195" s="75"/>
      <c r="U195" s="100"/>
    </row>
    <row r="196" spans="1:21" ht="28" x14ac:dyDescent="0.4">
      <c r="A196" s="94"/>
      <c r="B196" s="104" t="s">
        <v>317</v>
      </c>
      <c r="C196" s="97">
        <v>3.1713436703457401</v>
      </c>
      <c r="D196" s="97">
        <v>3.09189122076693</v>
      </c>
      <c r="E196" s="97">
        <v>2.95936590269568</v>
      </c>
      <c r="F196" s="97">
        <v>3.2120554858139498</v>
      </c>
      <c r="G196" s="97">
        <v>3.2765039893932002</v>
      </c>
      <c r="H196" s="97">
        <v>3.1522775460444201</v>
      </c>
      <c r="I196" s="97">
        <v>3.1328069185167799</v>
      </c>
      <c r="J196" s="97">
        <v>3.4017592894122801</v>
      </c>
      <c r="K196" s="97">
        <v>3.3049192650700001</v>
      </c>
      <c r="L196" s="97">
        <v>3.18897704683316</v>
      </c>
      <c r="M196" s="97">
        <v>3.2159231790335499</v>
      </c>
      <c r="N196" s="97">
        <v>3.2807485766506002</v>
      </c>
      <c r="O196" s="97">
        <v>3.2240538396347098</v>
      </c>
      <c r="P196" s="97">
        <v>3.1951287665399901</v>
      </c>
      <c r="Q196" s="97">
        <v>3.1788224803221801</v>
      </c>
      <c r="R196" s="97">
        <v>3.1831658934460201</v>
      </c>
      <c r="S196" s="97">
        <v>3.2015673304571899</v>
      </c>
      <c r="T196" s="97">
        <v>3.2831409779473799</v>
      </c>
      <c r="U196" s="98">
        <v>3.5417075850450401</v>
      </c>
    </row>
    <row r="197" spans="1:21" ht="15" x14ac:dyDescent="0.4">
      <c r="A197" s="94"/>
      <c r="B197" s="99" t="s">
        <v>294</v>
      </c>
      <c r="C197" s="75"/>
      <c r="D197" s="75"/>
      <c r="E197" s="75"/>
      <c r="F197" s="75"/>
      <c r="G197" s="75"/>
      <c r="H197" s="75"/>
      <c r="I197" s="75"/>
      <c r="J197" s="75"/>
      <c r="K197" s="75"/>
      <c r="L197" s="75"/>
      <c r="M197" s="75"/>
      <c r="N197" s="75"/>
      <c r="O197" s="75"/>
      <c r="P197" s="75"/>
      <c r="Q197" s="75"/>
      <c r="R197" s="75"/>
      <c r="S197" s="75"/>
      <c r="T197" s="75"/>
      <c r="U197" s="100"/>
    </row>
    <row r="198" spans="1:21" x14ac:dyDescent="0.35">
      <c r="A198" s="94"/>
      <c r="B198" s="60" t="s">
        <v>56</v>
      </c>
      <c r="C198" s="75">
        <v>0.24293754009541799</v>
      </c>
      <c r="D198" s="75">
        <v>0.20091803037484099</v>
      </c>
      <c r="E198" s="75">
        <v>0.142376355600912</v>
      </c>
      <c r="F198" s="75">
        <v>0.135880211142069</v>
      </c>
      <c r="G198" s="75">
        <v>0.162638220809871</v>
      </c>
      <c r="H198" s="75">
        <v>0.15476109810612801</v>
      </c>
      <c r="I198" s="75">
        <v>0.149477634050629</v>
      </c>
      <c r="J198" s="75">
        <v>0.19981726963749699</v>
      </c>
      <c r="K198" s="75">
        <v>0.17701809593158599</v>
      </c>
      <c r="L198" s="75">
        <v>0.148888754614208</v>
      </c>
      <c r="M198" s="75">
        <v>0.190015685709298</v>
      </c>
      <c r="N198" s="75">
        <v>0.13977727000551901</v>
      </c>
      <c r="O198" s="75">
        <v>0.137685341771075</v>
      </c>
      <c r="P198" s="75">
        <v>0.13309551226190999</v>
      </c>
      <c r="Q198" s="75">
        <v>0.13164422858538199</v>
      </c>
      <c r="R198" s="75">
        <v>0.13995886629733101</v>
      </c>
      <c r="S198" s="75">
        <v>0.12667536754842701</v>
      </c>
      <c r="T198" s="75">
        <v>0.13320860528299</v>
      </c>
      <c r="U198" s="100">
        <v>0.123878696658381</v>
      </c>
    </row>
    <row r="199" spans="1:21" x14ac:dyDescent="0.35">
      <c r="A199" s="94"/>
      <c r="B199" s="60" t="s">
        <v>57</v>
      </c>
      <c r="C199" s="75">
        <v>2.1555225028968499</v>
      </c>
      <c r="D199" s="75">
        <v>2.0563438775505398</v>
      </c>
      <c r="E199" s="75">
        <v>1.97705380924265</v>
      </c>
      <c r="F199" s="75">
        <v>2.0362596617498601</v>
      </c>
      <c r="G199" s="75">
        <v>2.0671104312484698</v>
      </c>
      <c r="H199" s="75">
        <v>2.0794816102115998</v>
      </c>
      <c r="I199" s="75">
        <v>2.13423836152114</v>
      </c>
      <c r="J199" s="75">
        <v>2.2694251325243799</v>
      </c>
      <c r="K199" s="75">
        <v>2.2747952445453401</v>
      </c>
      <c r="L199" s="75">
        <v>2.3004749409399898</v>
      </c>
      <c r="M199" s="75">
        <v>2.4032493496901202</v>
      </c>
      <c r="N199" s="75">
        <v>2.46643310767297</v>
      </c>
      <c r="O199" s="75">
        <v>2.4075437143413798</v>
      </c>
      <c r="P199" s="75">
        <v>2.45218075510431</v>
      </c>
      <c r="Q199" s="75">
        <v>2.4077067947818498</v>
      </c>
      <c r="R199" s="75">
        <v>2.4203822973277598</v>
      </c>
      <c r="S199" s="75">
        <v>2.53727487271173</v>
      </c>
      <c r="T199" s="75">
        <v>2.6245911462787599</v>
      </c>
      <c r="U199" s="100">
        <v>2.8368858641828698</v>
      </c>
    </row>
    <row r="200" spans="1:21" x14ac:dyDescent="0.35">
      <c r="A200" s="94"/>
      <c r="B200" s="60" t="s">
        <v>288</v>
      </c>
      <c r="C200" s="75">
        <v>0.41015794666997002</v>
      </c>
      <c r="D200" s="75">
        <v>0.41239268190767298</v>
      </c>
      <c r="E200" s="75">
        <v>0.45033456254374998</v>
      </c>
      <c r="F200" s="75">
        <v>0.52099896533312695</v>
      </c>
      <c r="G200" s="75">
        <v>0.585323392934887</v>
      </c>
      <c r="H200" s="75">
        <v>0.45736360371225798</v>
      </c>
      <c r="I200" s="75">
        <v>0.42074743268023601</v>
      </c>
      <c r="J200" s="75">
        <v>0.47215154987795499</v>
      </c>
      <c r="K200" s="75">
        <v>0.35468558595303301</v>
      </c>
      <c r="L200" s="75">
        <v>0.22973745779073501</v>
      </c>
      <c r="M200" s="75">
        <v>0.239352816511089</v>
      </c>
      <c r="N200" s="75">
        <v>0.27927084156860699</v>
      </c>
      <c r="O200" s="75">
        <v>0.20754189306228599</v>
      </c>
      <c r="P200" s="75">
        <v>0.44688249110974099</v>
      </c>
      <c r="Q200" s="75">
        <v>0.48097603635173403</v>
      </c>
      <c r="R200" s="75">
        <v>0.46686261137431201</v>
      </c>
      <c r="S200" s="75">
        <v>0.37927878747071903</v>
      </c>
      <c r="T200" s="75">
        <v>0.37501202497110298</v>
      </c>
      <c r="U200" s="100">
        <v>0.39764636432136702</v>
      </c>
    </row>
    <row r="201" spans="1:21" x14ac:dyDescent="0.35">
      <c r="A201" s="94"/>
      <c r="B201" s="60" t="s">
        <v>281</v>
      </c>
      <c r="C201" s="75">
        <v>8.6272490269621999E-2</v>
      </c>
      <c r="D201" s="75">
        <v>0.12742154198886199</v>
      </c>
      <c r="E201" s="75">
        <v>0.13483449690388699</v>
      </c>
      <c r="F201" s="75">
        <v>0.29051484719429299</v>
      </c>
      <c r="G201" s="75">
        <v>0.21536254619352599</v>
      </c>
      <c r="H201" s="75">
        <v>0.21890439130185399</v>
      </c>
      <c r="I201" s="75">
        <v>0.18281168058831401</v>
      </c>
      <c r="J201" s="75">
        <v>0.180436021505787</v>
      </c>
      <c r="K201" s="75">
        <v>0.19194248217194601</v>
      </c>
      <c r="L201" s="75">
        <v>0.217209858837068</v>
      </c>
      <c r="M201" s="75">
        <v>7.8035570108098001E-2</v>
      </c>
      <c r="N201" s="75">
        <v>7.4384772438329E-2</v>
      </c>
      <c r="O201" s="75">
        <v>0.113042908955109</v>
      </c>
      <c r="P201" s="75">
        <v>1.8402739274605E-2</v>
      </c>
      <c r="Q201" s="75">
        <v>1.7482452253724998E-2</v>
      </c>
      <c r="R201" s="75">
        <v>6.1292818168049998E-3</v>
      </c>
      <c r="S201" s="75">
        <v>8.1262497225100001E-3</v>
      </c>
      <c r="T201" s="75">
        <v>1.7455247023904E-2</v>
      </c>
      <c r="U201" s="100">
        <v>9.833110977255E-3</v>
      </c>
    </row>
    <row r="202" spans="1:21" x14ac:dyDescent="0.35">
      <c r="A202" s="94"/>
      <c r="B202" s="60" t="s">
        <v>289</v>
      </c>
      <c r="C202" s="75">
        <v>0</v>
      </c>
      <c r="D202" s="75">
        <v>0</v>
      </c>
      <c r="E202" s="75">
        <v>0</v>
      </c>
      <c r="F202" s="75">
        <v>0</v>
      </c>
      <c r="G202" s="75">
        <v>0</v>
      </c>
      <c r="H202" s="75">
        <v>0</v>
      </c>
      <c r="I202" s="75">
        <v>0</v>
      </c>
      <c r="J202" s="75">
        <v>0</v>
      </c>
      <c r="K202" s="75">
        <v>0</v>
      </c>
      <c r="L202" s="75">
        <v>0</v>
      </c>
      <c r="M202" s="75">
        <v>0</v>
      </c>
      <c r="N202" s="75">
        <v>0</v>
      </c>
      <c r="O202" s="75">
        <v>0</v>
      </c>
      <c r="P202" s="75">
        <v>0</v>
      </c>
      <c r="Q202" s="75">
        <v>0</v>
      </c>
      <c r="R202" s="75">
        <v>0</v>
      </c>
      <c r="S202" s="75">
        <v>0</v>
      </c>
      <c r="T202" s="75">
        <v>0</v>
      </c>
      <c r="U202" s="100">
        <v>0</v>
      </c>
    </row>
    <row r="203" spans="1:21" ht="15.5" x14ac:dyDescent="0.35">
      <c r="A203" s="94"/>
      <c r="B203" s="60" t="s">
        <v>59</v>
      </c>
      <c r="C203" s="75">
        <v>0.27645319041388</v>
      </c>
      <c r="D203" s="75">
        <v>0.29481508894501701</v>
      </c>
      <c r="E203" s="75">
        <v>0.25476667840447598</v>
      </c>
      <c r="F203" s="75">
        <v>0.22840180039460201</v>
      </c>
      <c r="G203" s="75">
        <v>0.24606939820645399</v>
      </c>
      <c r="H203" s="75">
        <v>0.24176684271258</v>
      </c>
      <c r="I203" s="75">
        <v>0.24553180967646501</v>
      </c>
      <c r="J203" s="75">
        <v>0.27992931586666198</v>
      </c>
      <c r="K203" s="75">
        <v>0.306477856468093</v>
      </c>
      <c r="L203" s="75">
        <v>0.29266603465116098</v>
      </c>
      <c r="M203" s="75">
        <v>0.30526975701494502</v>
      </c>
      <c r="N203" s="75">
        <v>0.32088258496517502</v>
      </c>
      <c r="O203" s="75">
        <v>0.35823998150485298</v>
      </c>
      <c r="P203" s="75">
        <v>0.14456726878942899</v>
      </c>
      <c r="Q203" s="75">
        <v>0.14101296834948401</v>
      </c>
      <c r="R203" s="75">
        <v>0.14983283662981201</v>
      </c>
      <c r="S203" s="75">
        <v>0.15021205300380999</v>
      </c>
      <c r="T203" s="75">
        <v>0.132873954390622</v>
      </c>
      <c r="U203" s="100">
        <v>0.17346354890516699</v>
      </c>
    </row>
    <row r="204" spans="1:21" x14ac:dyDescent="0.35">
      <c r="A204" s="94"/>
      <c r="B204" s="18"/>
      <c r="C204" s="75"/>
      <c r="D204" s="75"/>
      <c r="E204" s="75"/>
      <c r="F204" s="75"/>
      <c r="G204" s="75"/>
      <c r="H204" s="75"/>
      <c r="I204" s="75"/>
      <c r="J204" s="75"/>
      <c r="K204" s="75"/>
      <c r="L204" s="75"/>
      <c r="M204" s="75"/>
      <c r="N204" s="75"/>
      <c r="O204" s="75"/>
      <c r="P204" s="75"/>
      <c r="Q204" s="75"/>
      <c r="R204" s="75"/>
      <c r="S204" s="75"/>
      <c r="T204" s="75"/>
      <c r="U204" s="100"/>
    </row>
    <row r="205" spans="1:21" x14ac:dyDescent="0.35">
      <c r="A205" s="94"/>
      <c r="B205" s="99" t="s">
        <v>290</v>
      </c>
      <c r="C205" s="75"/>
      <c r="D205" s="75"/>
      <c r="E205" s="75"/>
      <c r="F205" s="75"/>
      <c r="G205" s="75"/>
      <c r="H205" s="75"/>
      <c r="I205" s="75"/>
      <c r="J205" s="75"/>
      <c r="K205" s="75"/>
      <c r="L205" s="75"/>
      <c r="M205" s="75"/>
      <c r="N205" s="75"/>
      <c r="O205" s="75"/>
      <c r="P205" s="75"/>
      <c r="Q205" s="75"/>
      <c r="R205" s="75"/>
      <c r="S205" s="75"/>
      <c r="T205" s="75"/>
      <c r="U205" s="100"/>
    </row>
    <row r="206" spans="1:21" x14ac:dyDescent="0.35">
      <c r="A206" s="94"/>
      <c r="B206" s="60" t="s">
        <v>56</v>
      </c>
      <c r="C206" s="75">
        <v>7.6603977792458</v>
      </c>
      <c r="D206" s="75">
        <v>6.4982244208773796</v>
      </c>
      <c r="E206" s="75">
        <v>4.8110426450213897</v>
      </c>
      <c r="F206" s="75">
        <v>4.2303195490297201</v>
      </c>
      <c r="G206" s="75">
        <v>4.9637730134426103</v>
      </c>
      <c r="H206" s="75">
        <v>4.9095010146021902</v>
      </c>
      <c r="I206" s="75">
        <v>4.77136440063145</v>
      </c>
      <c r="J206" s="75">
        <v>5.8739391190732801</v>
      </c>
      <c r="K206" s="75">
        <v>5.3562003103224498</v>
      </c>
      <c r="L206" s="75">
        <v>4.6688562641760996</v>
      </c>
      <c r="M206" s="75">
        <v>5.9085890778772097</v>
      </c>
      <c r="N206" s="75">
        <v>4.2605297766590997</v>
      </c>
      <c r="O206" s="75">
        <v>4.2705658348024098</v>
      </c>
      <c r="P206" s="75">
        <v>4.1655758495780102</v>
      </c>
      <c r="Q206" s="75">
        <v>4.1412890905452198</v>
      </c>
      <c r="R206" s="75">
        <v>4.3968448702437604</v>
      </c>
      <c r="S206" s="75">
        <v>3.95666729677483</v>
      </c>
      <c r="T206" s="75">
        <v>4.0573525833262103</v>
      </c>
      <c r="U206" s="100">
        <v>3.4977110245199801</v>
      </c>
    </row>
    <row r="207" spans="1:21" x14ac:dyDescent="0.35">
      <c r="A207" s="94"/>
      <c r="B207" s="60" t="s">
        <v>57</v>
      </c>
      <c r="C207" s="75">
        <v>67.968745331907101</v>
      </c>
      <c r="D207" s="75">
        <v>66.507639846413198</v>
      </c>
      <c r="E207" s="75">
        <v>66.806669882955703</v>
      </c>
      <c r="F207" s="75">
        <v>63.394286641155603</v>
      </c>
      <c r="G207" s="75">
        <v>63.088903231620598</v>
      </c>
      <c r="H207" s="75">
        <v>65.967592632222406</v>
      </c>
      <c r="I207" s="75">
        <v>68.125435656646999</v>
      </c>
      <c r="J207" s="75">
        <v>66.713278026102401</v>
      </c>
      <c r="K207" s="75">
        <v>68.830584413600107</v>
      </c>
      <c r="L207" s="75">
        <v>72.138334868998001</v>
      </c>
      <c r="M207" s="75">
        <v>74.729687741245797</v>
      </c>
      <c r="N207" s="75">
        <v>75.1789736411626</v>
      </c>
      <c r="O207" s="75">
        <v>74.674426485823304</v>
      </c>
      <c r="P207" s="75">
        <v>76.747478248264002</v>
      </c>
      <c r="Q207" s="75">
        <v>75.742096631260395</v>
      </c>
      <c r="R207" s="75">
        <v>76.036951209838094</v>
      </c>
      <c r="S207" s="75">
        <v>79.251023352658805</v>
      </c>
      <c r="T207" s="75">
        <v>79.941469583790294</v>
      </c>
      <c r="U207" s="100">
        <v>80.099381331245397</v>
      </c>
    </row>
    <row r="208" spans="1:21" x14ac:dyDescent="0.35">
      <c r="A208" s="94"/>
      <c r="B208" s="60" t="s">
        <v>288</v>
      </c>
      <c r="C208" s="75">
        <v>12.9332544594655</v>
      </c>
      <c r="D208" s="75">
        <v>13.3378780966744</v>
      </c>
      <c r="E208" s="75">
        <v>15.2172653653115</v>
      </c>
      <c r="F208" s="75">
        <v>16.220111004748102</v>
      </c>
      <c r="G208" s="75">
        <v>17.8642661455537</v>
      </c>
      <c r="H208" s="75">
        <v>14.508989041468499</v>
      </c>
      <c r="I208" s="75">
        <v>13.4303659186068</v>
      </c>
      <c r="J208" s="75">
        <v>13.879628442479399</v>
      </c>
      <c r="K208" s="75">
        <v>10.732049938457999</v>
      </c>
      <c r="L208" s="75">
        <v>7.2041113628860201</v>
      </c>
      <c r="M208" s="75">
        <v>7.4427404880678498</v>
      </c>
      <c r="N208" s="75">
        <v>8.5124121841034608</v>
      </c>
      <c r="O208" s="75">
        <v>6.4372961304455298</v>
      </c>
      <c r="P208" s="75">
        <v>13.9863687432437</v>
      </c>
      <c r="Q208" s="75">
        <v>15.130635300621901</v>
      </c>
      <c r="R208" s="75">
        <v>14.6666126429526</v>
      </c>
      <c r="S208" s="75">
        <v>11.846659723897</v>
      </c>
      <c r="T208" s="75">
        <v>11.4223552229414</v>
      </c>
      <c r="U208" s="100">
        <v>11.2275323349798</v>
      </c>
    </row>
    <row r="209" spans="1:21" x14ac:dyDescent="0.35">
      <c r="A209" s="94"/>
      <c r="B209" s="60" t="s">
        <v>281</v>
      </c>
      <c r="C209" s="75">
        <v>2.7203765733852601</v>
      </c>
      <c r="D209" s="75">
        <v>4.1211521651546104</v>
      </c>
      <c r="E209" s="75">
        <v>4.5561955275981898</v>
      </c>
      <c r="F209" s="75">
        <v>9.0445152170425498</v>
      </c>
      <c r="G209" s="75">
        <v>6.5729370966952398</v>
      </c>
      <c r="H209" s="75">
        <v>6.9443247970516397</v>
      </c>
      <c r="I209" s="75">
        <v>5.83539571199828</v>
      </c>
      <c r="J209" s="75">
        <v>5.3041972154637902</v>
      </c>
      <c r="K209" s="75">
        <v>5.8077812732251397</v>
      </c>
      <c r="L209" s="75">
        <v>6.81127068797091</v>
      </c>
      <c r="M209" s="75">
        <v>2.4265371330029502</v>
      </c>
      <c r="N209" s="75">
        <v>2.2673109718840401</v>
      </c>
      <c r="O209" s="75">
        <v>3.5062351492218502</v>
      </c>
      <c r="P209" s="75">
        <v>0.57596236706709103</v>
      </c>
      <c r="Q209" s="75">
        <v>0.54996629607178504</v>
      </c>
      <c r="R209" s="75">
        <v>0.19255301237754399</v>
      </c>
      <c r="S209" s="75">
        <v>0.25382098465345798</v>
      </c>
      <c r="T209" s="75">
        <v>0.53166303674285198</v>
      </c>
      <c r="U209" s="100">
        <v>0.277637572869537</v>
      </c>
    </row>
    <row r="210" spans="1:21" x14ac:dyDescent="0.35">
      <c r="A210" s="94"/>
      <c r="B210" s="60" t="s">
        <v>289</v>
      </c>
      <c r="C210" s="75">
        <v>0</v>
      </c>
      <c r="D210" s="75">
        <v>0</v>
      </c>
      <c r="E210" s="75">
        <v>0</v>
      </c>
      <c r="F210" s="75">
        <v>0</v>
      </c>
      <c r="G210" s="75">
        <v>0</v>
      </c>
      <c r="H210" s="75">
        <v>0</v>
      </c>
      <c r="I210" s="75">
        <v>0</v>
      </c>
      <c r="J210" s="75">
        <v>0</v>
      </c>
      <c r="K210" s="75">
        <v>0</v>
      </c>
      <c r="L210" s="75">
        <v>0</v>
      </c>
      <c r="M210" s="75">
        <v>0</v>
      </c>
      <c r="N210" s="75">
        <v>0</v>
      </c>
      <c r="O210" s="75">
        <v>0</v>
      </c>
      <c r="P210" s="75">
        <v>0</v>
      </c>
      <c r="Q210" s="75">
        <v>0</v>
      </c>
      <c r="R210" s="75">
        <v>0</v>
      </c>
      <c r="S210" s="75">
        <v>0</v>
      </c>
      <c r="T210" s="75">
        <v>0</v>
      </c>
      <c r="U210" s="100">
        <v>0</v>
      </c>
    </row>
    <row r="211" spans="1:21" ht="15.5" x14ac:dyDescent="0.35">
      <c r="A211" s="94"/>
      <c r="B211" s="60" t="s">
        <v>59</v>
      </c>
      <c r="C211" s="75">
        <v>8.7172258559962295</v>
      </c>
      <c r="D211" s="75">
        <v>9.5351054708803495</v>
      </c>
      <c r="E211" s="75">
        <v>8.6088265791130905</v>
      </c>
      <c r="F211" s="75">
        <v>7.1107675880238901</v>
      </c>
      <c r="G211" s="75">
        <v>7.5101205126878003</v>
      </c>
      <c r="H211" s="75">
        <v>7.6695925146552204</v>
      </c>
      <c r="I211" s="75">
        <v>7.8374383121163103</v>
      </c>
      <c r="J211" s="75">
        <v>8.2289571968810495</v>
      </c>
      <c r="K211" s="75">
        <v>9.2733840643941399</v>
      </c>
      <c r="L211" s="75">
        <v>9.1774268159689196</v>
      </c>
      <c r="M211" s="75">
        <v>9.4924455598060593</v>
      </c>
      <c r="N211" s="75">
        <v>9.7807734261907893</v>
      </c>
      <c r="O211" s="75">
        <v>11.111476399706801</v>
      </c>
      <c r="P211" s="75">
        <v>4.5246147918470401</v>
      </c>
      <c r="Q211" s="75">
        <v>4.4360126815006096</v>
      </c>
      <c r="R211" s="75">
        <v>4.7070382645877897</v>
      </c>
      <c r="S211" s="75">
        <v>4.6918286420157704</v>
      </c>
      <c r="T211" s="75">
        <v>4.0471595731991599</v>
      </c>
      <c r="U211" s="100">
        <v>4.89773773638517</v>
      </c>
    </row>
    <row r="212" spans="1:21" x14ac:dyDescent="0.35">
      <c r="A212" s="94"/>
      <c r="C212" s="75"/>
      <c r="D212" s="75"/>
      <c r="E212" s="75"/>
      <c r="F212" s="75"/>
      <c r="G212" s="75"/>
      <c r="H212" s="75"/>
      <c r="I212" s="75"/>
      <c r="J212" s="75"/>
      <c r="K212" s="75"/>
      <c r="L212" s="75"/>
      <c r="M212" s="75"/>
      <c r="N212" s="75"/>
      <c r="O212" s="75"/>
      <c r="P212" s="75"/>
      <c r="Q212" s="75"/>
      <c r="R212" s="75"/>
      <c r="S212" s="75"/>
      <c r="T212" s="75"/>
      <c r="U212" s="100"/>
    </row>
    <row r="213" spans="1:21" x14ac:dyDescent="0.35">
      <c r="A213" s="94"/>
      <c r="B213" s="20" t="s">
        <v>295</v>
      </c>
      <c r="C213" s="97">
        <v>54.2435096232619</v>
      </c>
      <c r="D213" s="97">
        <v>54.809288949930398</v>
      </c>
      <c r="E213" s="97">
        <v>54.787196101677502</v>
      </c>
      <c r="F213" s="97">
        <v>55.622109113332499</v>
      </c>
      <c r="G213" s="97">
        <v>55.365325030749702</v>
      </c>
      <c r="H213" s="97">
        <v>54.686308703420003</v>
      </c>
      <c r="I213" s="97">
        <v>54.1950173638023</v>
      </c>
      <c r="J213" s="97">
        <v>54.223521865322603</v>
      </c>
      <c r="K213" s="97">
        <v>53.643983939807697</v>
      </c>
      <c r="L213" s="97">
        <v>52.932616260159797</v>
      </c>
      <c r="M213" s="97">
        <v>52.147395993481503</v>
      </c>
      <c r="N213" s="97">
        <v>51.942705677841701</v>
      </c>
      <c r="O213" s="97">
        <v>51.461697317955696</v>
      </c>
      <c r="P213" s="97">
        <v>51.309057177653699</v>
      </c>
      <c r="Q213" s="97">
        <v>51.108608300382102</v>
      </c>
      <c r="R213" s="97">
        <v>50.830873648190902</v>
      </c>
      <c r="S213" s="97">
        <v>50.4109399518548</v>
      </c>
      <c r="T213" s="97">
        <v>50.382826554584298</v>
      </c>
      <c r="U213" s="98">
        <v>50.1777613777383</v>
      </c>
    </row>
    <row r="214" spans="1:21" x14ac:dyDescent="0.35">
      <c r="A214" s="94"/>
      <c r="B214" s="20"/>
      <c r="C214" s="97"/>
      <c r="D214" s="97"/>
      <c r="E214" s="97"/>
      <c r="F214" s="97"/>
      <c r="G214" s="97"/>
      <c r="H214" s="97"/>
      <c r="I214" s="97"/>
      <c r="J214" s="97"/>
      <c r="K214" s="97"/>
      <c r="L214" s="97"/>
      <c r="M214" s="97"/>
      <c r="N214" s="97"/>
      <c r="O214" s="97"/>
      <c r="P214" s="97"/>
      <c r="Q214" s="97"/>
      <c r="R214" s="97"/>
      <c r="S214" s="97"/>
      <c r="T214" s="97"/>
      <c r="U214" s="98"/>
    </row>
    <row r="215" spans="1:21" x14ac:dyDescent="0.35">
      <c r="A215" s="94"/>
      <c r="C215" s="75"/>
      <c r="D215" s="75"/>
      <c r="E215" s="75"/>
      <c r="F215" s="75"/>
      <c r="G215" s="75"/>
      <c r="H215" s="75"/>
      <c r="I215" s="75"/>
      <c r="J215" s="75"/>
      <c r="K215" s="75"/>
      <c r="L215" s="75"/>
      <c r="M215" s="75"/>
      <c r="N215" s="75"/>
      <c r="O215" s="75"/>
      <c r="P215" s="75"/>
      <c r="Q215" s="75"/>
      <c r="R215" s="75"/>
      <c r="S215" s="75"/>
      <c r="T215" s="75"/>
      <c r="U215" s="100"/>
    </row>
    <row r="216" spans="1:21" ht="28" x14ac:dyDescent="0.4">
      <c r="A216" s="94"/>
      <c r="B216" s="104" t="s">
        <v>318</v>
      </c>
      <c r="C216" s="97">
        <v>2.9284061302503299</v>
      </c>
      <c r="D216" s="97">
        <v>2.8909731903920899</v>
      </c>
      <c r="E216" s="97">
        <v>2.8169895470947699</v>
      </c>
      <c r="F216" s="97">
        <v>3.07617527467188</v>
      </c>
      <c r="G216" s="97">
        <v>3.11386576858333</v>
      </c>
      <c r="H216" s="97">
        <v>2.9975164479382901</v>
      </c>
      <c r="I216" s="97">
        <v>2.9833292844661501</v>
      </c>
      <c r="J216" s="97">
        <v>3.2019420197747799</v>
      </c>
      <c r="K216" s="97">
        <v>3.12790116913841</v>
      </c>
      <c r="L216" s="97">
        <v>3.0400882922189498</v>
      </c>
      <c r="M216" s="97">
        <v>3.02590749332425</v>
      </c>
      <c r="N216" s="97">
        <v>3.14097130664508</v>
      </c>
      <c r="O216" s="97">
        <v>3.0863684978636301</v>
      </c>
      <c r="P216" s="97">
        <v>3.0620332542780799</v>
      </c>
      <c r="Q216" s="97">
        <v>3.0471782517367898</v>
      </c>
      <c r="R216" s="97">
        <v>3.0432070271486902</v>
      </c>
      <c r="S216" s="97">
        <v>3.0748919629087599</v>
      </c>
      <c r="T216" s="97">
        <v>3.1499323726643902</v>
      </c>
      <c r="U216" s="98">
        <v>3.4178288883866501</v>
      </c>
    </row>
    <row r="217" spans="1:21" x14ac:dyDescent="0.35">
      <c r="A217" s="94"/>
      <c r="C217" s="75"/>
      <c r="D217" s="75"/>
      <c r="E217" s="75"/>
      <c r="F217" s="75"/>
      <c r="G217" s="75"/>
      <c r="H217" s="75"/>
      <c r="I217" s="75"/>
      <c r="J217" s="75"/>
      <c r="K217" s="75"/>
      <c r="L217" s="75"/>
      <c r="M217" s="75"/>
      <c r="N217" s="75"/>
      <c r="O217" s="75"/>
      <c r="P217" s="75"/>
      <c r="Q217" s="75"/>
      <c r="R217" s="75"/>
      <c r="S217" s="75"/>
      <c r="T217" s="75"/>
      <c r="U217" s="100"/>
    </row>
    <row r="218" spans="1:21" x14ac:dyDescent="0.35">
      <c r="A218" s="94"/>
      <c r="B218" s="20" t="s">
        <v>295</v>
      </c>
      <c r="C218" s="97">
        <v>50.0882410166965</v>
      </c>
      <c r="D218" s="97">
        <v>51.247658350476797</v>
      </c>
      <c r="E218" s="97">
        <v>52.151360733214297</v>
      </c>
      <c r="F218" s="97">
        <v>53.2691161579286</v>
      </c>
      <c r="G218" s="97">
        <v>52.617115968068497</v>
      </c>
      <c r="H218" s="97">
        <v>52.001483822777097</v>
      </c>
      <c r="I218" s="97">
        <v>51.609175598389797</v>
      </c>
      <c r="J218" s="97">
        <v>51.038465202736198</v>
      </c>
      <c r="K218" s="97">
        <v>50.770704705554401</v>
      </c>
      <c r="L218" s="97">
        <v>50.461268490104999</v>
      </c>
      <c r="M218" s="97">
        <v>49.066220649413303</v>
      </c>
      <c r="N218" s="97">
        <v>49.729671235634903</v>
      </c>
      <c r="O218" s="97">
        <v>49.263991654285697</v>
      </c>
      <c r="P218" s="97">
        <v>49.171739483215198</v>
      </c>
      <c r="Q218" s="97">
        <v>48.992053080508903</v>
      </c>
      <c r="R218" s="97">
        <v>48.595918987690297</v>
      </c>
      <c r="S218" s="97">
        <v>48.416346776782902</v>
      </c>
      <c r="T218" s="97">
        <v>48.338617639819098</v>
      </c>
      <c r="U218" s="98">
        <v>48.422688286171798</v>
      </c>
    </row>
    <row r="219" spans="1:21" x14ac:dyDescent="0.35">
      <c r="A219" s="94"/>
      <c r="B219" s="18"/>
      <c r="U219" s="92"/>
    </row>
    <row r="220" spans="1:21" x14ac:dyDescent="0.35">
      <c r="A220" s="111" t="s">
        <v>308</v>
      </c>
      <c r="B220" s="112"/>
      <c r="C220" s="113"/>
      <c r="D220" s="113"/>
      <c r="E220" s="113"/>
      <c r="F220" s="113"/>
      <c r="G220" s="113"/>
      <c r="H220" s="113"/>
      <c r="I220" s="113"/>
      <c r="J220" s="4"/>
      <c r="K220" s="4"/>
      <c r="L220" s="4"/>
      <c r="M220" s="4"/>
      <c r="N220" s="4"/>
      <c r="O220" s="4"/>
      <c r="P220" s="4"/>
      <c r="Q220" s="4"/>
      <c r="R220" s="4"/>
      <c r="S220" s="4"/>
      <c r="T220" s="4"/>
      <c r="U220" s="114"/>
    </row>
    <row r="221" spans="1:21" x14ac:dyDescent="0.35">
      <c r="C221" s="15"/>
      <c r="D221" s="15"/>
      <c r="E221" s="15"/>
      <c r="F221" s="15"/>
      <c r="G221" s="15"/>
      <c r="H221" s="15"/>
    </row>
    <row r="222" spans="1:21" ht="15.5" x14ac:dyDescent="0.35">
      <c r="A222" s="117" t="s">
        <v>110</v>
      </c>
      <c r="B222" s="88"/>
      <c r="C222" s="89"/>
      <c r="D222" s="89"/>
      <c r="E222" s="89"/>
      <c r="F222" s="118"/>
      <c r="G222" s="118"/>
      <c r="H222" s="118"/>
      <c r="I222" s="118"/>
      <c r="J222" s="89"/>
      <c r="K222" s="89"/>
      <c r="L222" s="89"/>
      <c r="M222" s="89"/>
      <c r="N222" s="89"/>
      <c r="O222" s="89"/>
      <c r="P222" s="89"/>
      <c r="Q222" s="89"/>
      <c r="R222" s="89"/>
      <c r="S222" s="89"/>
      <c r="T222" s="89"/>
      <c r="U222" s="90"/>
    </row>
    <row r="223" spans="1:21" ht="17.5" x14ac:dyDescent="0.35">
      <c r="A223" s="93" t="s">
        <v>319</v>
      </c>
      <c r="U223" s="92"/>
    </row>
    <row r="224" spans="1:21" ht="15.5" x14ac:dyDescent="0.35">
      <c r="A224" s="94"/>
      <c r="C224" s="14"/>
      <c r="D224" s="14"/>
      <c r="E224" s="14"/>
      <c r="F224" s="95"/>
      <c r="G224" s="95"/>
      <c r="H224" s="95"/>
      <c r="I224" s="95"/>
      <c r="U224" s="92"/>
    </row>
    <row r="225" spans="1:21" x14ac:dyDescent="0.35">
      <c r="A225" s="94"/>
      <c r="U225" s="92"/>
    </row>
    <row r="226" spans="1:21" x14ac:dyDescent="0.35">
      <c r="A226" s="94"/>
      <c r="C226" s="81">
        <v>2000</v>
      </c>
      <c r="D226" s="81">
        <v>2001</v>
      </c>
      <c r="E226" s="81">
        <v>2002</v>
      </c>
      <c r="F226" s="81">
        <v>2003</v>
      </c>
      <c r="G226" s="81">
        <v>2004</v>
      </c>
      <c r="H226" s="81">
        <v>2005</v>
      </c>
      <c r="I226" s="81">
        <v>2006</v>
      </c>
      <c r="J226" s="81">
        <v>2007</v>
      </c>
      <c r="K226" s="81">
        <v>2008</v>
      </c>
      <c r="L226" s="81">
        <v>2009</v>
      </c>
      <c r="M226" s="81">
        <v>2010</v>
      </c>
      <c r="N226" s="81">
        <v>2011</v>
      </c>
      <c r="O226" s="81">
        <v>2012</v>
      </c>
      <c r="P226" s="81">
        <v>2013</v>
      </c>
      <c r="Q226" s="81">
        <v>2014</v>
      </c>
      <c r="R226" s="81">
        <v>2015</v>
      </c>
      <c r="S226" s="81">
        <v>2016</v>
      </c>
      <c r="T226" s="81">
        <v>2017</v>
      </c>
      <c r="U226" s="96">
        <v>2018</v>
      </c>
    </row>
    <row r="227" spans="1:21" x14ac:dyDescent="0.35">
      <c r="A227" s="94"/>
      <c r="C227" s="15"/>
      <c r="D227" s="15"/>
      <c r="E227" s="15"/>
      <c r="F227" s="15"/>
      <c r="U227" s="92"/>
    </row>
    <row r="228" spans="1:21" ht="15.5" x14ac:dyDescent="0.35">
      <c r="A228" s="91"/>
      <c r="B228" s="30" t="s">
        <v>320</v>
      </c>
      <c r="C228" s="97">
        <v>54.634163148578402</v>
      </c>
      <c r="D228" s="97">
        <v>51.732526997941001</v>
      </c>
      <c r="E228" s="97">
        <v>55.139289444981301</v>
      </c>
      <c r="F228" s="97">
        <v>58.222737229787199</v>
      </c>
      <c r="G228" s="97">
        <v>57.631755226014597</v>
      </c>
      <c r="H228" s="97">
        <v>50.641188295254203</v>
      </c>
      <c r="I228" s="97">
        <v>49.858722444860803</v>
      </c>
      <c r="J228" s="97">
        <v>51.118599850820999</v>
      </c>
      <c r="K228" s="97">
        <v>54.737756784692998</v>
      </c>
      <c r="L228" s="97">
        <v>53.825035631962997</v>
      </c>
      <c r="M228" s="97">
        <v>49.411763712173901</v>
      </c>
      <c r="N228" s="97">
        <v>52.541918967315503</v>
      </c>
      <c r="O228" s="97">
        <v>52.118093678087703</v>
      </c>
      <c r="P228" s="97">
        <v>53.889004602413102</v>
      </c>
      <c r="Q228" s="97">
        <v>53.440071192849601</v>
      </c>
      <c r="R228" s="97">
        <v>47.561096845909603</v>
      </c>
      <c r="S228" s="97">
        <v>43.960311764316302</v>
      </c>
      <c r="T228" s="97">
        <v>47.571835999260102</v>
      </c>
      <c r="U228" s="98">
        <v>45.074666878816402</v>
      </c>
    </row>
    <row r="229" spans="1:21" x14ac:dyDescent="0.35">
      <c r="A229" s="94"/>
      <c r="B229" s="99" t="s">
        <v>321</v>
      </c>
      <c r="C229" s="75"/>
      <c r="D229" s="75"/>
      <c r="E229" s="75"/>
      <c r="F229" s="75"/>
      <c r="G229" s="75"/>
      <c r="H229" s="75"/>
      <c r="I229" s="75"/>
      <c r="J229" s="75"/>
      <c r="K229" s="75"/>
      <c r="L229" s="75"/>
      <c r="M229" s="75"/>
      <c r="N229" s="75"/>
      <c r="O229" s="75"/>
      <c r="P229" s="75"/>
      <c r="Q229" s="75"/>
      <c r="R229" s="75"/>
      <c r="S229" s="75"/>
      <c r="T229" s="75"/>
      <c r="U229" s="100"/>
    </row>
    <row r="230" spans="1:21" x14ac:dyDescent="0.35">
      <c r="A230" s="94"/>
      <c r="B230" s="60" t="s">
        <v>322</v>
      </c>
      <c r="C230" s="75">
        <v>3.5761074389735699</v>
      </c>
      <c r="D230" s="75">
        <v>3.3717872646779199</v>
      </c>
      <c r="E230" s="75">
        <v>3.53006228391193</v>
      </c>
      <c r="F230" s="75">
        <v>3.7180752854804799</v>
      </c>
      <c r="G230" s="75">
        <v>3.6475243131019099</v>
      </c>
      <c r="H230" s="75">
        <v>3.14153869094369</v>
      </c>
      <c r="I230" s="75">
        <v>3.08389993563349</v>
      </c>
      <c r="J230" s="75">
        <v>3.1488448649955201</v>
      </c>
      <c r="K230" s="75">
        <v>3.2994813654434298</v>
      </c>
      <c r="L230" s="75">
        <v>3.2660990080155901</v>
      </c>
      <c r="M230" s="75">
        <v>2.95465662043281</v>
      </c>
      <c r="N230" s="75">
        <v>3.1191016058486101</v>
      </c>
      <c r="O230" s="75">
        <v>3.0562409491472202</v>
      </c>
      <c r="P230" s="75">
        <v>3.0739421314809299</v>
      </c>
      <c r="Q230" s="75">
        <v>3.0342053928366202</v>
      </c>
      <c r="R230" s="75">
        <v>2.6746618311340402</v>
      </c>
      <c r="S230" s="75">
        <v>2.44234648833817</v>
      </c>
      <c r="T230" s="75">
        <v>2.6074030181050101</v>
      </c>
      <c r="U230" s="100">
        <v>2.4610102059308798</v>
      </c>
    </row>
    <row r="231" spans="1:21" x14ac:dyDescent="0.35">
      <c r="A231" s="94"/>
      <c r="B231" s="60" t="s">
        <v>323</v>
      </c>
      <c r="C231" s="75">
        <v>8.9352324447879905</v>
      </c>
      <c r="D231" s="75">
        <v>8.4155012365224504</v>
      </c>
      <c r="E231" s="75">
        <v>9.0368998905574394</v>
      </c>
      <c r="F231" s="75">
        <v>9.5928512363099507</v>
      </c>
      <c r="G231" s="75">
        <v>9.6005196949427098</v>
      </c>
      <c r="H231" s="75">
        <v>8.4899973572166996</v>
      </c>
      <c r="I231" s="75">
        <v>8.4133318459875603</v>
      </c>
      <c r="J231" s="75">
        <v>8.6842887831538302</v>
      </c>
      <c r="K231" s="75">
        <v>9.4025365544128405</v>
      </c>
      <c r="L231" s="75">
        <v>9.1635604998038396</v>
      </c>
      <c r="M231" s="75">
        <v>8.3334358987339794</v>
      </c>
      <c r="N231" s="75">
        <v>8.8141289183297502</v>
      </c>
      <c r="O231" s="75">
        <v>8.6982455612574903</v>
      </c>
      <c r="P231" s="75">
        <v>8.8233280913501506</v>
      </c>
      <c r="Q231" s="75">
        <v>8.6719554841339601</v>
      </c>
      <c r="R231" s="75">
        <v>7.6292971804374901</v>
      </c>
      <c r="S231" s="75">
        <v>6.9804619670855699</v>
      </c>
      <c r="T231" s="75">
        <v>7.4554900595209297</v>
      </c>
      <c r="U231" s="100">
        <v>7.0130922835146601</v>
      </c>
    </row>
    <row r="232" spans="1:21" x14ac:dyDescent="0.35">
      <c r="A232" s="94"/>
      <c r="B232" s="60" t="s">
        <v>324</v>
      </c>
      <c r="C232" s="75">
        <v>3.2436090058402001</v>
      </c>
      <c r="D232" s="75">
        <v>3.0241491261992799</v>
      </c>
      <c r="E232" s="75">
        <v>3.1590742848023101</v>
      </c>
      <c r="F232" s="75">
        <v>3.2877098074180702</v>
      </c>
      <c r="G232" s="75">
        <v>3.16113362517445</v>
      </c>
      <c r="H232" s="75">
        <v>2.7099931392091099</v>
      </c>
      <c r="I232" s="75">
        <v>2.6273681098693298</v>
      </c>
      <c r="J232" s="75">
        <v>2.65611328778117</v>
      </c>
      <c r="K232" s="75">
        <v>2.7443710816847799</v>
      </c>
      <c r="L232" s="75">
        <v>2.7286046973717899</v>
      </c>
      <c r="M232" s="75">
        <v>2.5380679720259098</v>
      </c>
      <c r="N232" s="75">
        <v>2.6462924747368701</v>
      </c>
      <c r="O232" s="75">
        <v>2.5722605972685701</v>
      </c>
      <c r="P232" s="75">
        <v>2.5732048763668498</v>
      </c>
      <c r="Q232" s="75">
        <v>2.54323950823398</v>
      </c>
      <c r="R232" s="75">
        <v>2.2331426719223302</v>
      </c>
      <c r="S232" s="75">
        <v>2.0471948571216401</v>
      </c>
      <c r="T232" s="75">
        <v>2.1693110455934201</v>
      </c>
      <c r="U232" s="100">
        <v>2.04371288894479</v>
      </c>
    </row>
    <row r="233" spans="1:21" x14ac:dyDescent="0.35">
      <c r="A233" s="94"/>
      <c r="B233" s="60" t="s">
        <v>325</v>
      </c>
      <c r="C233" s="75">
        <v>1.1121277578212201</v>
      </c>
      <c r="D233" s="75">
        <v>1.03835519531926</v>
      </c>
      <c r="E233" s="75">
        <v>1.1276104308860999</v>
      </c>
      <c r="F233" s="75">
        <v>1.1871557276626199</v>
      </c>
      <c r="G233" s="75">
        <v>1.1762124903562099</v>
      </c>
      <c r="H233" s="75">
        <v>1.0197722954788899</v>
      </c>
      <c r="I233" s="75">
        <v>1.0135447064797201</v>
      </c>
      <c r="J233" s="75">
        <v>1.05371582703392</v>
      </c>
      <c r="K233" s="75">
        <v>1.0988922259732801</v>
      </c>
      <c r="L233" s="75">
        <v>1.0959864914944899</v>
      </c>
      <c r="M233" s="75">
        <v>0.99677267289377103</v>
      </c>
      <c r="N233" s="75">
        <v>1.07707939610593</v>
      </c>
      <c r="O233" s="75">
        <v>1.07365934478172</v>
      </c>
      <c r="P233" s="75">
        <v>1.08298414535887</v>
      </c>
      <c r="Q233" s="75">
        <v>1.02124072743937</v>
      </c>
      <c r="R233" s="75">
        <v>0.92101398860089301</v>
      </c>
      <c r="S233" s="75">
        <v>0.84212624728457897</v>
      </c>
      <c r="T233" s="75">
        <v>0.91021824340624202</v>
      </c>
      <c r="U233" s="100">
        <v>0.86056306834915997</v>
      </c>
    </row>
    <row r="234" spans="1:21" ht="15.5" x14ac:dyDescent="0.35">
      <c r="A234" s="94"/>
      <c r="B234" s="60" t="s">
        <v>326</v>
      </c>
      <c r="C234" s="75">
        <v>18.132360110719901</v>
      </c>
      <c r="D234" s="75">
        <v>17.234555756469</v>
      </c>
      <c r="E234" s="75">
        <v>18.525739693655201</v>
      </c>
      <c r="F234" s="75">
        <v>19.636078185394702</v>
      </c>
      <c r="G234" s="75">
        <v>19.350765372537602</v>
      </c>
      <c r="H234" s="75">
        <v>17.270387187613899</v>
      </c>
      <c r="I234" s="75">
        <v>16.994495065725701</v>
      </c>
      <c r="J234" s="75">
        <v>17.240772094642601</v>
      </c>
      <c r="K234" s="75">
        <v>19.0753709260973</v>
      </c>
      <c r="L234" s="75">
        <v>18.530563558432299</v>
      </c>
      <c r="M234" s="75">
        <v>16.936996704877199</v>
      </c>
      <c r="N234" s="75">
        <v>17.958030124777199</v>
      </c>
      <c r="O234" s="75">
        <v>17.701195065449799</v>
      </c>
      <c r="P234" s="75">
        <v>18.6997129637356</v>
      </c>
      <c r="Q234" s="75">
        <v>18.909404927927302</v>
      </c>
      <c r="R234" s="75">
        <v>16.791564158852101</v>
      </c>
      <c r="S234" s="75">
        <v>15.387212603643601</v>
      </c>
      <c r="T234" s="75">
        <v>16.735291784161198</v>
      </c>
      <c r="U234" s="100">
        <v>15.8663428871061</v>
      </c>
    </row>
    <row r="235" spans="1:21" x14ac:dyDescent="0.35">
      <c r="A235" s="94"/>
      <c r="B235" s="60" t="s">
        <v>327</v>
      </c>
      <c r="C235" s="75">
        <v>7.2521625087297901</v>
      </c>
      <c r="D235" s="75">
        <v>6.9070823818784897</v>
      </c>
      <c r="E235" s="75">
        <v>7.3213891672730602</v>
      </c>
      <c r="F235" s="75">
        <v>7.7474017168823801</v>
      </c>
      <c r="G235" s="75">
        <v>7.7002290646803404</v>
      </c>
      <c r="H235" s="75">
        <v>6.6520577417899602</v>
      </c>
      <c r="I235" s="75">
        <v>6.5135076741837397</v>
      </c>
      <c r="J235" s="75">
        <v>6.6652335423242501</v>
      </c>
      <c r="K235" s="75">
        <v>6.9300297922237499</v>
      </c>
      <c r="L235" s="75">
        <v>6.8906114155452398</v>
      </c>
      <c r="M235" s="75">
        <v>6.4105405425977899</v>
      </c>
      <c r="N235" s="75">
        <v>6.9074000262825903</v>
      </c>
      <c r="O235" s="75">
        <v>6.8917166454890397</v>
      </c>
      <c r="P235" s="75">
        <v>7.0102681001890801</v>
      </c>
      <c r="Q235" s="75">
        <v>6.8682761657468996</v>
      </c>
      <c r="R235" s="75">
        <v>6.1640799090572402</v>
      </c>
      <c r="S235" s="75">
        <v>5.7466258724734596</v>
      </c>
      <c r="T235" s="75">
        <v>6.3285428213922099</v>
      </c>
      <c r="U235" s="100">
        <v>6.09723481352533</v>
      </c>
    </row>
    <row r="236" spans="1:21" x14ac:dyDescent="0.35">
      <c r="A236" s="94"/>
      <c r="B236" s="60" t="s">
        <v>328</v>
      </c>
      <c r="C236" s="75">
        <v>5.7793752932737101</v>
      </c>
      <c r="D236" s="75">
        <v>5.4918047101312002</v>
      </c>
      <c r="E236" s="75">
        <v>5.7878268043932897</v>
      </c>
      <c r="F236" s="75">
        <v>6.0332680661048403</v>
      </c>
      <c r="G236" s="75">
        <v>5.9960807511842402</v>
      </c>
      <c r="H236" s="75">
        <v>5.2403434759325096</v>
      </c>
      <c r="I236" s="75">
        <v>5.1667879494559701</v>
      </c>
      <c r="J236" s="75">
        <v>5.3725292981085504</v>
      </c>
      <c r="K236" s="75">
        <v>5.5532854384956201</v>
      </c>
      <c r="L236" s="75">
        <v>5.5184653601893503</v>
      </c>
      <c r="M236" s="75">
        <v>5.1355883264852498</v>
      </c>
      <c r="N236" s="75">
        <v>5.5337930724944</v>
      </c>
      <c r="O236" s="75">
        <v>5.6510486996839404</v>
      </c>
      <c r="P236" s="75">
        <v>5.9933789607675196</v>
      </c>
      <c r="Q236" s="75">
        <v>6.0130793112046899</v>
      </c>
      <c r="R236" s="75">
        <v>5.4330515069880798</v>
      </c>
      <c r="S236" s="75">
        <v>5.1620181606361601</v>
      </c>
      <c r="T236" s="75">
        <v>5.6270209065867798</v>
      </c>
      <c r="U236" s="100">
        <v>5.3217816877509696</v>
      </c>
    </row>
    <row r="237" spans="1:21" x14ac:dyDescent="0.35">
      <c r="A237" s="94"/>
      <c r="B237" s="60" t="s">
        <v>329</v>
      </c>
      <c r="C237" s="75">
        <v>1.42890539207353</v>
      </c>
      <c r="D237" s="75">
        <v>1.3465038361647901</v>
      </c>
      <c r="E237" s="75">
        <v>1.4215625817027699</v>
      </c>
      <c r="F237" s="75">
        <v>1.4931169983783501</v>
      </c>
      <c r="G237" s="75">
        <v>1.48682878740318</v>
      </c>
      <c r="H237" s="75">
        <v>1.31353523211224</v>
      </c>
      <c r="I237" s="75">
        <v>1.2962477139286199</v>
      </c>
      <c r="J237" s="75">
        <v>1.3885986846401399</v>
      </c>
      <c r="K237" s="75">
        <v>1.43325507639002</v>
      </c>
      <c r="L237" s="75">
        <v>1.4191017564786399</v>
      </c>
      <c r="M237" s="75">
        <v>1.3141164796587701</v>
      </c>
      <c r="N237" s="75">
        <v>1.4064755844511601</v>
      </c>
      <c r="O237" s="75">
        <v>1.4179741723383501</v>
      </c>
      <c r="P237" s="75">
        <v>1.46020262715155</v>
      </c>
      <c r="Q237" s="75">
        <v>1.3869616178669999</v>
      </c>
      <c r="R237" s="75">
        <v>1.22137158594696</v>
      </c>
      <c r="S237" s="75">
        <v>1.1413983524476301</v>
      </c>
      <c r="T237" s="75">
        <v>1.20968749801952</v>
      </c>
      <c r="U237" s="100">
        <v>1.13150077279828</v>
      </c>
    </row>
    <row r="238" spans="1:21" x14ac:dyDescent="0.35">
      <c r="A238" s="94"/>
      <c r="B238" s="60" t="s">
        <v>330</v>
      </c>
      <c r="C238" s="75">
        <v>4.0396836268078102</v>
      </c>
      <c r="D238" s="75">
        <v>3.8362645788097902</v>
      </c>
      <c r="E238" s="75">
        <v>4.1020861129885802</v>
      </c>
      <c r="F238" s="75">
        <v>4.3563250932294197</v>
      </c>
      <c r="G238" s="75">
        <v>4.3682525928324702</v>
      </c>
      <c r="H238" s="75">
        <v>3.8404295581108401</v>
      </c>
      <c r="I238" s="75">
        <v>3.8170581811233899</v>
      </c>
      <c r="J238" s="75">
        <v>3.9740536533964899</v>
      </c>
      <c r="K238" s="75">
        <v>4.2388868967242104</v>
      </c>
      <c r="L238" s="75">
        <v>4.2591483212343402</v>
      </c>
      <c r="M238" s="75">
        <v>3.93648073101087</v>
      </c>
      <c r="N238" s="75">
        <v>4.1794815468320898</v>
      </c>
      <c r="O238" s="75">
        <v>4.1863278952429797</v>
      </c>
      <c r="P238" s="75">
        <v>4.3120573832873896</v>
      </c>
      <c r="Q238" s="75">
        <v>4.1507368060587604</v>
      </c>
      <c r="R238" s="75">
        <v>3.7561875761536601</v>
      </c>
      <c r="S238" s="75">
        <v>3.5315240170361899</v>
      </c>
      <c r="T238" s="75">
        <v>3.8073238968645802</v>
      </c>
      <c r="U238" s="100">
        <v>3.60214683871546</v>
      </c>
    </row>
    <row r="239" spans="1:21" x14ac:dyDescent="0.35">
      <c r="A239" s="94"/>
      <c r="B239" s="60" t="s">
        <v>331</v>
      </c>
      <c r="C239" s="75">
        <v>1.1345995695506601</v>
      </c>
      <c r="D239" s="75">
        <v>1.06652291176882</v>
      </c>
      <c r="E239" s="75">
        <v>1.1270381948106101</v>
      </c>
      <c r="F239" s="75">
        <v>1.17075511292642</v>
      </c>
      <c r="G239" s="75">
        <v>1.14420853380148</v>
      </c>
      <c r="H239" s="75">
        <v>0.96313361684629395</v>
      </c>
      <c r="I239" s="75">
        <v>0.93248126247317198</v>
      </c>
      <c r="J239" s="75">
        <v>0.93444981474454303</v>
      </c>
      <c r="K239" s="75">
        <v>0.96164742724776398</v>
      </c>
      <c r="L239" s="75">
        <v>0.952894523397392</v>
      </c>
      <c r="M239" s="75">
        <v>0.85510776345750605</v>
      </c>
      <c r="N239" s="75">
        <v>0.90013621745686201</v>
      </c>
      <c r="O239" s="75">
        <v>0.86942474742858999</v>
      </c>
      <c r="P239" s="75">
        <v>0.85992532272518996</v>
      </c>
      <c r="Q239" s="75">
        <v>0.84097125140099205</v>
      </c>
      <c r="R239" s="75">
        <v>0.73672643681676597</v>
      </c>
      <c r="S239" s="75">
        <v>0.67940319824917605</v>
      </c>
      <c r="T239" s="75">
        <v>0.72154672561014999</v>
      </c>
      <c r="U239" s="100">
        <v>0.67728143218077697</v>
      </c>
    </row>
    <row r="240" spans="1:21" x14ac:dyDescent="0.35">
      <c r="A240" s="94"/>
      <c r="B240" s="33"/>
      <c r="C240" s="75"/>
      <c r="D240" s="75"/>
      <c r="E240" s="75"/>
      <c r="F240" s="75"/>
      <c r="G240" s="75"/>
      <c r="H240" s="75"/>
      <c r="I240" s="75"/>
      <c r="J240" s="75"/>
      <c r="K240" s="75"/>
      <c r="L240" s="75"/>
      <c r="M240" s="75"/>
      <c r="N240" s="75"/>
      <c r="O240" s="75"/>
      <c r="P240" s="75"/>
      <c r="Q240" s="75"/>
      <c r="R240" s="75"/>
      <c r="S240" s="75"/>
      <c r="T240" s="75"/>
      <c r="U240" s="100"/>
    </row>
    <row r="241" spans="1:21" x14ac:dyDescent="0.35">
      <c r="A241" s="94"/>
      <c r="B241" s="99" t="s">
        <v>290</v>
      </c>
      <c r="C241" s="75"/>
      <c r="D241" s="75"/>
      <c r="E241" s="75"/>
      <c r="F241" s="75"/>
      <c r="G241" s="75"/>
      <c r="H241" s="75"/>
      <c r="I241" s="75"/>
      <c r="J241" s="75"/>
      <c r="K241" s="75"/>
      <c r="L241" s="75"/>
      <c r="M241" s="75"/>
      <c r="N241" s="75"/>
      <c r="O241" s="75"/>
      <c r="P241" s="75"/>
      <c r="Q241" s="75"/>
      <c r="R241" s="75"/>
      <c r="S241" s="75"/>
      <c r="T241" s="75"/>
      <c r="U241" s="100"/>
    </row>
    <row r="242" spans="1:21" x14ac:dyDescent="0.35">
      <c r="A242" s="94"/>
      <c r="B242" s="60" t="s">
        <v>322</v>
      </c>
      <c r="C242" s="75">
        <v>6.5455517809402304</v>
      </c>
      <c r="D242" s="75">
        <v>6.5177316097706104</v>
      </c>
      <c r="E242" s="75">
        <v>6.4020815636992703</v>
      </c>
      <c r="F242" s="75">
        <v>6.3859506824737204</v>
      </c>
      <c r="G242" s="75">
        <v>6.3290182622365103</v>
      </c>
      <c r="H242" s="75">
        <v>6.2035248316598004</v>
      </c>
      <c r="I242" s="75">
        <v>6.18527668662992</v>
      </c>
      <c r="J242" s="75">
        <v>6.1598808930306603</v>
      </c>
      <c r="K242" s="75">
        <v>6.0277979209519001</v>
      </c>
      <c r="L242" s="75">
        <v>6.0679922821566699</v>
      </c>
      <c r="M242" s="75">
        <v>5.9796623282743697</v>
      </c>
      <c r="N242" s="75">
        <v>5.93640595386114</v>
      </c>
      <c r="O242" s="75">
        <v>5.8640689508414798</v>
      </c>
      <c r="P242" s="75">
        <v>5.7042102635966598</v>
      </c>
      <c r="Q242" s="75">
        <v>5.67777198852722</v>
      </c>
      <c r="R242" s="75">
        <v>5.6236336176171697</v>
      </c>
      <c r="S242" s="75">
        <v>5.5557988338032702</v>
      </c>
      <c r="T242" s="75">
        <v>5.4809804232604504</v>
      </c>
      <c r="U242" s="100">
        <v>5.4598522326239802</v>
      </c>
    </row>
    <row r="243" spans="1:21" x14ac:dyDescent="0.35">
      <c r="A243" s="94"/>
      <c r="B243" s="60" t="s">
        <v>323</v>
      </c>
      <c r="C243" s="75">
        <v>16.354661497218299</v>
      </c>
      <c r="D243" s="75">
        <v>16.267330681250801</v>
      </c>
      <c r="E243" s="75">
        <v>16.389220792506801</v>
      </c>
      <c r="F243" s="75">
        <v>16.476125467014501</v>
      </c>
      <c r="G243" s="75">
        <v>16.658385047084401</v>
      </c>
      <c r="H243" s="75">
        <v>16.765004224856</v>
      </c>
      <c r="I243" s="75">
        <v>16.874343010477102</v>
      </c>
      <c r="J243" s="75">
        <v>16.988510656585099</v>
      </c>
      <c r="K243" s="75">
        <v>17.177423969705199</v>
      </c>
      <c r="L243" s="75">
        <v>17.0247179443801</v>
      </c>
      <c r="M243" s="75">
        <v>16.865287277087798</v>
      </c>
      <c r="N243" s="75">
        <v>16.775422541785499</v>
      </c>
      <c r="O243" s="75">
        <v>16.689492933074199</v>
      </c>
      <c r="P243" s="75">
        <v>16.373150991464101</v>
      </c>
      <c r="Q243" s="75">
        <v>16.227439991311702</v>
      </c>
      <c r="R243" s="75">
        <v>16.0410454896681</v>
      </c>
      <c r="S243" s="75">
        <v>15.879009240220601</v>
      </c>
      <c r="T243" s="75">
        <v>15.672067102133401</v>
      </c>
      <c r="U243" s="100">
        <v>15.5588333073418</v>
      </c>
    </row>
    <row r="244" spans="1:21" x14ac:dyDescent="0.35">
      <c r="A244" s="94"/>
      <c r="B244" s="60" t="s">
        <v>324</v>
      </c>
      <c r="C244" s="75">
        <v>5.9369610860866597</v>
      </c>
      <c r="D244" s="75">
        <v>5.84574019807624</v>
      </c>
      <c r="E244" s="75">
        <v>5.72926186862541</v>
      </c>
      <c r="F244" s="75">
        <v>5.6467798730287999</v>
      </c>
      <c r="G244" s="75">
        <v>5.4850552664541103</v>
      </c>
      <c r="H244" s="75">
        <v>5.3513616691002399</v>
      </c>
      <c r="I244" s="75">
        <v>5.26962581677651</v>
      </c>
      <c r="J244" s="75">
        <v>5.1959820799718299</v>
      </c>
      <c r="K244" s="75">
        <v>5.0136710798719104</v>
      </c>
      <c r="L244" s="75">
        <v>5.0693969178748803</v>
      </c>
      <c r="M244" s="75">
        <v>5.13656623716225</v>
      </c>
      <c r="N244" s="75">
        <v>5.03653564001542</v>
      </c>
      <c r="O244" s="75">
        <v>4.9354464366182897</v>
      </c>
      <c r="P244" s="75">
        <v>4.7750091050143899</v>
      </c>
      <c r="Q244" s="75">
        <v>4.75904962599353</v>
      </c>
      <c r="R244" s="75">
        <v>4.6953136492149401</v>
      </c>
      <c r="S244" s="75">
        <v>4.6569161476771104</v>
      </c>
      <c r="T244" s="75">
        <v>4.5600742540757899</v>
      </c>
      <c r="U244" s="100">
        <v>4.5340609935938696</v>
      </c>
    </row>
    <row r="245" spans="1:21" x14ac:dyDescent="0.35">
      <c r="A245" s="94"/>
      <c r="B245" s="60" t="s">
        <v>325</v>
      </c>
      <c r="C245" s="75">
        <v>2.03559035908863</v>
      </c>
      <c r="D245" s="75">
        <v>2.00716117223616</v>
      </c>
      <c r="E245" s="75">
        <v>2.0450216936713401</v>
      </c>
      <c r="F245" s="75">
        <v>2.03898989320493</v>
      </c>
      <c r="G245" s="75">
        <v>2.0409104073673499</v>
      </c>
      <c r="H245" s="75">
        <v>2.0137211029356101</v>
      </c>
      <c r="I245" s="75">
        <v>2.0328332872961501</v>
      </c>
      <c r="J245" s="75">
        <v>2.0613159008833799</v>
      </c>
      <c r="K245" s="75">
        <v>2.0075580194045801</v>
      </c>
      <c r="L245" s="75">
        <v>2.0362020733037101</v>
      </c>
      <c r="M245" s="75">
        <v>2.0172780690444898</v>
      </c>
      <c r="N245" s="75">
        <v>2.0499430117425801</v>
      </c>
      <c r="O245" s="75">
        <v>2.0600510667432999</v>
      </c>
      <c r="P245" s="75">
        <v>2.0096569854073301</v>
      </c>
      <c r="Q245" s="75">
        <v>1.9110018093988099</v>
      </c>
      <c r="R245" s="75">
        <v>1.9364860141573901</v>
      </c>
      <c r="S245" s="75">
        <v>1.9156512169419</v>
      </c>
      <c r="T245" s="75">
        <v>1.9133552958107301</v>
      </c>
      <c r="U245" s="100">
        <v>1.90919451642934</v>
      </c>
    </row>
    <row r="246" spans="1:21" ht="15.5" x14ac:dyDescent="0.35">
      <c r="A246" s="94"/>
      <c r="B246" s="60" t="s">
        <v>326</v>
      </c>
      <c r="C246" s="75">
        <v>33.1886846356714</v>
      </c>
      <c r="D246" s="75">
        <v>33.314737857586103</v>
      </c>
      <c r="E246" s="75">
        <v>33.598074766887201</v>
      </c>
      <c r="F246" s="75">
        <v>33.725790163209098</v>
      </c>
      <c r="G246" s="75">
        <v>33.576567808232902</v>
      </c>
      <c r="H246" s="75">
        <v>34.103439846083603</v>
      </c>
      <c r="I246" s="75">
        <v>34.085299888139197</v>
      </c>
      <c r="J246" s="75">
        <v>33.727003761754403</v>
      </c>
      <c r="K246" s="75">
        <v>34.8486530077016</v>
      </c>
      <c r="L246" s="75">
        <v>34.427406021870397</v>
      </c>
      <c r="M246" s="75">
        <v>34.277255925402997</v>
      </c>
      <c r="N246" s="75">
        <v>34.178481634727298</v>
      </c>
      <c r="O246" s="75">
        <v>33.963627247732603</v>
      </c>
      <c r="P246" s="75">
        <v>34.7004237723445</v>
      </c>
      <c r="Q246" s="75">
        <v>35.384318369802997</v>
      </c>
      <c r="R246" s="75">
        <v>35.305250030826898</v>
      </c>
      <c r="S246" s="75">
        <v>35.002510187231799</v>
      </c>
      <c r="T246" s="75">
        <v>35.178990746586898</v>
      </c>
      <c r="U246" s="100">
        <v>35.200133435845203</v>
      </c>
    </row>
    <row r="247" spans="1:21" x14ac:dyDescent="0.35">
      <c r="A247" s="94"/>
      <c r="B247" s="60" t="s">
        <v>327</v>
      </c>
      <c r="C247" s="75">
        <v>13.274043365517301</v>
      </c>
      <c r="D247" s="75">
        <v>13.3515271391118</v>
      </c>
      <c r="E247" s="75">
        <v>13.2779896893274</v>
      </c>
      <c r="F247" s="75">
        <v>13.3064882990742</v>
      </c>
      <c r="G247" s="75">
        <v>13.3610871896618</v>
      </c>
      <c r="H247" s="75">
        <v>13.135666767940601</v>
      </c>
      <c r="I247" s="75">
        <v>13.0639281449441</v>
      </c>
      <c r="J247" s="75">
        <v>13.0387638976328</v>
      </c>
      <c r="K247" s="75">
        <v>12.6604197893649</v>
      </c>
      <c r="L247" s="75">
        <v>12.8018706065721</v>
      </c>
      <c r="M247" s="75">
        <v>12.973713263787699</v>
      </c>
      <c r="N247" s="75">
        <v>13.1464555578555</v>
      </c>
      <c r="O247" s="75">
        <v>13.223270766686801</v>
      </c>
      <c r="P247" s="75">
        <v>13.0087169950716</v>
      </c>
      <c r="Q247" s="75">
        <v>12.8522960625581</v>
      </c>
      <c r="R247" s="75">
        <v>12.960340105334099</v>
      </c>
      <c r="S247" s="75">
        <v>13.072304635332699</v>
      </c>
      <c r="T247" s="75">
        <v>13.3031292327894</v>
      </c>
      <c r="U247" s="100">
        <v>13.526965889548899</v>
      </c>
    </row>
    <row r="248" spans="1:21" x14ac:dyDescent="0.35">
      <c r="A248" s="94"/>
      <c r="B248" s="60" t="s">
        <v>328</v>
      </c>
      <c r="C248" s="75">
        <v>10.5783175950853</v>
      </c>
      <c r="D248" s="75">
        <v>10.6157673495241</v>
      </c>
      <c r="E248" s="75">
        <v>10.496738102090401</v>
      </c>
      <c r="F248" s="75">
        <v>10.362391658594399</v>
      </c>
      <c r="G248" s="75">
        <v>10.404126557779399</v>
      </c>
      <c r="H248" s="75">
        <v>10.3479867916598</v>
      </c>
      <c r="I248" s="75">
        <v>10.3628566800322</v>
      </c>
      <c r="J248" s="75">
        <v>10.5099304632504</v>
      </c>
      <c r="K248" s="75">
        <v>10.1452557881373</v>
      </c>
      <c r="L248" s="75">
        <v>10.252599548512499</v>
      </c>
      <c r="M248" s="75">
        <v>10.3934527745261</v>
      </c>
      <c r="N248" s="75">
        <v>10.532148770464101</v>
      </c>
      <c r="O248" s="75">
        <v>10.8427770489614</v>
      </c>
      <c r="P248" s="75">
        <v>11.121710272783799</v>
      </c>
      <c r="Q248" s="75">
        <v>11.2520046792326</v>
      </c>
      <c r="R248" s="75">
        <v>11.423309947182799</v>
      </c>
      <c r="S248" s="75">
        <v>11.7424512098804</v>
      </c>
      <c r="T248" s="75">
        <v>11.828471170787401</v>
      </c>
      <c r="U248" s="100">
        <v>11.8065912767777</v>
      </c>
    </row>
    <row r="249" spans="1:21" x14ac:dyDescent="0.35">
      <c r="A249" s="94"/>
      <c r="B249" s="60" t="s">
        <v>329</v>
      </c>
      <c r="C249" s="75">
        <v>2.6154063862708101</v>
      </c>
      <c r="D249" s="75">
        <v>2.6028186023435098</v>
      </c>
      <c r="E249" s="75">
        <v>2.5781300339773701</v>
      </c>
      <c r="F249" s="75">
        <v>2.5644912441774701</v>
      </c>
      <c r="G249" s="75">
        <v>2.5798776760698701</v>
      </c>
      <c r="H249" s="75">
        <v>2.5938080766468401</v>
      </c>
      <c r="I249" s="75">
        <v>2.5998414126277498</v>
      </c>
      <c r="J249" s="75">
        <v>2.7164255059654998</v>
      </c>
      <c r="K249" s="75">
        <v>2.6184030193777001</v>
      </c>
      <c r="L249" s="75">
        <v>2.63650871721102</v>
      </c>
      <c r="M249" s="75">
        <v>2.65952150041347</v>
      </c>
      <c r="N249" s="75">
        <v>2.6768637539220501</v>
      </c>
      <c r="O249" s="75">
        <v>2.72069462305471</v>
      </c>
      <c r="P249" s="75">
        <v>2.7096485413392899</v>
      </c>
      <c r="Q249" s="75">
        <v>2.5953588513418402</v>
      </c>
      <c r="R249" s="75">
        <v>2.56800550648361</v>
      </c>
      <c r="S249" s="75">
        <v>2.5964291576615599</v>
      </c>
      <c r="T249" s="75">
        <v>2.5428648539827998</v>
      </c>
      <c r="U249" s="100">
        <v>2.5102809430413</v>
      </c>
    </row>
    <row r="250" spans="1:21" x14ac:dyDescent="0.35">
      <c r="A250" s="94"/>
      <c r="B250" s="60" t="s">
        <v>330</v>
      </c>
      <c r="C250" s="75">
        <v>7.3940615065738697</v>
      </c>
      <c r="D250" s="75">
        <v>7.4155754636970999</v>
      </c>
      <c r="E250" s="75">
        <v>7.43949759650366</v>
      </c>
      <c r="F250" s="75">
        <v>7.4821715716256003</v>
      </c>
      <c r="G250" s="75">
        <v>7.5795931873000901</v>
      </c>
      <c r="H250" s="75">
        <v>7.5836086936189497</v>
      </c>
      <c r="I250" s="75">
        <v>7.6557480696476103</v>
      </c>
      <c r="J250" s="75">
        <v>7.7741833011740002</v>
      </c>
      <c r="K250" s="75">
        <v>7.74399088621327</v>
      </c>
      <c r="L250" s="75">
        <v>7.9129503050530703</v>
      </c>
      <c r="M250" s="75">
        <v>7.96668735392866</v>
      </c>
      <c r="N250" s="75">
        <v>7.9545658570863997</v>
      </c>
      <c r="O250" s="75">
        <v>8.0323887537027492</v>
      </c>
      <c r="P250" s="75">
        <v>8.0017387871630898</v>
      </c>
      <c r="Q250" s="75">
        <v>7.7670869694015998</v>
      </c>
      <c r="R250" s="75">
        <v>7.8976050285869199</v>
      </c>
      <c r="S250" s="75">
        <v>8.0334371511505491</v>
      </c>
      <c r="T250" s="75">
        <v>8.0033150221988496</v>
      </c>
      <c r="U250" s="100">
        <v>7.99151072685651</v>
      </c>
    </row>
    <row r="251" spans="1:21" x14ac:dyDescent="0.35">
      <c r="A251" s="94"/>
      <c r="B251" s="60" t="s">
        <v>331</v>
      </c>
      <c r="C251" s="75">
        <v>2.0767217875472799</v>
      </c>
      <c r="D251" s="75">
        <v>2.0616099264032899</v>
      </c>
      <c r="E251" s="75">
        <v>2.04398389271081</v>
      </c>
      <c r="F251" s="75">
        <v>2.0108211475970399</v>
      </c>
      <c r="G251" s="75">
        <v>1.98537859781336</v>
      </c>
      <c r="H251" s="75">
        <v>1.9018779954982801</v>
      </c>
      <c r="I251" s="75">
        <v>1.8702470034293599</v>
      </c>
      <c r="J251" s="75">
        <v>1.82800353975175</v>
      </c>
      <c r="K251" s="75">
        <v>1.7568265192713901</v>
      </c>
      <c r="L251" s="75">
        <v>1.7703555830653801</v>
      </c>
      <c r="M251" s="75">
        <v>1.7305752703719499</v>
      </c>
      <c r="N251" s="75">
        <v>1.71317727853983</v>
      </c>
      <c r="O251" s="75">
        <v>1.6681821725841901</v>
      </c>
      <c r="P251" s="75">
        <v>1.59573428581511</v>
      </c>
      <c r="Q251" s="75">
        <v>1.5736716524313199</v>
      </c>
      <c r="R251" s="75">
        <v>1.5490106109277499</v>
      </c>
      <c r="S251" s="75">
        <v>1.5454922200999099</v>
      </c>
      <c r="T251" s="75">
        <v>1.51675189837401</v>
      </c>
      <c r="U251" s="100">
        <v>1.50257667794118</v>
      </c>
    </row>
    <row r="252" spans="1:21" x14ac:dyDescent="0.35">
      <c r="A252" s="94"/>
      <c r="B252" s="33"/>
      <c r="C252" s="75"/>
      <c r="D252" s="75"/>
      <c r="E252" s="75"/>
      <c r="F252" s="75"/>
      <c r="G252" s="75"/>
      <c r="H252" s="75"/>
      <c r="I252" s="75"/>
      <c r="J252" s="75"/>
      <c r="K252" s="75"/>
      <c r="L252" s="75"/>
      <c r="M252" s="75"/>
      <c r="N252" s="75"/>
      <c r="O252" s="75"/>
      <c r="P252" s="75"/>
      <c r="Q252" s="75"/>
      <c r="R252" s="75"/>
      <c r="S252" s="75"/>
      <c r="T252" s="75"/>
      <c r="U252" s="100"/>
    </row>
    <row r="253" spans="1:21" x14ac:dyDescent="0.35">
      <c r="A253" s="94"/>
      <c r="B253" s="30" t="s">
        <v>303</v>
      </c>
      <c r="C253" s="75"/>
      <c r="D253" s="75"/>
      <c r="E253" s="75"/>
      <c r="F253" s="75"/>
      <c r="G253" s="75"/>
      <c r="H253" s="75"/>
      <c r="I253" s="75"/>
      <c r="J253" s="75"/>
      <c r="K253" s="75"/>
      <c r="L253" s="75"/>
      <c r="M253" s="75"/>
      <c r="N253" s="75"/>
      <c r="O253" s="75"/>
      <c r="P253" s="75"/>
      <c r="Q253" s="75"/>
      <c r="R253" s="75"/>
      <c r="S253" s="75"/>
      <c r="T253" s="75"/>
      <c r="U253" s="100"/>
    </row>
    <row r="254" spans="1:21" ht="15.5" x14ac:dyDescent="0.35">
      <c r="A254" s="94"/>
      <c r="B254" s="60" t="s">
        <v>291</v>
      </c>
      <c r="C254" s="101">
        <v>601.11419999999896</v>
      </c>
      <c r="D254" s="101">
        <v>610.23659999999904</v>
      </c>
      <c r="E254" s="101">
        <v>620.83420000000001</v>
      </c>
      <c r="F254" s="101">
        <v>631.15599999999904</v>
      </c>
      <c r="G254" s="101">
        <v>642.56619999999896</v>
      </c>
      <c r="H254" s="101">
        <v>654.20629999999903</v>
      </c>
      <c r="I254" s="101">
        <v>667.31589999999903</v>
      </c>
      <c r="J254" s="101">
        <v>679.66430000000003</v>
      </c>
      <c r="K254" s="101">
        <v>693.16639999999904</v>
      </c>
      <c r="L254" s="101">
        <v>703.80489999999895</v>
      </c>
      <c r="M254" s="101">
        <v>713.91449999999895</v>
      </c>
      <c r="N254" s="101">
        <v>721.63979999999901</v>
      </c>
      <c r="O254" s="101">
        <v>732.08289999999897</v>
      </c>
      <c r="P254" s="101">
        <v>739.02999999999895</v>
      </c>
      <c r="Q254" s="101">
        <v>743.27359999999896</v>
      </c>
      <c r="R254" s="101">
        <v>747.47249999999894</v>
      </c>
      <c r="S254" s="101">
        <v>750.05649999999901</v>
      </c>
      <c r="T254" s="101">
        <v>755.24609999999905</v>
      </c>
      <c r="U254" s="102">
        <v>756.36919999999895</v>
      </c>
    </row>
    <row r="255" spans="1:21" x14ac:dyDescent="0.35">
      <c r="A255" s="94"/>
      <c r="B255" s="60"/>
      <c r="C255" s="101"/>
      <c r="D255" s="101"/>
      <c r="E255" s="101"/>
      <c r="F255" s="101"/>
      <c r="G255" s="101"/>
      <c r="H255" s="101"/>
      <c r="I255" s="101"/>
      <c r="J255" s="101"/>
      <c r="K255" s="101"/>
      <c r="L255" s="101"/>
      <c r="M255" s="101"/>
      <c r="N255" s="101"/>
      <c r="O255" s="101"/>
      <c r="P255" s="101"/>
      <c r="Q255" s="101"/>
      <c r="R255" s="101"/>
      <c r="S255" s="101"/>
      <c r="T255" s="101"/>
      <c r="U255" s="102"/>
    </row>
    <row r="256" spans="1:21" ht="15.5" x14ac:dyDescent="0.35">
      <c r="A256" s="94"/>
      <c r="B256" s="30" t="s">
        <v>304</v>
      </c>
      <c r="C256" s="29">
        <v>9.0888159269201005E-2</v>
      </c>
      <c r="D256" s="29">
        <v>8.4774539904589996E-2</v>
      </c>
      <c r="E256" s="29">
        <v>8.8814838881268995E-2</v>
      </c>
      <c r="F256" s="29">
        <v>9.2247775874406995E-2</v>
      </c>
      <c r="G256" s="29">
        <v>8.9689988714026003E-2</v>
      </c>
      <c r="H256" s="29">
        <v>7.7408591594507997E-2</v>
      </c>
      <c r="I256" s="29">
        <v>7.4715322150815E-2</v>
      </c>
      <c r="J256" s="29">
        <v>7.5211541713785995E-2</v>
      </c>
      <c r="K256" s="29">
        <v>7.8967700662775003E-2</v>
      </c>
      <c r="L256" s="29">
        <v>7.6477210704221005E-2</v>
      </c>
      <c r="M256" s="29">
        <v>6.9212438901540996E-2</v>
      </c>
      <c r="N256" s="29">
        <v>7.2809064809501001E-2</v>
      </c>
      <c r="O256" s="29">
        <v>7.1191518990659994E-2</v>
      </c>
      <c r="P256" s="29">
        <v>7.2918561631344997E-2</v>
      </c>
      <c r="Q256" s="29">
        <v>7.1898250109851E-2</v>
      </c>
      <c r="R256" s="29">
        <v>6.3629226287133994E-2</v>
      </c>
      <c r="S256" s="29">
        <v>5.8609333782609997E-2</v>
      </c>
      <c r="T256" s="29">
        <v>6.2988522548159995E-2</v>
      </c>
      <c r="U256" s="103">
        <v>5.9593472181068002E-2</v>
      </c>
    </row>
    <row r="257" spans="1:21" x14ac:dyDescent="0.35">
      <c r="A257" s="94"/>
      <c r="B257" s="18"/>
      <c r="C257" s="75"/>
      <c r="D257" s="75"/>
      <c r="E257" s="75"/>
      <c r="F257" s="75"/>
      <c r="G257" s="75"/>
      <c r="H257" s="75"/>
      <c r="I257" s="75"/>
      <c r="J257" s="75"/>
      <c r="K257" s="75"/>
      <c r="L257" s="75"/>
      <c r="M257" s="75"/>
      <c r="N257" s="75"/>
      <c r="O257" s="75"/>
      <c r="P257" s="75"/>
      <c r="Q257" s="75"/>
      <c r="R257" s="75"/>
      <c r="S257" s="75"/>
      <c r="T257" s="75"/>
      <c r="U257" s="100"/>
    </row>
    <row r="258" spans="1:21" x14ac:dyDescent="0.35">
      <c r="A258" s="94"/>
      <c r="C258" s="75"/>
      <c r="D258" s="75"/>
      <c r="E258" s="75"/>
      <c r="F258" s="75"/>
      <c r="G258" s="75"/>
      <c r="H258" s="75"/>
      <c r="I258" s="75"/>
      <c r="J258" s="75"/>
      <c r="K258" s="75"/>
      <c r="L258" s="75"/>
      <c r="M258" s="75"/>
      <c r="N258" s="75"/>
      <c r="O258" s="75"/>
      <c r="P258" s="75"/>
      <c r="Q258" s="75"/>
      <c r="R258" s="75"/>
      <c r="S258" s="75"/>
      <c r="T258" s="75"/>
      <c r="U258" s="100"/>
    </row>
    <row r="259" spans="1:21" ht="30" x14ac:dyDescent="0.4">
      <c r="A259" s="91"/>
      <c r="B259" s="119" t="s">
        <v>332</v>
      </c>
      <c r="C259" s="97">
        <v>3.2538001128715002</v>
      </c>
      <c r="D259" s="97">
        <v>3.3089954266622699</v>
      </c>
      <c r="E259" s="97">
        <v>3.3974357416091698</v>
      </c>
      <c r="F259" s="97">
        <v>3.7265996268657799</v>
      </c>
      <c r="G259" s="97">
        <v>3.4645119024431299</v>
      </c>
      <c r="H259" s="97">
        <v>2.9083576169918</v>
      </c>
      <c r="I259" s="97">
        <v>2.7870684666163599</v>
      </c>
      <c r="J259" s="97">
        <v>2.8696797614836802</v>
      </c>
      <c r="K259" s="97">
        <v>2.8983349366918101</v>
      </c>
      <c r="L259" s="97">
        <v>2.5686622822322702</v>
      </c>
      <c r="M259" s="97">
        <v>2.44589295169735</v>
      </c>
      <c r="N259" s="97">
        <v>2.28771682637921</v>
      </c>
      <c r="O259" s="97">
        <v>2.0764489388292402</v>
      </c>
      <c r="P259" s="97">
        <v>2.15058202405584</v>
      </c>
      <c r="Q259" s="97">
        <v>1.98649202494416</v>
      </c>
      <c r="R259" s="97">
        <v>1.8413751584026401</v>
      </c>
      <c r="S259" s="97">
        <v>1.5457629949095</v>
      </c>
      <c r="T259" s="97">
        <v>1.7109943825193701</v>
      </c>
      <c r="U259" s="98">
        <v>1.4332066261508001</v>
      </c>
    </row>
    <row r="260" spans="1:21" ht="15" x14ac:dyDescent="0.4">
      <c r="A260" s="94"/>
      <c r="B260" s="99" t="s">
        <v>333</v>
      </c>
      <c r="C260" s="75"/>
      <c r="D260" s="75"/>
      <c r="E260" s="75"/>
      <c r="F260" s="75"/>
      <c r="G260" s="75"/>
      <c r="H260" s="75"/>
      <c r="I260" s="75"/>
      <c r="J260" s="75"/>
      <c r="K260" s="75"/>
      <c r="L260" s="75"/>
      <c r="M260" s="75"/>
      <c r="N260" s="75"/>
      <c r="O260" s="75"/>
      <c r="P260" s="75"/>
      <c r="Q260" s="75"/>
      <c r="R260" s="75"/>
      <c r="S260" s="75"/>
      <c r="T260" s="75"/>
      <c r="U260" s="100"/>
    </row>
    <row r="261" spans="1:21" x14ac:dyDescent="0.35">
      <c r="A261" s="94"/>
      <c r="B261" s="60" t="s">
        <v>322</v>
      </c>
      <c r="C261" s="75">
        <v>0.21297917123629601</v>
      </c>
      <c r="D261" s="75">
        <v>0.21567144088943099</v>
      </c>
      <c r="E261" s="75">
        <v>0.21750660725209001</v>
      </c>
      <c r="F261" s="75">
        <v>0.23797881430489901</v>
      </c>
      <c r="G261" s="75">
        <v>0.21926959100298299</v>
      </c>
      <c r="H261" s="75">
        <v>0.18042068696355601</v>
      </c>
      <c r="I261" s="75">
        <v>0.172387896106036</v>
      </c>
      <c r="J261" s="75">
        <v>0.17676885531880099</v>
      </c>
      <c r="K261" s="75">
        <v>0.174705773056132</v>
      </c>
      <c r="L261" s="75">
        <v>0.155866229040524</v>
      </c>
      <c r="M261" s="75">
        <v>0.14625613942256499</v>
      </c>
      <c r="N261" s="75">
        <v>0.13580815788865899</v>
      </c>
      <c r="O261" s="75">
        <v>0.121764397501963</v>
      </c>
      <c r="P261" s="75">
        <v>0.12267372054325799</v>
      </c>
      <c r="Q261" s="75">
        <v>0.11278848774660701</v>
      </c>
      <c r="R261" s="75">
        <v>0.103552192434383</v>
      </c>
      <c r="S261" s="75">
        <v>8.5879482444545005E-2</v>
      </c>
      <c r="T261" s="75">
        <v>9.3779267148973E-2</v>
      </c>
      <c r="U261" s="100">
        <v>7.8250963976010002E-2</v>
      </c>
    </row>
    <row r="262" spans="1:21" x14ac:dyDescent="0.35">
      <c r="A262" s="94"/>
      <c r="B262" s="60" t="s">
        <v>323</v>
      </c>
      <c r="C262" s="75">
        <v>0.53214799425624104</v>
      </c>
      <c r="D262" s="75">
        <v>0.53828522828262004</v>
      </c>
      <c r="E262" s="75">
        <v>0.55681324497587104</v>
      </c>
      <c r="F262" s="75">
        <v>0.61399923017570202</v>
      </c>
      <c r="G262" s="75">
        <v>0.57713173271104601</v>
      </c>
      <c r="H262" s="75">
        <v>0.48758627736260002</v>
      </c>
      <c r="I262" s="75">
        <v>0.47029949299369</v>
      </c>
      <c r="J262" s="75">
        <v>0.48751585208952197</v>
      </c>
      <c r="K262" s="75">
        <v>0.49785928013764302</v>
      </c>
      <c r="L262" s="75">
        <v>0.43730750849372502</v>
      </c>
      <c r="M262" s="75">
        <v>0.41250687279380299</v>
      </c>
      <c r="N262" s="75">
        <v>0.38377416418464</v>
      </c>
      <c r="O262" s="75">
        <v>0.346548798904802</v>
      </c>
      <c r="P262" s="75">
        <v>0.35211804199394803</v>
      </c>
      <c r="Q262" s="75">
        <v>0.32235680128000799</v>
      </c>
      <c r="R262" s="75">
        <v>0.295375826794817</v>
      </c>
      <c r="S262" s="75">
        <v>0.245451848793591</v>
      </c>
      <c r="T262" s="75">
        <v>0.26814818774217097</v>
      </c>
      <c r="U262" s="100">
        <v>0.222990229912581</v>
      </c>
    </row>
    <row r="263" spans="1:21" x14ac:dyDescent="0.35">
      <c r="A263" s="94"/>
      <c r="B263" s="60" t="s">
        <v>324</v>
      </c>
      <c r="C263" s="75">
        <v>0.19317684652022499</v>
      </c>
      <c r="D263" s="75">
        <v>0.19343527580890099</v>
      </c>
      <c r="E263" s="75">
        <v>0.19464799045506501</v>
      </c>
      <c r="F263" s="75">
        <v>0.210432877678223</v>
      </c>
      <c r="G263" s="75">
        <v>0.190030392561886</v>
      </c>
      <c r="H263" s="75">
        <v>0.15563673471605699</v>
      </c>
      <c r="I263" s="75">
        <v>0.146868079448053</v>
      </c>
      <c r="J263" s="75">
        <v>0.14910804615927101</v>
      </c>
      <c r="K263" s="75">
        <v>0.145312980518742</v>
      </c>
      <c r="L263" s="75">
        <v>0.130215686566098</v>
      </c>
      <c r="M263" s="75">
        <v>0.12563491155401799</v>
      </c>
      <c r="N263" s="75">
        <v>0.115221673303219</v>
      </c>
      <c r="O263" s="75">
        <v>0.102482025159646</v>
      </c>
      <c r="P263" s="75">
        <v>0.102690487459469</v>
      </c>
      <c r="Q263" s="75">
        <v>9.4538141283496996E-2</v>
      </c>
      <c r="R263" s="75">
        <v>8.6458339145733004E-2</v>
      </c>
      <c r="S263" s="75">
        <v>7.1984886514757998E-2</v>
      </c>
      <c r="T263" s="75">
        <v>7.8022614325948994E-2</v>
      </c>
      <c r="U263" s="100">
        <v>6.4982462593906998E-2</v>
      </c>
    </row>
    <row r="264" spans="1:21" x14ac:dyDescent="0.35">
      <c r="A264" s="94"/>
      <c r="B264" s="60" t="s">
        <v>325</v>
      </c>
      <c r="C264" s="75">
        <v>6.6234041401627003E-2</v>
      </c>
      <c r="D264" s="75">
        <v>6.6416871395036006E-2</v>
      </c>
      <c r="E264" s="75">
        <v>6.9478297944450998E-2</v>
      </c>
      <c r="F264" s="75">
        <v>7.5984989752006002E-2</v>
      </c>
      <c r="G264" s="75">
        <v>7.0707583981443001E-2</v>
      </c>
      <c r="H264" s="75">
        <v>5.8566211082198998E-2</v>
      </c>
      <c r="I264" s="75">
        <v>5.6656455529111999E-2</v>
      </c>
      <c r="J264" s="75">
        <v>5.9153165227896001E-2</v>
      </c>
      <c r="K264" s="75">
        <v>5.8185755450762003E-2</v>
      </c>
      <c r="L264" s="75">
        <v>5.2303154646983999E-2</v>
      </c>
      <c r="M264" s="75">
        <v>4.9340462106896001E-2</v>
      </c>
      <c r="N264" s="75">
        <v>4.6896891210820003E-2</v>
      </c>
      <c r="O264" s="75">
        <v>4.2775908514732001E-2</v>
      </c>
      <c r="P264" s="75">
        <v>4.3219321873352999E-2</v>
      </c>
      <c r="Q264" s="75">
        <v>3.7961898540246002E-2</v>
      </c>
      <c r="R264" s="75">
        <v>3.5657972410636E-2</v>
      </c>
      <c r="S264" s="75">
        <v>2.9611427623020999E-2</v>
      </c>
      <c r="T264" s="75">
        <v>3.2737401628959002E-2</v>
      </c>
      <c r="U264" s="100">
        <v>2.7362702315573001E-2</v>
      </c>
    </row>
    <row r="265" spans="1:21" ht="15.5" x14ac:dyDescent="0.35">
      <c r="A265" s="94"/>
      <c r="B265" s="60" t="s">
        <v>326</v>
      </c>
      <c r="C265" s="75">
        <v>1.07989345813604</v>
      </c>
      <c r="D265" s="75">
        <v>1.10238315211205</v>
      </c>
      <c r="E265" s="75">
        <v>1.1414730006228</v>
      </c>
      <c r="F265" s="75">
        <v>1.25682517037969</v>
      </c>
      <c r="G265" s="75">
        <v>1.1632641881481101</v>
      </c>
      <c r="H265" s="75">
        <v>0.99184999041979305</v>
      </c>
      <c r="I265" s="75">
        <v>0.94998064493394996</v>
      </c>
      <c r="J265" s="75">
        <v>0.967857001105908</v>
      </c>
      <c r="K265" s="75">
        <v>1.01003068508872</v>
      </c>
      <c r="L265" s="75">
        <v>0.88432379323474897</v>
      </c>
      <c r="M265" s="75">
        <v>0.83838498671469697</v>
      </c>
      <c r="N265" s="75">
        <v>0.78190687535858805</v>
      </c>
      <c r="O265" s="75">
        <v>0.70523737757346405</v>
      </c>
      <c r="P265" s="75">
        <v>0.74626107591924196</v>
      </c>
      <c r="Q265" s="75">
        <v>0.70290666249698996</v>
      </c>
      <c r="R265" s="75">
        <v>0.65010210367958998</v>
      </c>
      <c r="S265" s="75">
        <v>0.54105584976365795</v>
      </c>
      <c r="T265" s="75">
        <v>0.60191055550111505</v>
      </c>
      <c r="U265" s="100">
        <v>0.50449064481646</v>
      </c>
    </row>
    <row r="266" spans="1:21" x14ac:dyDescent="0.35">
      <c r="A266" s="94"/>
      <c r="B266" s="60" t="s">
        <v>327</v>
      </c>
      <c r="C266" s="75">
        <v>0.431910838009815</v>
      </c>
      <c r="D266" s="75">
        <v>0.44180142242278497</v>
      </c>
      <c r="E266" s="75">
        <v>0.45111116747239199</v>
      </c>
      <c r="F266" s="75">
        <v>0.49587954330223999</v>
      </c>
      <c r="G266" s="75">
        <v>0.46289645598164098</v>
      </c>
      <c r="H266" s="75">
        <v>0.38203216498806303</v>
      </c>
      <c r="I266" s="75">
        <v>0.36410062182915798</v>
      </c>
      <c r="J266" s="75">
        <v>0.37417076871801003</v>
      </c>
      <c r="K266" s="75">
        <v>0.36694136988700998</v>
      </c>
      <c r="L266" s="75">
        <v>0.32883682169119899</v>
      </c>
      <c r="M266" s="75">
        <v>0.31732313829241099</v>
      </c>
      <c r="N266" s="75">
        <v>0.300753675869527</v>
      </c>
      <c r="O266" s="75">
        <v>0.27457446551338599</v>
      </c>
      <c r="P266" s="75">
        <v>0.27976312925630897</v>
      </c>
      <c r="Q266" s="75">
        <v>0.25530983630493098</v>
      </c>
      <c r="R266" s="75">
        <v>0.23864848314411799</v>
      </c>
      <c r="S266" s="75">
        <v>0.202066847634814</v>
      </c>
      <c r="T266" s="75">
        <v>0.22761579387232</v>
      </c>
      <c r="U266" s="100">
        <v>0.193869371446175</v>
      </c>
    </row>
    <row r="267" spans="1:21" x14ac:dyDescent="0.35">
      <c r="A267" s="94"/>
      <c r="B267" s="60" t="s">
        <v>328</v>
      </c>
      <c r="C267" s="75">
        <v>0.34419730984879399</v>
      </c>
      <c r="D267" s="75">
        <v>0.35127525610086202</v>
      </c>
      <c r="E267" s="75">
        <v>0.35661993198352898</v>
      </c>
      <c r="F267" s="75">
        <v>0.38616484888355102</v>
      </c>
      <c r="G267" s="75">
        <v>0.36045220293951602</v>
      </c>
      <c r="H267" s="75">
        <v>0.30095646206054599</v>
      </c>
      <c r="I267" s="75">
        <v>0.28881991076982499</v>
      </c>
      <c r="J267" s="75">
        <v>0.30160134744990702</v>
      </c>
      <c r="K267" s="75">
        <v>0.29404349292433402</v>
      </c>
      <c r="L267" s="75">
        <v>0.26335465755095799</v>
      </c>
      <c r="M267" s="75">
        <v>0.25421272885012902</v>
      </c>
      <c r="N267" s="75">
        <v>0.240945739601201</v>
      </c>
      <c r="O267" s="75">
        <v>0.22514472897278101</v>
      </c>
      <c r="P267" s="75">
        <v>0.23918150189406101</v>
      </c>
      <c r="Q267" s="75">
        <v>0.22352017559929999</v>
      </c>
      <c r="R267" s="75">
        <v>0.210345991634764</v>
      </c>
      <c r="S267" s="75">
        <v>0.181510465497634</v>
      </c>
      <c r="T267" s="75">
        <v>0.20238447727009801</v>
      </c>
      <c r="U267" s="100">
        <v>0.16921284850132201</v>
      </c>
    </row>
    <row r="268" spans="1:21" x14ac:dyDescent="0.35">
      <c r="A268" s="94"/>
      <c r="B268" s="60" t="s">
        <v>329</v>
      </c>
      <c r="C268" s="75">
        <v>8.5100095948528007E-2</v>
      </c>
      <c r="D268" s="75">
        <v>8.6127148515862006E-2</v>
      </c>
      <c r="E268" s="75">
        <v>8.7590311239508001E-2</v>
      </c>
      <c r="F268" s="75">
        <v>9.5568321136522999E-2</v>
      </c>
      <c r="G268" s="75">
        <v>8.9380169155913999E-2</v>
      </c>
      <c r="H268" s="75">
        <v>7.5437214767306998E-2</v>
      </c>
      <c r="I268" s="75">
        <v>7.2459360193382005E-2</v>
      </c>
      <c r="J268" s="75">
        <v>7.7952712980473002E-2</v>
      </c>
      <c r="K268" s="75">
        <v>7.5890089494017002E-2</v>
      </c>
      <c r="L268" s="75">
        <v>6.7723004986766006E-2</v>
      </c>
      <c r="M268" s="75">
        <v>6.5049048927489E-2</v>
      </c>
      <c r="N268" s="75">
        <v>6.1239062517721002E-2</v>
      </c>
      <c r="O268" s="75">
        <v>5.6493834629204001E-2</v>
      </c>
      <c r="P268" s="75">
        <v>5.8273214445134003E-2</v>
      </c>
      <c r="Q268" s="75">
        <v>5.1556596600587999E-2</v>
      </c>
      <c r="R268" s="75">
        <v>4.7286615462801003E-2</v>
      </c>
      <c r="S268" s="75">
        <v>4.0134641108172997E-2</v>
      </c>
      <c r="T268" s="75">
        <v>4.3508274806705001E-2</v>
      </c>
      <c r="U268" s="100">
        <v>3.5977512810669E-2</v>
      </c>
    </row>
    <row r="269" spans="1:21" x14ac:dyDescent="0.35">
      <c r="A269" s="94"/>
      <c r="B269" s="60" t="s">
        <v>330</v>
      </c>
      <c r="C269" s="75">
        <v>0.24058798164668899</v>
      </c>
      <c r="D269" s="75">
        <v>0.245381052954427</v>
      </c>
      <c r="E269" s="75">
        <v>0.252752150339771</v>
      </c>
      <c r="F269" s="75">
        <v>0.27883057786965698</v>
      </c>
      <c r="G269" s="75">
        <v>0.26259590813078099</v>
      </c>
      <c r="H269" s="75">
        <v>0.22055846108371999</v>
      </c>
      <c r="I269" s="75">
        <v>0.21337094033273901</v>
      </c>
      <c r="J269" s="75">
        <v>0.223094164814434</v>
      </c>
      <c r="K269" s="75">
        <v>0.22444679334935</v>
      </c>
      <c r="L269" s="75">
        <v>0.20325696989768199</v>
      </c>
      <c r="M269" s="75">
        <v>0.19485664447350601</v>
      </c>
      <c r="N269" s="75">
        <v>0.181977941577982</v>
      </c>
      <c r="O269" s="75">
        <v>0.1667884510389</v>
      </c>
      <c r="P269" s="75">
        <v>0.17208395596863399</v>
      </c>
      <c r="Q269" s="75">
        <v>0.15429256321764001</v>
      </c>
      <c r="R269" s="75">
        <v>0.14542453710515801</v>
      </c>
      <c r="S269" s="75">
        <v>0.124177898701797</v>
      </c>
      <c r="T269" s="75">
        <v>0.136936270445152</v>
      </c>
      <c r="U269" s="100">
        <v>0.11453486126685999</v>
      </c>
    </row>
    <row r="270" spans="1:21" x14ac:dyDescent="0.35">
      <c r="A270" s="94"/>
      <c r="B270" s="60" t="s">
        <v>331</v>
      </c>
      <c r="C270" s="75">
        <v>6.7572375867241005E-2</v>
      </c>
      <c r="D270" s="75">
        <v>6.8218578180300998E-2</v>
      </c>
      <c r="E270" s="75">
        <v>6.9443039323692002E-2</v>
      </c>
      <c r="F270" s="75">
        <v>7.4935253383290004E-2</v>
      </c>
      <c r="G270" s="75">
        <v>6.8783677829803005E-2</v>
      </c>
      <c r="H270" s="75">
        <v>5.5313413547964999E-2</v>
      </c>
      <c r="I270" s="75">
        <v>5.2125064480416997E-2</v>
      </c>
      <c r="J270" s="75">
        <v>5.2457847619460998E-2</v>
      </c>
      <c r="K270" s="75">
        <v>5.0918716785110001E-2</v>
      </c>
      <c r="L270" s="75">
        <v>4.5474456123594E-2</v>
      </c>
      <c r="M270" s="75">
        <v>4.2328018561845003E-2</v>
      </c>
      <c r="N270" s="75">
        <v>3.9192644866860998E-2</v>
      </c>
      <c r="O270" s="75">
        <v>3.4638951020362997E-2</v>
      </c>
      <c r="P270" s="75">
        <v>3.4317574702436002E-2</v>
      </c>
      <c r="Q270" s="75">
        <v>3.1260861874354999E-2</v>
      </c>
      <c r="R270" s="75">
        <v>2.8523096590644999E-2</v>
      </c>
      <c r="S270" s="75">
        <v>2.3889646827509999E-2</v>
      </c>
      <c r="T270" s="75">
        <v>2.5951539777935E-2</v>
      </c>
      <c r="U270" s="100">
        <v>2.1535028511249998E-2</v>
      </c>
    </row>
    <row r="271" spans="1:21" x14ac:dyDescent="0.35">
      <c r="A271" s="94"/>
      <c r="C271" s="75"/>
      <c r="D271" s="75"/>
      <c r="E271" s="75"/>
      <c r="F271" s="75"/>
      <c r="G271" s="75"/>
      <c r="H271" s="75"/>
      <c r="I271" s="75"/>
      <c r="J271" s="75"/>
      <c r="K271" s="75"/>
      <c r="L271" s="75"/>
      <c r="M271" s="75"/>
      <c r="N271" s="75"/>
      <c r="O271" s="75"/>
      <c r="P271" s="75"/>
      <c r="Q271" s="75"/>
      <c r="R271" s="75"/>
      <c r="S271" s="75"/>
      <c r="T271" s="75"/>
      <c r="U271" s="100"/>
    </row>
    <row r="272" spans="1:21" x14ac:dyDescent="0.35">
      <c r="A272" s="94"/>
      <c r="B272" s="99" t="s">
        <v>290</v>
      </c>
      <c r="C272" s="75"/>
      <c r="D272" s="75"/>
      <c r="E272" s="75"/>
      <c r="F272" s="75"/>
      <c r="G272" s="75"/>
      <c r="H272" s="75"/>
      <c r="I272" s="75"/>
      <c r="J272" s="75"/>
      <c r="K272" s="75"/>
      <c r="L272" s="75"/>
      <c r="M272" s="75"/>
      <c r="N272" s="75"/>
      <c r="O272" s="75"/>
      <c r="P272" s="75"/>
      <c r="Q272" s="75"/>
      <c r="R272" s="75"/>
      <c r="S272" s="75"/>
      <c r="T272" s="75"/>
      <c r="U272" s="100"/>
    </row>
    <row r="273" spans="1:24" x14ac:dyDescent="0.35">
      <c r="A273" s="94"/>
      <c r="B273" s="60" t="s">
        <v>322</v>
      </c>
      <c r="C273" s="75">
        <v>6.5455517809402304</v>
      </c>
      <c r="D273" s="75">
        <v>6.5177316097706104</v>
      </c>
      <c r="E273" s="75">
        <v>6.4020815636992703</v>
      </c>
      <c r="F273" s="75">
        <v>6.3859506824737204</v>
      </c>
      <c r="G273" s="75">
        <v>6.3290182622365103</v>
      </c>
      <c r="H273" s="75">
        <v>6.2035248316598004</v>
      </c>
      <c r="I273" s="75">
        <v>6.18527668662992</v>
      </c>
      <c r="J273" s="75">
        <v>6.1598808930306603</v>
      </c>
      <c r="K273" s="75">
        <v>6.0277979209519001</v>
      </c>
      <c r="L273" s="75">
        <v>6.0679922821566699</v>
      </c>
      <c r="M273" s="75">
        <v>5.9796623282743697</v>
      </c>
      <c r="N273" s="75">
        <v>5.93640595386114</v>
      </c>
      <c r="O273" s="75">
        <v>5.8640689508414798</v>
      </c>
      <c r="P273" s="75">
        <v>5.7042102635966598</v>
      </c>
      <c r="Q273" s="75">
        <v>5.67777198852722</v>
      </c>
      <c r="R273" s="75">
        <v>5.6236336176171697</v>
      </c>
      <c r="S273" s="75">
        <v>5.5557988338032702</v>
      </c>
      <c r="T273" s="75">
        <v>5.4809804232604504</v>
      </c>
      <c r="U273" s="100">
        <v>5.4598522326239802</v>
      </c>
    </row>
    <row r="274" spans="1:24" x14ac:dyDescent="0.35">
      <c r="A274" s="94"/>
      <c r="B274" s="60" t="s">
        <v>323</v>
      </c>
      <c r="C274" s="75">
        <v>16.354661497218299</v>
      </c>
      <c r="D274" s="75">
        <v>16.267330681250801</v>
      </c>
      <c r="E274" s="75">
        <v>16.389220792506801</v>
      </c>
      <c r="F274" s="75">
        <v>16.476125467014501</v>
      </c>
      <c r="G274" s="75">
        <v>16.658385047084401</v>
      </c>
      <c r="H274" s="75">
        <v>16.765004224856</v>
      </c>
      <c r="I274" s="75">
        <v>16.874343010477102</v>
      </c>
      <c r="J274" s="75">
        <v>16.988510656585099</v>
      </c>
      <c r="K274" s="75">
        <v>17.177423969705199</v>
      </c>
      <c r="L274" s="75">
        <v>17.0247179443801</v>
      </c>
      <c r="M274" s="75">
        <v>16.865287277087798</v>
      </c>
      <c r="N274" s="75">
        <v>16.775422541785499</v>
      </c>
      <c r="O274" s="75">
        <v>16.689492933074199</v>
      </c>
      <c r="P274" s="75">
        <v>16.373150991464101</v>
      </c>
      <c r="Q274" s="75">
        <v>16.227439991311702</v>
      </c>
      <c r="R274" s="75">
        <v>16.0410454896681</v>
      </c>
      <c r="S274" s="75">
        <v>15.879009240220601</v>
      </c>
      <c r="T274" s="75">
        <v>15.672067102133401</v>
      </c>
      <c r="U274" s="100">
        <v>15.5588333073418</v>
      </c>
    </row>
    <row r="275" spans="1:24" x14ac:dyDescent="0.35">
      <c r="A275" s="94"/>
      <c r="B275" s="60" t="s">
        <v>324</v>
      </c>
      <c r="C275" s="75">
        <v>5.9369610860866704</v>
      </c>
      <c r="D275" s="75">
        <v>5.84574019807624</v>
      </c>
      <c r="E275" s="75">
        <v>5.72926186862541</v>
      </c>
      <c r="F275" s="75">
        <v>5.6467798730287999</v>
      </c>
      <c r="G275" s="75">
        <v>5.4850552664541103</v>
      </c>
      <c r="H275" s="75">
        <v>5.3513616691002399</v>
      </c>
      <c r="I275" s="75">
        <v>5.26962581677651</v>
      </c>
      <c r="J275" s="75">
        <v>5.1959820799718299</v>
      </c>
      <c r="K275" s="75">
        <v>5.0136710798719104</v>
      </c>
      <c r="L275" s="75">
        <v>5.0693969178748803</v>
      </c>
      <c r="M275" s="75">
        <v>5.13656623716225</v>
      </c>
      <c r="N275" s="75">
        <v>5.03653564001542</v>
      </c>
      <c r="O275" s="75">
        <v>4.9354464366182897</v>
      </c>
      <c r="P275" s="75">
        <v>4.7750091050143899</v>
      </c>
      <c r="Q275" s="75">
        <v>4.75904962599353</v>
      </c>
      <c r="R275" s="75">
        <v>4.6953136492149499</v>
      </c>
      <c r="S275" s="75">
        <v>4.6569161476771104</v>
      </c>
      <c r="T275" s="75">
        <v>4.5600742540757899</v>
      </c>
      <c r="U275" s="100">
        <v>4.5340609935938696</v>
      </c>
    </row>
    <row r="276" spans="1:24" x14ac:dyDescent="0.35">
      <c r="A276" s="94"/>
      <c r="B276" s="60" t="s">
        <v>325</v>
      </c>
      <c r="C276" s="75">
        <v>2.03559035908863</v>
      </c>
      <c r="D276" s="75">
        <v>2.00716117223616</v>
      </c>
      <c r="E276" s="75">
        <v>2.0450216936713401</v>
      </c>
      <c r="F276" s="75">
        <v>2.03898989320493</v>
      </c>
      <c r="G276" s="75">
        <v>2.0409104073673499</v>
      </c>
      <c r="H276" s="75">
        <v>2.0137211029356101</v>
      </c>
      <c r="I276" s="75">
        <v>2.0328332872961501</v>
      </c>
      <c r="J276" s="75">
        <v>2.0613159008833799</v>
      </c>
      <c r="K276" s="75">
        <v>2.0075580194045801</v>
      </c>
      <c r="L276" s="75">
        <v>2.0362020733037101</v>
      </c>
      <c r="M276" s="75">
        <v>2.0172780690444898</v>
      </c>
      <c r="N276" s="75">
        <v>2.0499430117425801</v>
      </c>
      <c r="O276" s="75">
        <v>2.0600510667432999</v>
      </c>
      <c r="P276" s="75">
        <v>2.0096569854073301</v>
      </c>
      <c r="Q276" s="75">
        <v>1.9110018093988099</v>
      </c>
      <c r="R276" s="75">
        <v>1.9364860141573901</v>
      </c>
      <c r="S276" s="75">
        <v>1.9156512169419</v>
      </c>
      <c r="T276" s="75">
        <v>1.9133552958107301</v>
      </c>
      <c r="U276" s="100">
        <v>1.90919451642934</v>
      </c>
    </row>
    <row r="277" spans="1:24" ht="15.5" x14ac:dyDescent="0.35">
      <c r="A277" s="94"/>
      <c r="B277" s="60" t="s">
        <v>326</v>
      </c>
      <c r="C277" s="75">
        <v>33.1886846356714</v>
      </c>
      <c r="D277" s="75">
        <v>33.314737857586103</v>
      </c>
      <c r="E277" s="75">
        <v>33.598074766887201</v>
      </c>
      <c r="F277" s="75">
        <v>33.725790163209098</v>
      </c>
      <c r="G277" s="75">
        <v>33.576567808232902</v>
      </c>
      <c r="H277" s="75">
        <v>34.103439846083603</v>
      </c>
      <c r="I277" s="75">
        <v>34.085299888139197</v>
      </c>
      <c r="J277" s="75">
        <v>33.727003761754403</v>
      </c>
      <c r="K277" s="75">
        <v>34.8486530077016</v>
      </c>
      <c r="L277" s="75">
        <v>34.427406021870297</v>
      </c>
      <c r="M277" s="75">
        <v>34.277255925402997</v>
      </c>
      <c r="N277" s="75">
        <v>34.178481634727298</v>
      </c>
      <c r="O277" s="75">
        <v>33.963627247732603</v>
      </c>
      <c r="P277" s="75">
        <v>34.7004237723445</v>
      </c>
      <c r="Q277" s="75">
        <v>35.384318369802997</v>
      </c>
      <c r="R277" s="75">
        <v>35.305250030826898</v>
      </c>
      <c r="S277" s="75">
        <v>35.002510187231799</v>
      </c>
      <c r="T277" s="75">
        <v>35.178990746586898</v>
      </c>
      <c r="U277" s="100">
        <v>35.200133435845203</v>
      </c>
    </row>
    <row r="278" spans="1:24" x14ac:dyDescent="0.35">
      <c r="A278" s="94"/>
      <c r="B278" s="60" t="s">
        <v>327</v>
      </c>
      <c r="C278" s="75">
        <v>13.274043365517301</v>
      </c>
      <c r="D278" s="75">
        <v>13.3515271391118</v>
      </c>
      <c r="E278" s="75">
        <v>13.2779896893274</v>
      </c>
      <c r="F278" s="75">
        <v>13.3064882990742</v>
      </c>
      <c r="G278" s="75">
        <v>13.3610871896618</v>
      </c>
      <c r="H278" s="75">
        <v>13.135666767940601</v>
      </c>
      <c r="I278" s="75">
        <v>13.0639281449441</v>
      </c>
      <c r="J278" s="75">
        <v>13.0387638976328</v>
      </c>
      <c r="K278" s="75">
        <v>12.6604197893649</v>
      </c>
      <c r="L278" s="75">
        <v>12.8018706065721</v>
      </c>
      <c r="M278" s="75">
        <v>12.973713263787699</v>
      </c>
      <c r="N278" s="75">
        <v>13.1464555578555</v>
      </c>
      <c r="O278" s="75">
        <v>13.223270766686801</v>
      </c>
      <c r="P278" s="75">
        <v>13.0087169950716</v>
      </c>
      <c r="Q278" s="75">
        <v>12.8522960625581</v>
      </c>
      <c r="R278" s="75">
        <v>12.960340105334099</v>
      </c>
      <c r="S278" s="75">
        <v>13.072304635332699</v>
      </c>
      <c r="T278" s="75">
        <v>13.3031292327894</v>
      </c>
      <c r="U278" s="100">
        <v>13.526965889548899</v>
      </c>
    </row>
    <row r="279" spans="1:24" x14ac:dyDescent="0.35">
      <c r="A279" s="94"/>
      <c r="B279" s="60" t="s">
        <v>328</v>
      </c>
      <c r="C279" s="75">
        <v>10.5783175950853</v>
      </c>
      <c r="D279" s="75">
        <v>10.6157673495241</v>
      </c>
      <c r="E279" s="75">
        <v>10.496738102090401</v>
      </c>
      <c r="F279" s="75">
        <v>10.362391658594399</v>
      </c>
      <c r="G279" s="75">
        <v>10.404126557779399</v>
      </c>
      <c r="H279" s="75">
        <v>10.3479867916598</v>
      </c>
      <c r="I279" s="75">
        <v>10.3628566800322</v>
      </c>
      <c r="J279" s="75">
        <v>10.5099304632504</v>
      </c>
      <c r="K279" s="75">
        <v>10.1452557881373</v>
      </c>
      <c r="L279" s="75">
        <v>10.252599548512499</v>
      </c>
      <c r="M279" s="75">
        <v>10.3934527745261</v>
      </c>
      <c r="N279" s="75">
        <v>10.532148770464101</v>
      </c>
      <c r="O279" s="75">
        <v>10.8427770489614</v>
      </c>
      <c r="P279" s="75">
        <v>11.121710272783799</v>
      </c>
      <c r="Q279" s="75">
        <v>11.2520046792326</v>
      </c>
      <c r="R279" s="75">
        <v>11.423309947182799</v>
      </c>
      <c r="S279" s="75">
        <v>11.7424512098804</v>
      </c>
      <c r="T279" s="75">
        <v>11.828471170787401</v>
      </c>
      <c r="U279" s="100">
        <v>11.8065912767777</v>
      </c>
    </row>
    <row r="280" spans="1:24" x14ac:dyDescent="0.35">
      <c r="A280" s="94"/>
      <c r="B280" s="60" t="s">
        <v>329</v>
      </c>
      <c r="C280" s="75">
        <v>2.6154063862708101</v>
      </c>
      <c r="D280" s="75">
        <v>2.6028186023435098</v>
      </c>
      <c r="E280" s="75">
        <v>2.5781300339773701</v>
      </c>
      <c r="F280" s="75">
        <v>2.5644912441774701</v>
      </c>
      <c r="G280" s="75">
        <v>2.5798776760698701</v>
      </c>
      <c r="H280" s="75">
        <v>2.5938080766468401</v>
      </c>
      <c r="I280" s="75">
        <v>2.5998414126277498</v>
      </c>
      <c r="J280" s="75">
        <v>2.7164255059654998</v>
      </c>
      <c r="K280" s="75">
        <v>2.6184030193777001</v>
      </c>
      <c r="L280" s="75">
        <v>2.6365087172110102</v>
      </c>
      <c r="M280" s="75">
        <v>2.65952150041347</v>
      </c>
      <c r="N280" s="75">
        <v>2.6768637539220501</v>
      </c>
      <c r="O280" s="75">
        <v>2.72069462305471</v>
      </c>
      <c r="P280" s="75">
        <v>2.7096485413393001</v>
      </c>
      <c r="Q280" s="75">
        <v>2.5953588513418402</v>
      </c>
      <c r="R280" s="75">
        <v>2.56800550648361</v>
      </c>
      <c r="S280" s="75">
        <v>2.5964291576615599</v>
      </c>
      <c r="T280" s="75">
        <v>2.5428648539827998</v>
      </c>
      <c r="U280" s="100">
        <v>2.5102809430413</v>
      </c>
    </row>
    <row r="281" spans="1:24" x14ac:dyDescent="0.35">
      <c r="A281" s="94"/>
      <c r="B281" s="60" t="s">
        <v>330</v>
      </c>
      <c r="C281" s="75">
        <v>7.3940615065738804</v>
      </c>
      <c r="D281" s="75">
        <v>7.4155754636970999</v>
      </c>
      <c r="E281" s="75">
        <v>7.43949759650366</v>
      </c>
      <c r="F281" s="75">
        <v>7.4821715716256003</v>
      </c>
      <c r="G281" s="75">
        <v>7.5795931873000901</v>
      </c>
      <c r="H281" s="75">
        <v>7.5836086936189497</v>
      </c>
      <c r="I281" s="75">
        <v>7.6557480696476103</v>
      </c>
      <c r="J281" s="75">
        <v>7.7741833011740002</v>
      </c>
      <c r="K281" s="75">
        <v>7.74399088621327</v>
      </c>
      <c r="L281" s="75">
        <v>7.9129503050530703</v>
      </c>
      <c r="M281" s="75">
        <v>7.9666873539286502</v>
      </c>
      <c r="N281" s="75">
        <v>7.9545658570864104</v>
      </c>
      <c r="O281" s="75">
        <v>8.0323887537027403</v>
      </c>
      <c r="P281" s="75">
        <v>8.0017387871630898</v>
      </c>
      <c r="Q281" s="75">
        <v>7.7670869694015998</v>
      </c>
      <c r="R281" s="75">
        <v>7.8976050285869199</v>
      </c>
      <c r="S281" s="75">
        <v>8.0334371511505491</v>
      </c>
      <c r="T281" s="75">
        <v>8.0033150221988496</v>
      </c>
      <c r="U281" s="100">
        <v>7.99151072685651</v>
      </c>
    </row>
    <row r="282" spans="1:24" x14ac:dyDescent="0.35">
      <c r="A282" s="94"/>
      <c r="B282" s="60" t="s">
        <v>331</v>
      </c>
      <c r="C282" s="75">
        <v>2.0767217875472901</v>
      </c>
      <c r="D282" s="75">
        <v>2.0616099264032899</v>
      </c>
      <c r="E282" s="75">
        <v>2.04398389271081</v>
      </c>
      <c r="F282" s="75">
        <v>2.0108211475970399</v>
      </c>
      <c r="G282" s="75">
        <v>1.98537859781336</v>
      </c>
      <c r="H282" s="75">
        <v>1.9018779954982801</v>
      </c>
      <c r="I282" s="75">
        <v>1.8702470034293599</v>
      </c>
      <c r="J282" s="75">
        <v>1.82800353975175</v>
      </c>
      <c r="K282" s="75">
        <v>1.7568265192713901</v>
      </c>
      <c r="L282" s="75">
        <v>1.7703555830653801</v>
      </c>
      <c r="M282" s="75">
        <v>1.7305752703719499</v>
      </c>
      <c r="N282" s="75">
        <v>1.71317727853983</v>
      </c>
      <c r="O282" s="75">
        <v>1.6681821725841901</v>
      </c>
      <c r="P282" s="75">
        <v>1.59573428581511</v>
      </c>
      <c r="Q282" s="75">
        <v>1.5736716524313199</v>
      </c>
      <c r="R282" s="75">
        <v>1.5490106109277499</v>
      </c>
      <c r="S282" s="75">
        <v>1.5454922200999099</v>
      </c>
      <c r="T282" s="75">
        <v>1.51675189837401</v>
      </c>
      <c r="U282" s="100">
        <v>1.50257667794118</v>
      </c>
    </row>
    <row r="283" spans="1:24" x14ac:dyDescent="0.35">
      <c r="A283" s="94"/>
      <c r="C283" s="75"/>
      <c r="D283" s="75"/>
      <c r="E283" s="75"/>
      <c r="F283" s="75"/>
      <c r="G283" s="75"/>
      <c r="H283" s="75"/>
      <c r="I283" s="75"/>
      <c r="J283" s="75"/>
      <c r="K283" s="75"/>
      <c r="L283" s="75"/>
      <c r="M283" s="75"/>
      <c r="N283" s="75"/>
      <c r="O283" s="75"/>
      <c r="P283" s="75"/>
      <c r="Q283" s="75"/>
      <c r="R283" s="75"/>
      <c r="S283" s="75"/>
      <c r="T283" s="75"/>
      <c r="U283" s="100"/>
    </row>
    <row r="284" spans="1:24" x14ac:dyDescent="0.35">
      <c r="A284" s="91"/>
      <c r="B284" s="30" t="s">
        <v>295</v>
      </c>
      <c r="C284" s="97">
        <v>59.556144458966799</v>
      </c>
      <c r="D284" s="97">
        <v>63.963537423833301</v>
      </c>
      <c r="E284" s="97">
        <v>61.615515466501797</v>
      </c>
      <c r="F284" s="97">
        <v>64.005915973308404</v>
      </c>
      <c r="G284" s="97">
        <v>60.114634524947903</v>
      </c>
      <c r="H284" s="97">
        <v>57.430674810297702</v>
      </c>
      <c r="I284" s="97">
        <v>55.8993157054636</v>
      </c>
      <c r="J284" s="97">
        <v>56.137683149738798</v>
      </c>
      <c r="K284" s="97">
        <v>52.949464993463302</v>
      </c>
      <c r="L284" s="97">
        <v>47.722444622162399</v>
      </c>
      <c r="M284" s="97">
        <v>49.500215494124198</v>
      </c>
      <c r="N284" s="97">
        <v>43.540793167495899</v>
      </c>
      <c r="O284" s="97">
        <v>39.841229643866399</v>
      </c>
      <c r="P284" s="97">
        <v>39.907621970800598</v>
      </c>
      <c r="Q284" s="97">
        <v>37.172331185254002</v>
      </c>
      <c r="R284" s="97">
        <v>38.7159943844105</v>
      </c>
      <c r="S284" s="97">
        <v>35.162694095455301</v>
      </c>
      <c r="T284" s="97">
        <v>35.966540844586902</v>
      </c>
      <c r="U284" s="98">
        <v>31.796277718568401</v>
      </c>
    </row>
    <row r="285" spans="1:24" x14ac:dyDescent="0.35">
      <c r="A285" s="94"/>
      <c r="B285" s="18"/>
      <c r="C285" s="75"/>
      <c r="D285" s="75"/>
      <c r="E285" s="75"/>
      <c r="F285" s="75"/>
      <c r="G285" s="75"/>
      <c r="H285" s="75"/>
      <c r="I285" s="75"/>
      <c r="J285" s="75"/>
      <c r="K285" s="75"/>
      <c r="L285" s="75"/>
      <c r="M285" s="75"/>
      <c r="N285" s="75"/>
      <c r="O285" s="75"/>
      <c r="P285" s="75"/>
      <c r="Q285" s="75"/>
      <c r="R285" s="75"/>
      <c r="S285" s="75"/>
      <c r="T285" s="75"/>
      <c r="U285" s="100"/>
      <c r="V285" s="75"/>
      <c r="W285" s="75"/>
      <c r="X285" s="75"/>
    </row>
    <row r="286" spans="1:24" x14ac:dyDescent="0.35">
      <c r="A286" s="120" t="s">
        <v>334</v>
      </c>
      <c r="B286"/>
      <c r="U286" s="100"/>
      <c r="V286" s="75"/>
      <c r="W286" s="75"/>
      <c r="X286" s="75"/>
    </row>
    <row r="287" spans="1:24" x14ac:dyDescent="0.35">
      <c r="A287" s="111" t="s">
        <v>335</v>
      </c>
      <c r="B287" s="4"/>
      <c r="C287" s="4"/>
      <c r="D287" s="4"/>
      <c r="E287" s="4"/>
      <c r="F287" s="4"/>
      <c r="G287" s="4"/>
      <c r="H287" s="4"/>
      <c r="I287" s="4"/>
      <c r="J287" s="4"/>
      <c r="K287" s="4"/>
      <c r="L287" s="4"/>
      <c r="M287" s="4"/>
      <c r="N287" s="4"/>
      <c r="O287" s="4"/>
      <c r="P287" s="4"/>
      <c r="Q287" s="4"/>
      <c r="R287" s="4"/>
      <c r="S287" s="4"/>
      <c r="T287" s="4"/>
      <c r="U287" s="121"/>
      <c r="V287" s="75"/>
      <c r="W287" s="75"/>
      <c r="X287" s="75"/>
    </row>
    <row r="289" spans="1:22" ht="18" x14ac:dyDescent="0.4">
      <c r="A289" s="87" t="s">
        <v>284</v>
      </c>
      <c r="B289" s="88"/>
      <c r="C289" s="89"/>
      <c r="D289" s="89"/>
      <c r="E289" s="89"/>
      <c r="F289" s="89"/>
      <c r="G289" s="89"/>
      <c r="H289" s="89"/>
      <c r="I289" s="89"/>
      <c r="J289" s="89"/>
      <c r="K289" s="89"/>
      <c r="L289" s="89"/>
      <c r="M289" s="89"/>
      <c r="N289" s="89"/>
      <c r="O289" s="89"/>
      <c r="P289" s="89"/>
      <c r="Q289" s="89"/>
      <c r="R289" s="89"/>
      <c r="S289" s="89"/>
      <c r="T289" s="89"/>
      <c r="U289" s="90"/>
    </row>
    <row r="290" spans="1:22" x14ac:dyDescent="0.35">
      <c r="A290" s="91"/>
      <c r="F290" s="69"/>
      <c r="P290" s="69"/>
      <c r="Q290" s="69"/>
      <c r="R290" s="69"/>
      <c r="S290" s="69"/>
      <c r="U290" s="92"/>
      <c r="V290" s="69"/>
    </row>
    <row r="291" spans="1:22" ht="15.5" x14ac:dyDescent="0.35">
      <c r="A291" s="93" t="s">
        <v>110</v>
      </c>
      <c r="F291" s="69"/>
      <c r="G291" s="69"/>
      <c r="H291" s="69"/>
      <c r="I291" s="69"/>
      <c r="U291" s="92"/>
    </row>
    <row r="292" spans="1:22" ht="15.5" x14ac:dyDescent="0.35">
      <c r="A292" s="93" t="s">
        <v>336</v>
      </c>
      <c r="U292" s="92"/>
    </row>
    <row r="293" spans="1:22" ht="15.5" x14ac:dyDescent="0.35">
      <c r="A293" s="94"/>
      <c r="C293" s="14"/>
      <c r="D293" s="14"/>
      <c r="E293" s="14"/>
      <c r="F293" s="95"/>
      <c r="G293" s="95"/>
      <c r="H293" s="95"/>
      <c r="I293" s="95"/>
      <c r="U293" s="92"/>
    </row>
    <row r="294" spans="1:22" x14ac:dyDescent="0.35">
      <c r="A294" s="94"/>
      <c r="U294" s="92"/>
    </row>
    <row r="295" spans="1:22" x14ac:dyDescent="0.35">
      <c r="A295" s="94"/>
      <c r="C295" s="81">
        <v>2000</v>
      </c>
      <c r="D295" s="81">
        <v>2001</v>
      </c>
      <c r="E295" s="81">
        <v>2002</v>
      </c>
      <c r="F295" s="81">
        <v>2003</v>
      </c>
      <c r="G295" s="81">
        <v>2004</v>
      </c>
      <c r="H295" s="81">
        <v>2005</v>
      </c>
      <c r="I295" s="81">
        <v>2006</v>
      </c>
      <c r="J295" s="81">
        <v>2007</v>
      </c>
      <c r="K295" s="81">
        <v>2008</v>
      </c>
      <c r="L295" s="81">
        <v>2009</v>
      </c>
      <c r="M295" s="81">
        <v>2010</v>
      </c>
      <c r="N295" s="81">
        <v>2011</v>
      </c>
      <c r="O295" s="81">
        <v>2012</v>
      </c>
      <c r="P295" s="81">
        <v>2013</v>
      </c>
      <c r="Q295" s="81">
        <v>2014</v>
      </c>
      <c r="R295" s="81">
        <v>2015</v>
      </c>
      <c r="S295" s="81">
        <v>2016</v>
      </c>
      <c r="T295" s="81">
        <v>2017</v>
      </c>
      <c r="U295" s="96">
        <v>2018</v>
      </c>
    </row>
    <row r="296" spans="1:22" x14ac:dyDescent="0.35">
      <c r="A296" s="94"/>
      <c r="C296" s="15"/>
      <c r="D296" s="15"/>
      <c r="E296" s="15"/>
      <c r="F296" s="15"/>
      <c r="U296" s="92"/>
    </row>
    <row r="297" spans="1:22" x14ac:dyDescent="0.35">
      <c r="A297" s="91"/>
      <c r="B297" s="20" t="s">
        <v>286</v>
      </c>
      <c r="C297" s="21">
        <v>990.30003668132804</v>
      </c>
      <c r="D297" s="21">
        <v>983.31071440973403</v>
      </c>
      <c r="E297" s="21">
        <v>1045.10785071994</v>
      </c>
      <c r="F297" s="21">
        <v>1076.9220137513701</v>
      </c>
      <c r="G297" s="21">
        <v>1055.75687348619</v>
      </c>
      <c r="H297" s="21">
        <v>1027.56575206875</v>
      </c>
      <c r="I297" s="21">
        <v>970.74826947647705</v>
      </c>
      <c r="J297" s="21">
        <v>1008.43227451181</v>
      </c>
      <c r="K297" s="21">
        <v>1026.2625700272899</v>
      </c>
      <c r="L297" s="21">
        <v>1022.83852419189</v>
      </c>
      <c r="M297" s="21">
        <v>1001.44961569892</v>
      </c>
      <c r="N297" s="21">
        <v>1046.97008560584</v>
      </c>
      <c r="O297" s="21">
        <v>1005.06453713389</v>
      </c>
      <c r="P297" s="21">
        <v>1040.6675832630799</v>
      </c>
      <c r="Q297" s="21">
        <v>1094.9584856323199</v>
      </c>
      <c r="R297" s="21">
        <v>1073.16087313559</v>
      </c>
      <c r="S297" s="21">
        <v>1069.65639319408</v>
      </c>
      <c r="T297" s="21">
        <v>1136.0510863229299</v>
      </c>
      <c r="U297" s="115">
        <v>1173.73612435931</v>
      </c>
    </row>
    <row r="298" spans="1:22" x14ac:dyDescent="0.35">
      <c r="A298" s="94"/>
      <c r="B298" s="122" t="s">
        <v>337</v>
      </c>
      <c r="C298" s="55"/>
      <c r="D298" s="55"/>
      <c r="E298" s="55"/>
      <c r="F298" s="55"/>
      <c r="G298" s="55"/>
      <c r="H298" s="55"/>
      <c r="I298" s="55"/>
      <c r="J298" s="55"/>
      <c r="K298" s="55"/>
      <c r="L298" s="55"/>
      <c r="M298" s="55"/>
      <c r="N298" s="55"/>
      <c r="O298" s="55"/>
      <c r="P298" s="55"/>
      <c r="Q298" s="55"/>
      <c r="R298" s="55"/>
      <c r="S298" s="55"/>
      <c r="T298" s="55"/>
      <c r="U298" s="116"/>
    </row>
    <row r="299" spans="1:22" x14ac:dyDescent="0.35">
      <c r="A299" s="94"/>
      <c r="B299" s="60" t="s">
        <v>62</v>
      </c>
      <c r="C299" s="55">
        <v>606.10195238090398</v>
      </c>
      <c r="D299" s="55">
        <v>578.81709679055598</v>
      </c>
      <c r="E299" s="55">
        <v>612.48038026218796</v>
      </c>
      <c r="F299" s="55">
        <v>625.76817254567402</v>
      </c>
      <c r="G299" s="55">
        <v>608.63643143883405</v>
      </c>
      <c r="H299" s="55">
        <v>580.00138768319403</v>
      </c>
      <c r="I299" s="55">
        <v>528.99221758362103</v>
      </c>
      <c r="J299" s="55">
        <v>560.67273029207104</v>
      </c>
      <c r="K299" s="55">
        <v>563.80803631281003</v>
      </c>
      <c r="L299" s="55">
        <v>558.77635165661695</v>
      </c>
      <c r="M299" s="55">
        <v>528.88896174312799</v>
      </c>
      <c r="N299" s="55">
        <v>562.68373276321995</v>
      </c>
      <c r="O299" s="55">
        <v>525.27270107547201</v>
      </c>
      <c r="P299" s="55">
        <v>561.21692193017498</v>
      </c>
      <c r="Q299" s="55">
        <v>601.03626099420103</v>
      </c>
      <c r="R299" s="55">
        <v>575.81775126403397</v>
      </c>
      <c r="S299" s="55">
        <v>572.19838376196503</v>
      </c>
      <c r="T299" s="55">
        <v>602.50432787850298</v>
      </c>
      <c r="U299" s="116">
        <v>624.25441679994697</v>
      </c>
    </row>
    <row r="300" spans="1:22" x14ac:dyDescent="0.35">
      <c r="A300" s="94"/>
      <c r="B300" s="60" t="s">
        <v>63</v>
      </c>
      <c r="C300" s="55">
        <v>58.464942485685697</v>
      </c>
      <c r="D300" s="55">
        <v>56.411810479633203</v>
      </c>
      <c r="E300" s="55">
        <v>54.015648057686697</v>
      </c>
      <c r="F300" s="55">
        <v>57.747818934180401</v>
      </c>
      <c r="G300" s="55">
        <v>59.179711987122701</v>
      </c>
      <c r="H300" s="55">
        <v>57.642902232442601</v>
      </c>
      <c r="I300" s="55">
        <v>57.806179809607997</v>
      </c>
      <c r="J300" s="55">
        <v>62.735860239056002</v>
      </c>
      <c r="K300" s="55">
        <v>61.608385924101903</v>
      </c>
      <c r="L300" s="55">
        <v>60.245974450980903</v>
      </c>
      <c r="M300" s="55">
        <v>61.669870906603698</v>
      </c>
      <c r="N300" s="55">
        <v>63.1609103499231</v>
      </c>
      <c r="O300" s="55">
        <v>62.649582265328597</v>
      </c>
      <c r="P300" s="55">
        <v>62.2722174659554</v>
      </c>
      <c r="Q300" s="55">
        <v>62.1973985603206</v>
      </c>
      <c r="R300" s="55">
        <v>62.622687059782798</v>
      </c>
      <c r="S300" s="55">
        <v>63.5093758123706</v>
      </c>
      <c r="T300" s="55">
        <v>65.163890207518506</v>
      </c>
      <c r="U300" s="116">
        <v>70.583212319558299</v>
      </c>
    </row>
    <row r="301" spans="1:22" x14ac:dyDescent="0.35">
      <c r="A301" s="94"/>
      <c r="B301" s="60" t="s">
        <v>338</v>
      </c>
      <c r="C301" s="55">
        <v>87.327348465579803</v>
      </c>
      <c r="D301" s="55">
        <v>94.017062309952394</v>
      </c>
      <c r="E301" s="55">
        <v>100.59769049374</v>
      </c>
      <c r="F301" s="55">
        <v>109.554043666613</v>
      </c>
      <c r="G301" s="55">
        <v>110.940102110984</v>
      </c>
      <c r="H301" s="55">
        <v>110.598767604068</v>
      </c>
      <c r="I301" s="55">
        <v>116.319776012541</v>
      </c>
      <c r="J301" s="55">
        <v>116.700405864212</v>
      </c>
      <c r="K301" s="55">
        <v>126.84792003011</v>
      </c>
      <c r="L301" s="55">
        <v>139.79444168657901</v>
      </c>
      <c r="M301" s="55">
        <v>138.097006145428</v>
      </c>
      <c r="N301" s="55">
        <v>142.44516801161799</v>
      </c>
      <c r="O301" s="55">
        <v>138.34020952752999</v>
      </c>
      <c r="P301" s="55">
        <v>150.18860762933201</v>
      </c>
      <c r="Q301" s="55">
        <v>156.83146269290501</v>
      </c>
      <c r="R301" s="55">
        <v>160.078341624166</v>
      </c>
      <c r="S301" s="55">
        <v>168.492383503886</v>
      </c>
      <c r="T301" s="55">
        <v>185.14947262408799</v>
      </c>
      <c r="U301" s="116">
        <v>190.729742873606</v>
      </c>
    </row>
    <row r="302" spans="1:22" x14ac:dyDescent="0.35">
      <c r="A302" s="94"/>
      <c r="B302" s="60" t="s">
        <v>339</v>
      </c>
      <c r="C302" s="55">
        <v>54.634163148578402</v>
      </c>
      <c r="D302" s="55">
        <v>51.732526997941001</v>
      </c>
      <c r="E302" s="55">
        <v>55.139289444981301</v>
      </c>
      <c r="F302" s="55">
        <v>58.222737229787199</v>
      </c>
      <c r="G302" s="55">
        <v>57.631755226014597</v>
      </c>
      <c r="H302" s="55">
        <v>50.641188295254203</v>
      </c>
      <c r="I302" s="55">
        <v>49.858722444860803</v>
      </c>
      <c r="J302" s="55">
        <v>51.118599850820999</v>
      </c>
      <c r="K302" s="55">
        <v>54.737756784692998</v>
      </c>
      <c r="L302" s="55">
        <v>53.825035631962997</v>
      </c>
      <c r="M302" s="55">
        <v>49.411763712173901</v>
      </c>
      <c r="N302" s="55">
        <v>52.541918967315503</v>
      </c>
      <c r="O302" s="55">
        <v>52.118093678087703</v>
      </c>
      <c r="P302" s="55">
        <v>53.889004602413102</v>
      </c>
      <c r="Q302" s="55">
        <v>53.440071192849601</v>
      </c>
      <c r="R302" s="55">
        <v>47.561096845909603</v>
      </c>
      <c r="S302" s="55">
        <v>43.960311764316302</v>
      </c>
      <c r="T302" s="55">
        <v>47.571835999260102</v>
      </c>
      <c r="U302" s="116">
        <v>45.074666878816402</v>
      </c>
    </row>
    <row r="303" spans="1:22" x14ac:dyDescent="0.35">
      <c r="A303" s="94"/>
      <c r="B303" s="60" t="s">
        <v>67</v>
      </c>
      <c r="C303" s="55">
        <v>134.36900924874399</v>
      </c>
      <c r="D303" s="55">
        <v>138.799404352843</v>
      </c>
      <c r="E303" s="55">
        <v>144.68867477831799</v>
      </c>
      <c r="F303" s="55">
        <v>151.632373308756</v>
      </c>
      <c r="G303" s="55">
        <v>151.193470467308</v>
      </c>
      <c r="H303" s="55">
        <v>147.18206201533999</v>
      </c>
      <c r="I303" s="55">
        <v>149.345250518239</v>
      </c>
      <c r="J303" s="55">
        <v>147.831484883836</v>
      </c>
      <c r="K303" s="55">
        <v>154.08026557712</v>
      </c>
      <c r="L303" s="55">
        <v>156.89415325697101</v>
      </c>
      <c r="M303" s="55">
        <v>156.36481661916301</v>
      </c>
      <c r="N303" s="55">
        <v>158.35532830755599</v>
      </c>
      <c r="O303" s="55">
        <v>154.43672586194199</v>
      </c>
      <c r="P303" s="55">
        <v>157.11003330180301</v>
      </c>
      <c r="Q303" s="55">
        <v>162.86270906176799</v>
      </c>
      <c r="R303" s="55">
        <v>161.02627544804599</v>
      </c>
      <c r="S303" s="55">
        <v>153.59066330320101</v>
      </c>
      <c r="T303" s="55">
        <v>168.34806452622101</v>
      </c>
      <c r="U303" s="116">
        <v>170.322210321775</v>
      </c>
    </row>
    <row r="304" spans="1:22" x14ac:dyDescent="0.35">
      <c r="A304" s="94"/>
      <c r="B304" s="60" t="s">
        <v>68</v>
      </c>
      <c r="C304" s="55">
        <v>42.505132551835402</v>
      </c>
      <c r="D304" s="55">
        <v>55.831653878808297</v>
      </c>
      <c r="E304" s="55">
        <v>70.376712883029199</v>
      </c>
      <c r="F304" s="55">
        <v>66.193472066363995</v>
      </c>
      <c r="G304" s="55">
        <v>60.381197055928801</v>
      </c>
      <c r="H304" s="55">
        <v>73.246077038459802</v>
      </c>
      <c r="I304" s="55">
        <v>60.296487907605901</v>
      </c>
      <c r="J304" s="55">
        <v>60.410770181813298</v>
      </c>
      <c r="K304" s="55">
        <v>56.611053398456598</v>
      </c>
      <c r="L304" s="55">
        <v>46.192491908782202</v>
      </c>
      <c r="M304" s="55">
        <v>59.554562172428597</v>
      </c>
      <c r="N304" s="55">
        <v>60.1682784062154</v>
      </c>
      <c r="O304" s="55">
        <v>64.706934725538304</v>
      </c>
      <c r="P304" s="55">
        <v>48.403913533408499</v>
      </c>
      <c r="Q304" s="55">
        <v>50.977691930274297</v>
      </c>
      <c r="R304" s="55">
        <v>59.052083693652897</v>
      </c>
      <c r="S304" s="55">
        <v>61.705643048342097</v>
      </c>
      <c r="T304" s="55">
        <v>60.922742687345902</v>
      </c>
      <c r="U304" s="116">
        <v>66.4598511656055</v>
      </c>
    </row>
    <row r="305" spans="1:21" x14ac:dyDescent="0.35">
      <c r="A305" s="94"/>
      <c r="B305" s="60" t="s">
        <v>340</v>
      </c>
      <c r="C305" s="55">
        <v>6.8974884000000003</v>
      </c>
      <c r="D305" s="55">
        <v>7.7011596000000004</v>
      </c>
      <c r="E305" s="55">
        <v>7.8094548000000001</v>
      </c>
      <c r="F305" s="55">
        <v>7.8033960000000002</v>
      </c>
      <c r="G305" s="55">
        <v>7.7942052000000004</v>
      </c>
      <c r="H305" s="55">
        <v>8.2533671999999996</v>
      </c>
      <c r="I305" s="55">
        <v>8.1296351999999903</v>
      </c>
      <c r="J305" s="55">
        <v>8.9624231999999999</v>
      </c>
      <c r="K305" s="55">
        <v>8.5691520000000008</v>
      </c>
      <c r="L305" s="55">
        <v>7.1100756000000001</v>
      </c>
      <c r="M305" s="55">
        <v>7.4626343999999998</v>
      </c>
      <c r="N305" s="55">
        <v>7.6147487999999903</v>
      </c>
      <c r="O305" s="55">
        <v>7.5402899999999997</v>
      </c>
      <c r="P305" s="55">
        <v>7.5868848</v>
      </c>
      <c r="Q305" s="55">
        <v>7.6128912</v>
      </c>
      <c r="R305" s="55">
        <v>7.0026371999999997</v>
      </c>
      <c r="S305" s="55">
        <v>6.1996320000000003</v>
      </c>
      <c r="T305" s="55">
        <v>6.3907524000000002</v>
      </c>
      <c r="U305" s="116">
        <v>6.3120240000000001</v>
      </c>
    </row>
    <row r="306" spans="1:21" x14ac:dyDescent="0.35">
      <c r="A306" s="94"/>
      <c r="C306" s="55"/>
      <c r="D306" s="55"/>
      <c r="E306" s="55"/>
      <c r="F306" s="55"/>
      <c r="G306" s="55"/>
      <c r="H306" s="55"/>
      <c r="I306" s="55"/>
      <c r="J306" s="55"/>
      <c r="K306" s="55"/>
      <c r="L306" s="55"/>
      <c r="M306" s="55"/>
      <c r="N306" s="55"/>
      <c r="O306" s="55"/>
      <c r="P306" s="55"/>
      <c r="Q306" s="55"/>
      <c r="R306" s="55"/>
      <c r="S306" s="55"/>
      <c r="T306" s="55"/>
      <c r="U306" s="116"/>
    </row>
    <row r="307" spans="1:21" x14ac:dyDescent="0.35">
      <c r="A307" s="94"/>
      <c r="B307" s="99" t="s">
        <v>290</v>
      </c>
      <c r="C307" s="55"/>
      <c r="D307" s="55"/>
      <c r="E307" s="55"/>
      <c r="F307" s="55"/>
      <c r="G307" s="55"/>
      <c r="H307" s="55"/>
      <c r="I307" s="55"/>
      <c r="J307" s="55"/>
      <c r="K307" s="55"/>
      <c r="L307" s="55"/>
      <c r="M307" s="55"/>
      <c r="N307" s="55"/>
      <c r="O307" s="55"/>
      <c r="P307" s="55"/>
      <c r="Q307" s="55"/>
      <c r="R307" s="55"/>
      <c r="S307" s="55"/>
      <c r="T307" s="55"/>
      <c r="U307" s="116"/>
    </row>
    <row r="308" spans="1:21" x14ac:dyDescent="0.35">
      <c r="A308" s="94"/>
      <c r="B308" s="60" t="s">
        <v>62</v>
      </c>
      <c r="C308" s="55">
        <v>61.203870537262603</v>
      </c>
      <c r="D308" s="55">
        <v>58.864109615444399</v>
      </c>
      <c r="E308" s="55">
        <v>58.604514341775101</v>
      </c>
      <c r="F308" s="55">
        <v>58.107101958651398</v>
      </c>
      <c r="G308" s="55">
        <v>57.649298500806097</v>
      </c>
      <c r="H308" s="55">
        <v>56.444211624949403</v>
      </c>
      <c r="I308" s="55">
        <v>54.4932434305451</v>
      </c>
      <c r="J308" s="55">
        <v>55.598451622692899</v>
      </c>
      <c r="K308" s="55">
        <v>54.937990800718303</v>
      </c>
      <c r="L308" s="55">
        <v>54.629967335077197</v>
      </c>
      <c r="M308" s="55">
        <v>52.812338579211399</v>
      </c>
      <c r="N308" s="55">
        <v>53.744012412504802</v>
      </c>
      <c r="O308" s="55">
        <v>52.262584308602698</v>
      </c>
      <c r="P308" s="55">
        <v>53.928548458330802</v>
      </c>
      <c r="Q308" s="55">
        <v>54.891237328245602</v>
      </c>
      <c r="R308" s="55">
        <v>53.656237911618298</v>
      </c>
      <c r="S308" s="55">
        <v>53.4936627689695</v>
      </c>
      <c r="T308" s="55">
        <v>53.034967804892602</v>
      </c>
      <c r="U308" s="116">
        <v>53.185243586219201</v>
      </c>
    </row>
    <row r="309" spans="1:21" x14ac:dyDescent="0.35">
      <c r="A309" s="94"/>
      <c r="B309" s="60" t="s">
        <v>63</v>
      </c>
      <c r="C309" s="55">
        <v>5.90376050894759</v>
      </c>
      <c r="D309" s="55">
        <v>5.7369262485354202</v>
      </c>
      <c r="E309" s="55">
        <v>5.1684281216026502</v>
      </c>
      <c r="F309" s="55">
        <v>5.3623027662903997</v>
      </c>
      <c r="G309" s="55">
        <v>5.6054299501462497</v>
      </c>
      <c r="H309" s="55">
        <v>5.6096558411364299</v>
      </c>
      <c r="I309" s="55">
        <v>5.9548063722825599</v>
      </c>
      <c r="J309" s="55">
        <v>6.2211277668028702</v>
      </c>
      <c r="K309" s="55">
        <v>6.0031796660442698</v>
      </c>
      <c r="L309" s="55">
        <v>5.8900767839751502</v>
      </c>
      <c r="M309" s="55">
        <v>6.1580602698183098</v>
      </c>
      <c r="N309" s="55">
        <v>6.0327330473223499</v>
      </c>
      <c r="O309" s="55">
        <v>6.2333889964900902</v>
      </c>
      <c r="P309" s="55">
        <v>5.9838721285711998</v>
      </c>
      <c r="Q309" s="55">
        <v>5.6803430793454002</v>
      </c>
      <c r="R309" s="55">
        <v>5.8353494454945896</v>
      </c>
      <c r="S309" s="55">
        <v>5.9373623358363004</v>
      </c>
      <c r="T309" s="55">
        <v>5.7359999908485504</v>
      </c>
      <c r="U309" s="116">
        <v>6.0135503078331602</v>
      </c>
    </row>
    <row r="310" spans="1:21" x14ac:dyDescent="0.35">
      <c r="A310" s="94"/>
      <c r="B310" s="60" t="s">
        <v>338</v>
      </c>
      <c r="C310" s="55">
        <v>8.8182717591558699</v>
      </c>
      <c r="D310" s="55">
        <v>9.5612771153815093</v>
      </c>
      <c r="E310" s="55">
        <v>9.6255798312530008</v>
      </c>
      <c r="F310" s="55">
        <v>10.1728855263149</v>
      </c>
      <c r="G310" s="55">
        <v>10.508110806293001</v>
      </c>
      <c r="H310" s="55">
        <v>10.763181565890401</v>
      </c>
      <c r="I310" s="55">
        <v>11.9824860543168</v>
      </c>
      <c r="J310" s="55">
        <v>11.5724584400779</v>
      </c>
      <c r="K310" s="55">
        <v>12.360181861327799</v>
      </c>
      <c r="L310" s="55">
        <v>13.6673031353629</v>
      </c>
      <c r="M310" s="55">
        <v>13.789710833235199</v>
      </c>
      <c r="N310" s="55">
        <v>13.605466858127899</v>
      </c>
      <c r="O310" s="55">
        <v>13.7643110881246</v>
      </c>
      <c r="P310" s="55">
        <v>14.4319483036461</v>
      </c>
      <c r="Q310" s="55">
        <v>14.3230510335136</v>
      </c>
      <c r="R310" s="55">
        <v>14.9165279532084</v>
      </c>
      <c r="S310" s="55">
        <v>15.7520101385786</v>
      </c>
      <c r="T310" s="55">
        <v>16.297636158543</v>
      </c>
      <c r="U310" s="116">
        <v>16.249797455771098</v>
      </c>
    </row>
    <row r="311" spans="1:21" x14ac:dyDescent="0.35">
      <c r="A311" s="94"/>
      <c r="B311" s="60" t="s">
        <v>339</v>
      </c>
      <c r="C311" s="55">
        <v>5.5169303367560403</v>
      </c>
      <c r="D311" s="55">
        <v>5.2610559653054496</v>
      </c>
      <c r="E311" s="55">
        <v>5.27594251703281</v>
      </c>
      <c r="F311" s="55">
        <v>5.40640236584753</v>
      </c>
      <c r="G311" s="55">
        <v>5.4588093786886702</v>
      </c>
      <c r="H311" s="55">
        <v>4.9282674313833601</v>
      </c>
      <c r="I311" s="55">
        <v>5.1361124209625899</v>
      </c>
      <c r="J311" s="55">
        <v>5.0691158090480499</v>
      </c>
      <c r="K311" s="55">
        <v>5.3336990340822101</v>
      </c>
      <c r="L311" s="55">
        <v>5.26231994189778</v>
      </c>
      <c r="M311" s="55">
        <v>4.9340239326657196</v>
      </c>
      <c r="N311" s="55">
        <v>5.0184737548553002</v>
      </c>
      <c r="O311" s="55">
        <v>5.1855469726064296</v>
      </c>
      <c r="P311" s="55">
        <v>5.1783110638884597</v>
      </c>
      <c r="Q311" s="55">
        <v>4.8805568333477796</v>
      </c>
      <c r="R311" s="55">
        <v>4.4318701917396801</v>
      </c>
      <c r="S311" s="55">
        <v>4.1097601102581303</v>
      </c>
      <c r="T311" s="55">
        <v>4.1874733074932502</v>
      </c>
      <c r="U311" s="116">
        <v>3.8402726084127901</v>
      </c>
    </row>
    <row r="312" spans="1:21" x14ac:dyDescent="0.35">
      <c r="A312" s="94"/>
      <c r="B312" s="60" t="s">
        <v>67</v>
      </c>
      <c r="C312" s="55">
        <v>13.568515022885199</v>
      </c>
      <c r="D312" s="55">
        <v>14.1155183523208</v>
      </c>
      <c r="E312" s="55">
        <v>13.844377370110299</v>
      </c>
      <c r="F312" s="55">
        <v>14.080162850470099</v>
      </c>
      <c r="G312" s="55">
        <v>14.320860632245299</v>
      </c>
      <c r="H312" s="55">
        <v>14.3233716887726</v>
      </c>
      <c r="I312" s="55">
        <v>15.3845497554974</v>
      </c>
      <c r="J312" s="55">
        <v>14.6595352628319</v>
      </c>
      <c r="K312" s="55">
        <v>15.0137274881829</v>
      </c>
      <c r="L312" s="55">
        <v>15.339093077367901</v>
      </c>
      <c r="M312" s="55">
        <v>15.613847583338799</v>
      </c>
      <c r="N312" s="55">
        <v>15.1251053382218</v>
      </c>
      <c r="O312" s="55">
        <v>15.365851659868801</v>
      </c>
      <c r="P312" s="55">
        <v>15.097043073944199</v>
      </c>
      <c r="Q312" s="55">
        <v>14.8738706717011</v>
      </c>
      <c r="R312" s="55">
        <v>15.004858961877201</v>
      </c>
      <c r="S312" s="55">
        <v>14.3588786343404</v>
      </c>
      <c r="T312" s="55">
        <v>14.8187054748668</v>
      </c>
      <c r="U312" s="116">
        <v>14.5111159814346</v>
      </c>
    </row>
    <row r="313" spans="1:21" x14ac:dyDescent="0.35">
      <c r="A313" s="94"/>
      <c r="B313" s="60" t="s">
        <v>68</v>
      </c>
      <c r="C313" s="55">
        <v>4.2921469228939602</v>
      </c>
      <c r="D313" s="55">
        <v>5.6779259150372603</v>
      </c>
      <c r="E313" s="55">
        <v>6.7339186893054803</v>
      </c>
      <c r="F313" s="55">
        <v>6.1465427599333804</v>
      </c>
      <c r="G313" s="55">
        <v>5.7192331465998603</v>
      </c>
      <c r="H313" s="55">
        <v>7.12811583015454</v>
      </c>
      <c r="I313" s="55">
        <v>6.21134127183391</v>
      </c>
      <c r="J313" s="55">
        <v>5.9905629469325099</v>
      </c>
      <c r="K313" s="55">
        <v>5.51623483617366</v>
      </c>
      <c r="L313" s="55">
        <v>4.5161079502042796</v>
      </c>
      <c r="M313" s="55">
        <v>5.9468355910111903</v>
      </c>
      <c r="N313" s="55">
        <v>5.7468956595257303</v>
      </c>
      <c r="O313" s="55">
        <v>6.4380875391405503</v>
      </c>
      <c r="P313" s="55">
        <v>4.6512367937545003</v>
      </c>
      <c r="Q313" s="55">
        <v>4.6556734889209599</v>
      </c>
      <c r="R313" s="55">
        <v>5.5026310753496599</v>
      </c>
      <c r="S313" s="55">
        <v>5.7687350293942403</v>
      </c>
      <c r="T313" s="55">
        <v>5.3626763286266401</v>
      </c>
      <c r="U313" s="116">
        <v>5.6622480799832999</v>
      </c>
    </row>
    <row r="314" spans="1:21" x14ac:dyDescent="0.35">
      <c r="A314" s="94"/>
      <c r="B314" s="60" t="s">
        <v>340</v>
      </c>
      <c r="C314" s="55">
        <v>0.69650491209863197</v>
      </c>
      <c r="D314" s="55">
        <v>0.78318678797503805</v>
      </c>
      <c r="E314" s="55">
        <v>0.74723912892055</v>
      </c>
      <c r="F314" s="55">
        <v>0.72460177249209201</v>
      </c>
      <c r="G314" s="55">
        <v>0.73825758522063001</v>
      </c>
      <c r="H314" s="55">
        <v>0.803196017713105</v>
      </c>
      <c r="I314" s="55">
        <v>0.83746069456135097</v>
      </c>
      <c r="J314" s="55">
        <v>0.888748151613728</v>
      </c>
      <c r="K314" s="55">
        <v>0.834986313470645</v>
      </c>
      <c r="L314" s="55">
        <v>0.69513177611465105</v>
      </c>
      <c r="M314" s="55">
        <v>0.74518321071916505</v>
      </c>
      <c r="N314" s="55">
        <v>0.72731292944187498</v>
      </c>
      <c r="O314" s="55">
        <v>0.75022943516665397</v>
      </c>
      <c r="P314" s="55">
        <v>0.72904017786455599</v>
      </c>
      <c r="Q314" s="55">
        <v>0.69526756492541197</v>
      </c>
      <c r="R314" s="55">
        <v>0.652524460711979</v>
      </c>
      <c r="S314" s="55">
        <v>0.57959098262268904</v>
      </c>
      <c r="T314" s="55">
        <v>0.56254093472899902</v>
      </c>
      <c r="U314" s="116">
        <v>0.53777198034570595</v>
      </c>
    </row>
    <row r="315" spans="1:21" x14ac:dyDescent="0.35">
      <c r="A315" s="94"/>
      <c r="C315" s="75"/>
      <c r="D315" s="75"/>
      <c r="E315" s="75"/>
      <c r="F315" s="75"/>
      <c r="G315" s="75"/>
      <c r="H315" s="75"/>
      <c r="I315" s="75"/>
      <c r="J315" s="75"/>
      <c r="K315" s="75"/>
      <c r="L315" s="75"/>
      <c r="M315" s="75"/>
      <c r="N315" s="75"/>
      <c r="O315" s="75"/>
      <c r="P315" s="75"/>
      <c r="Q315" s="75"/>
      <c r="R315" s="75"/>
      <c r="S315" s="75"/>
      <c r="T315" s="75"/>
      <c r="U315" s="100"/>
    </row>
    <row r="316" spans="1:21" x14ac:dyDescent="0.35">
      <c r="A316" s="94"/>
      <c r="B316" s="20" t="s">
        <v>69</v>
      </c>
      <c r="C316" s="75"/>
      <c r="D316" s="75"/>
      <c r="E316" s="75"/>
      <c r="F316" s="75"/>
      <c r="G316" s="75"/>
      <c r="H316" s="75"/>
      <c r="I316" s="75"/>
      <c r="J316" s="75"/>
      <c r="K316" s="75"/>
      <c r="L316" s="75"/>
      <c r="M316" s="75"/>
      <c r="N316" s="75"/>
      <c r="O316" s="75"/>
      <c r="P316" s="75"/>
      <c r="Q316" s="75"/>
      <c r="R316" s="75"/>
      <c r="S316" s="75"/>
      <c r="T316" s="75"/>
      <c r="U316" s="100"/>
    </row>
    <row r="317" spans="1:21" ht="15.5" x14ac:dyDescent="0.35">
      <c r="A317" s="123"/>
      <c r="B317" s="124" t="s">
        <v>291</v>
      </c>
      <c r="C317" s="55">
        <v>601.11419999999896</v>
      </c>
      <c r="D317" s="55">
        <v>610.23659999999904</v>
      </c>
      <c r="E317" s="55">
        <v>620.83420000000001</v>
      </c>
      <c r="F317" s="55">
        <v>631.15599999999904</v>
      </c>
      <c r="G317" s="55">
        <v>642.56619999999896</v>
      </c>
      <c r="H317" s="55">
        <v>654.20629999999903</v>
      </c>
      <c r="I317" s="55">
        <v>667.31589999999903</v>
      </c>
      <c r="J317" s="55">
        <v>679.66430000000003</v>
      </c>
      <c r="K317" s="55">
        <v>693.16639999999904</v>
      </c>
      <c r="L317" s="55">
        <v>703.80489999999895</v>
      </c>
      <c r="M317" s="55">
        <v>713.91449999999895</v>
      </c>
      <c r="N317" s="55">
        <v>721.63979999999901</v>
      </c>
      <c r="O317" s="55">
        <v>732.08289999999897</v>
      </c>
      <c r="P317" s="55">
        <v>739.02999999999895</v>
      </c>
      <c r="Q317" s="55">
        <v>743.27359999999896</v>
      </c>
      <c r="R317" s="55">
        <v>747.47249999999894</v>
      </c>
      <c r="S317" s="55">
        <v>750.05649999999901</v>
      </c>
      <c r="T317" s="55">
        <v>755.24609999999905</v>
      </c>
      <c r="U317" s="116">
        <v>756.36919999999895</v>
      </c>
    </row>
    <row r="318" spans="1:21" x14ac:dyDescent="0.35">
      <c r="A318" s="94"/>
      <c r="B318" s="60"/>
      <c r="C318" s="75"/>
      <c r="D318" s="75"/>
      <c r="E318" s="75"/>
      <c r="F318" s="75"/>
      <c r="G318" s="75"/>
      <c r="H318" s="75"/>
      <c r="I318" s="75"/>
      <c r="J318" s="75"/>
      <c r="K318" s="75"/>
      <c r="L318" s="75"/>
      <c r="M318" s="75"/>
      <c r="N318" s="75"/>
      <c r="O318" s="75"/>
      <c r="P318" s="75"/>
      <c r="Q318" s="75"/>
      <c r="R318" s="75"/>
      <c r="S318" s="75"/>
      <c r="T318" s="75"/>
      <c r="U318" s="100"/>
    </row>
    <row r="319" spans="1:21" ht="15.5" x14ac:dyDescent="0.35">
      <c r="A319" s="91"/>
      <c r="B319" s="20" t="s">
        <v>341</v>
      </c>
      <c r="C319" s="31">
        <v>1.63596625779482</v>
      </c>
      <c r="D319" s="31">
        <v>1.5987398245364699</v>
      </c>
      <c r="E319" s="31">
        <v>1.67081387578188</v>
      </c>
      <c r="F319" s="31">
        <v>1.6939054968207099</v>
      </c>
      <c r="G319" s="31">
        <v>1.6309022607883701</v>
      </c>
      <c r="H319" s="31">
        <v>1.55809013894968</v>
      </c>
      <c r="I319" s="31">
        <v>1.4425231502448499</v>
      </c>
      <c r="J319" s="31">
        <v>1.47053457318828</v>
      </c>
      <c r="K319" s="31">
        <v>1.46818053793042</v>
      </c>
      <c r="L319" s="31">
        <v>1.4431960456539701</v>
      </c>
      <c r="M319" s="31">
        <v>1.3923053549114399</v>
      </c>
      <c r="N319" s="31">
        <v>1.44026886655343</v>
      </c>
      <c r="O319" s="31">
        <v>1.3625837280639901</v>
      </c>
      <c r="P319" s="31">
        <v>1.3978873637918401</v>
      </c>
      <c r="Q319" s="31">
        <v>1.46291432176835</v>
      </c>
      <c r="R319" s="31">
        <v>1.42635111784793</v>
      </c>
      <c r="S319" s="31">
        <v>1.4178355379815799</v>
      </c>
      <c r="T319" s="31">
        <v>1.49575129738894</v>
      </c>
      <c r="U319" s="110">
        <v>1.5434580101348701</v>
      </c>
    </row>
    <row r="320" spans="1:21" x14ac:dyDescent="0.35">
      <c r="A320" s="91"/>
      <c r="B320" s="20"/>
      <c r="C320" s="31"/>
      <c r="D320" s="31"/>
      <c r="E320" s="31"/>
      <c r="F320" s="31"/>
      <c r="G320" s="31"/>
      <c r="H320" s="31"/>
      <c r="I320" s="31"/>
      <c r="J320" s="31"/>
      <c r="K320" s="31"/>
      <c r="L320" s="31"/>
      <c r="M320" s="31"/>
      <c r="N320" s="31"/>
      <c r="O320" s="31"/>
      <c r="P320" s="31"/>
      <c r="Q320" s="31"/>
      <c r="R320" s="31"/>
      <c r="S320" s="31"/>
      <c r="T320" s="31"/>
      <c r="U320" s="110"/>
    </row>
    <row r="321" spans="1:21" x14ac:dyDescent="0.35">
      <c r="A321" s="94"/>
      <c r="B321" s="18"/>
      <c r="C321" s="75"/>
      <c r="D321" s="75"/>
      <c r="E321" s="75"/>
      <c r="F321" s="75"/>
      <c r="G321" s="75"/>
      <c r="H321" s="75"/>
      <c r="I321" s="75"/>
      <c r="J321" s="75"/>
      <c r="K321" s="75"/>
      <c r="L321" s="75"/>
      <c r="M321" s="75"/>
      <c r="N321" s="75"/>
      <c r="O321" s="75"/>
      <c r="P321" s="75"/>
      <c r="Q321" s="75"/>
      <c r="R321" s="75"/>
      <c r="S321" s="75"/>
      <c r="T321" s="75"/>
      <c r="U321" s="100"/>
    </row>
    <row r="322" spans="1:21" ht="28" x14ac:dyDescent="0.4">
      <c r="A322" s="91"/>
      <c r="B322" s="104" t="s">
        <v>293</v>
      </c>
      <c r="C322" s="97">
        <v>55.184426282318</v>
      </c>
      <c r="D322" s="97">
        <v>56.654339769411997</v>
      </c>
      <c r="E322" s="97">
        <v>59.224516527638897</v>
      </c>
      <c r="F322" s="97">
        <v>62.232063902302798</v>
      </c>
      <c r="G322" s="97">
        <v>59.262323615753502</v>
      </c>
      <c r="H322" s="97">
        <v>56.204562788128001</v>
      </c>
      <c r="I322" s="97">
        <v>52.3795717459857</v>
      </c>
      <c r="J322" s="97">
        <v>54.402697665759902</v>
      </c>
      <c r="K322" s="97">
        <v>53.6384067469195</v>
      </c>
      <c r="L322" s="97">
        <v>50.925647260591099</v>
      </c>
      <c r="M322" s="97">
        <v>50.669204760362803</v>
      </c>
      <c r="N322" s="97">
        <v>50.2921264256399</v>
      </c>
      <c r="O322" s="97">
        <v>46.409145343623997</v>
      </c>
      <c r="P322" s="97">
        <v>47.950933854203797</v>
      </c>
      <c r="Q322" s="97">
        <v>49.025742978464599</v>
      </c>
      <c r="R322" s="97">
        <v>48.423498910835598</v>
      </c>
      <c r="S322" s="97">
        <v>46.502712410153599</v>
      </c>
      <c r="T322" s="97">
        <v>49.662281156043697</v>
      </c>
      <c r="U322" s="98">
        <v>49.031319227929103</v>
      </c>
    </row>
    <row r="323" spans="1:21" x14ac:dyDescent="0.35">
      <c r="A323" s="94"/>
      <c r="B323" s="125" t="s">
        <v>342</v>
      </c>
      <c r="C323" s="75"/>
      <c r="D323" s="75"/>
      <c r="E323" s="75"/>
      <c r="F323" s="75"/>
      <c r="G323" s="75"/>
      <c r="H323" s="75"/>
      <c r="I323" s="75"/>
      <c r="J323" s="75"/>
      <c r="K323" s="75"/>
      <c r="L323" s="75"/>
      <c r="M323" s="75"/>
      <c r="N323" s="75"/>
      <c r="O323" s="75"/>
      <c r="P323" s="75"/>
      <c r="Q323" s="75"/>
      <c r="R323" s="75"/>
      <c r="S323" s="75"/>
      <c r="T323" s="75"/>
      <c r="U323" s="100"/>
    </row>
    <row r="324" spans="1:21" x14ac:dyDescent="0.35">
      <c r="A324" s="94"/>
      <c r="B324" s="60" t="s">
        <v>62</v>
      </c>
      <c r="C324" s="75">
        <v>32.653799884555603</v>
      </c>
      <c r="D324" s="75">
        <v>31.423270495848499</v>
      </c>
      <c r="E324" s="75">
        <v>33.033160798452499</v>
      </c>
      <c r="F324" s="75">
        <v>33.979894151167599</v>
      </c>
      <c r="G324" s="75">
        <v>32.7403132222612</v>
      </c>
      <c r="H324" s="75">
        <v>30.697618529684402</v>
      </c>
      <c r="I324" s="75">
        <v>27.7946873444257</v>
      </c>
      <c r="J324" s="75">
        <v>29.395393632614802</v>
      </c>
      <c r="K324" s="75">
        <v>29.062838297123498</v>
      </c>
      <c r="L324" s="75">
        <v>28.327109838947202</v>
      </c>
      <c r="M324" s="75">
        <v>27.008187000118301</v>
      </c>
      <c r="N324" s="75">
        <v>28.447515379608301</v>
      </c>
      <c r="O324" s="75">
        <v>26.2929741064072</v>
      </c>
      <c r="P324" s="75">
        <v>27.8181746958304</v>
      </c>
      <c r="Q324" s="75">
        <v>29.444390191983601</v>
      </c>
      <c r="R324" s="75">
        <v>28.0711748252773</v>
      </c>
      <c r="S324" s="75">
        <v>27.624597395956499</v>
      </c>
      <c r="T324" s="75">
        <v>29.064242261920398</v>
      </c>
      <c r="U324" s="100">
        <v>29.672257765610698</v>
      </c>
    </row>
    <row r="325" spans="1:21" x14ac:dyDescent="0.35">
      <c r="A325" s="94"/>
      <c r="B325" s="60" t="s">
        <v>63</v>
      </c>
      <c r="C325" s="75">
        <v>3.1713436703457401</v>
      </c>
      <c r="D325" s="75">
        <v>3.09189122076693</v>
      </c>
      <c r="E325" s="75">
        <v>2.95936590269568</v>
      </c>
      <c r="F325" s="75">
        <v>3.2120554858139498</v>
      </c>
      <c r="G325" s="75">
        <v>3.2765039893932002</v>
      </c>
      <c r="H325" s="75">
        <v>3.1522775460444201</v>
      </c>
      <c r="I325" s="75">
        <v>3.1328069185167799</v>
      </c>
      <c r="J325" s="75">
        <v>3.4017592894122801</v>
      </c>
      <c r="K325" s="75">
        <v>3.3049192650700001</v>
      </c>
      <c r="L325" s="75">
        <v>3.18897704683316</v>
      </c>
      <c r="M325" s="75">
        <v>3.2159231790335499</v>
      </c>
      <c r="N325" s="75">
        <v>3.2807485766506002</v>
      </c>
      <c r="O325" s="75">
        <v>3.2240538396347098</v>
      </c>
      <c r="P325" s="75">
        <v>3.1951287665399901</v>
      </c>
      <c r="Q325" s="75">
        <v>3.1788224803221801</v>
      </c>
      <c r="R325" s="75">
        <v>3.1831658934460201</v>
      </c>
      <c r="S325" s="75">
        <v>3.2015673304571899</v>
      </c>
      <c r="T325" s="75">
        <v>3.2831409779473799</v>
      </c>
      <c r="U325" s="100">
        <v>3.5417075850450401</v>
      </c>
    </row>
    <row r="326" spans="1:21" x14ac:dyDescent="0.35">
      <c r="A326" s="94"/>
      <c r="B326" s="60" t="s">
        <v>338</v>
      </c>
      <c r="C326" s="75">
        <v>5.1826052210689797</v>
      </c>
      <c r="D326" s="75">
        <v>5.9302410912305499</v>
      </c>
      <c r="E326" s="75">
        <v>6.1486115602207496</v>
      </c>
      <c r="F326" s="75">
        <v>6.9280925811396799</v>
      </c>
      <c r="G326" s="75">
        <v>6.63183248766647</v>
      </c>
      <c r="H326" s="75">
        <v>6.3457536145420201</v>
      </c>
      <c r="I326" s="75">
        <v>6.5141884861708101</v>
      </c>
      <c r="J326" s="75">
        <v>6.5661746066993301</v>
      </c>
      <c r="K326" s="75">
        <v>6.7738830600636097</v>
      </c>
      <c r="L326" s="75">
        <v>6.8033380810986603</v>
      </c>
      <c r="M326" s="75">
        <v>6.9413092538523404</v>
      </c>
      <c r="N326" s="75">
        <v>6.4039000438268499</v>
      </c>
      <c r="O326" s="75">
        <v>5.7526926213845702</v>
      </c>
      <c r="P326" s="75">
        <v>6.2572095470863802</v>
      </c>
      <c r="Q326" s="75">
        <v>6.1480554437141404</v>
      </c>
      <c r="R326" s="75">
        <v>6.5002965591822104</v>
      </c>
      <c r="S326" s="75">
        <v>6.2948461475400297</v>
      </c>
      <c r="T326" s="75">
        <v>7.0781462088905602</v>
      </c>
      <c r="U326" s="100">
        <v>6.5857754621133298</v>
      </c>
    </row>
    <row r="327" spans="1:21" x14ac:dyDescent="0.35">
      <c r="A327" s="94"/>
      <c r="B327" s="60" t="s">
        <v>339</v>
      </c>
      <c r="C327" s="75">
        <v>3.2538001128715002</v>
      </c>
      <c r="D327" s="75">
        <v>3.3089954266622699</v>
      </c>
      <c r="E327" s="75">
        <v>3.3974357416091698</v>
      </c>
      <c r="F327" s="75">
        <v>3.7265996268657799</v>
      </c>
      <c r="G327" s="75">
        <v>3.4645119024431299</v>
      </c>
      <c r="H327" s="75">
        <v>2.9083576169918</v>
      </c>
      <c r="I327" s="75">
        <v>2.7870684666163599</v>
      </c>
      <c r="J327" s="75">
        <v>2.8696797614836802</v>
      </c>
      <c r="K327" s="75">
        <v>2.8983349366918101</v>
      </c>
      <c r="L327" s="75">
        <v>2.5686622822322702</v>
      </c>
      <c r="M327" s="75">
        <v>2.44589295169735</v>
      </c>
      <c r="N327" s="75">
        <v>2.28771682637921</v>
      </c>
      <c r="O327" s="75">
        <v>2.0764489388292402</v>
      </c>
      <c r="P327" s="75">
        <v>2.15058202405584</v>
      </c>
      <c r="Q327" s="75">
        <v>1.98649202494416</v>
      </c>
      <c r="R327" s="75">
        <v>1.8413751584026401</v>
      </c>
      <c r="S327" s="75">
        <v>1.5457629949095</v>
      </c>
      <c r="T327" s="75">
        <v>1.7109943825193701</v>
      </c>
      <c r="U327" s="100">
        <v>1.4332066261508001</v>
      </c>
    </row>
    <row r="328" spans="1:21" x14ac:dyDescent="0.35">
      <c r="A328" s="94"/>
      <c r="B328" s="60" t="s">
        <v>67</v>
      </c>
      <c r="C328" s="75">
        <v>8.0025001256264794</v>
      </c>
      <c r="D328" s="75">
        <v>8.8781008947288402</v>
      </c>
      <c r="E328" s="75">
        <v>8.91506727863114</v>
      </c>
      <c r="F328" s="75">
        <v>9.7053689448335803</v>
      </c>
      <c r="G328" s="75">
        <v>9.0889402197007598</v>
      </c>
      <c r="H328" s="75">
        <v>8.4527651415120992</v>
      </c>
      <c r="I328" s="75">
        <v>8.3482973078306308</v>
      </c>
      <c r="J328" s="75">
        <v>8.2989170579642497</v>
      </c>
      <c r="K328" s="75">
        <v>8.1584676283593005</v>
      </c>
      <c r="L328" s="75">
        <v>7.4873725403468701</v>
      </c>
      <c r="M328" s="75">
        <v>7.7400921183477998</v>
      </c>
      <c r="N328" s="75">
        <v>6.8949165968102202</v>
      </c>
      <c r="O328" s="75">
        <v>6.1529490605125003</v>
      </c>
      <c r="P328" s="75">
        <v>6.2698878168282697</v>
      </c>
      <c r="Q328" s="75">
        <v>6.0539865589717401</v>
      </c>
      <c r="R328" s="75">
        <v>6.23429237598911</v>
      </c>
      <c r="S328" s="75">
        <v>5.4006615096485602</v>
      </c>
      <c r="T328" s="75">
        <v>6.0548975388894997</v>
      </c>
      <c r="U328" s="100">
        <v>5.4156123010315902</v>
      </c>
    </row>
    <row r="329" spans="1:21" x14ac:dyDescent="0.35">
      <c r="A329" s="94"/>
      <c r="B329" s="60" t="s">
        <v>68</v>
      </c>
      <c r="C329" s="75">
        <v>2.5095894522952502</v>
      </c>
      <c r="D329" s="75">
        <v>3.5292472298933699</v>
      </c>
      <c r="E329" s="75">
        <v>4.2896916630153603</v>
      </c>
      <c r="F329" s="75">
        <v>4.1805896037997101</v>
      </c>
      <c r="G329" s="75">
        <v>3.5916759972782</v>
      </c>
      <c r="H329" s="75">
        <v>4.1737938916001198</v>
      </c>
      <c r="I329" s="75">
        <v>3.3480821778104501</v>
      </c>
      <c r="J329" s="75">
        <v>3.3676436437300699</v>
      </c>
      <c r="K329" s="75">
        <v>2.98623154576351</v>
      </c>
      <c r="L329" s="75">
        <v>2.21087728205248</v>
      </c>
      <c r="M329" s="75">
        <v>2.9483982463595599</v>
      </c>
      <c r="N329" s="75">
        <v>2.6457767998414501</v>
      </c>
      <c r="O329" s="75">
        <v>2.6096123513844698</v>
      </c>
      <c r="P329" s="75">
        <v>1.95717647332847</v>
      </c>
      <c r="Q329" s="75">
        <v>1.931007365565</v>
      </c>
      <c r="R329" s="75">
        <v>2.3220800360270202</v>
      </c>
      <c r="S329" s="75">
        <v>2.2172812681214098</v>
      </c>
      <c r="T329" s="75">
        <v>2.2410065286542298</v>
      </c>
      <c r="U329" s="100">
        <v>2.18206061990732</v>
      </c>
    </row>
    <row r="330" spans="1:21" x14ac:dyDescent="0.35">
      <c r="A330" s="94"/>
      <c r="B330" s="60" t="s">
        <v>340</v>
      </c>
      <c r="C330" s="75">
        <v>0.41078781555444799</v>
      </c>
      <c r="D330" s="75">
        <v>0.49259341028151299</v>
      </c>
      <c r="E330" s="75">
        <v>0.48118358301434699</v>
      </c>
      <c r="F330" s="75">
        <v>0.49946350868245099</v>
      </c>
      <c r="G330" s="75">
        <v>0.46854579701044902</v>
      </c>
      <c r="H330" s="75">
        <v>0.47399644775317801</v>
      </c>
      <c r="I330" s="75">
        <v>0.45444104461505003</v>
      </c>
      <c r="J330" s="75">
        <v>0.50312967385546903</v>
      </c>
      <c r="K330" s="75">
        <v>0.45373201384766698</v>
      </c>
      <c r="L330" s="75">
        <v>0.33931018908038901</v>
      </c>
      <c r="M330" s="75">
        <v>0.36940201095386399</v>
      </c>
      <c r="N330" s="75">
        <v>0.33155220252323803</v>
      </c>
      <c r="O330" s="75">
        <v>0.30041442547135</v>
      </c>
      <c r="P330" s="75">
        <v>0.302774530534414</v>
      </c>
      <c r="Q330" s="75">
        <v>0.28298891296370698</v>
      </c>
      <c r="R330" s="75">
        <v>0.27111406251126402</v>
      </c>
      <c r="S330" s="75">
        <v>0.21799576352039601</v>
      </c>
      <c r="T330" s="75">
        <v>0.22985325722224201</v>
      </c>
      <c r="U330" s="100">
        <v>0.20069886807026899</v>
      </c>
    </row>
    <row r="331" spans="1:21" x14ac:dyDescent="0.35">
      <c r="A331" s="94"/>
      <c r="C331" s="75"/>
      <c r="D331" s="75"/>
      <c r="E331" s="75"/>
      <c r="F331" s="75"/>
      <c r="G331" s="75"/>
      <c r="H331" s="75"/>
      <c r="I331" s="75"/>
      <c r="J331" s="75"/>
      <c r="K331" s="75"/>
      <c r="L331" s="75"/>
      <c r="M331" s="75"/>
      <c r="N331" s="75"/>
      <c r="O331" s="75"/>
      <c r="P331" s="75"/>
      <c r="Q331" s="75"/>
      <c r="R331" s="75"/>
      <c r="S331" s="75"/>
      <c r="T331" s="75"/>
      <c r="U331" s="100"/>
    </row>
    <row r="332" spans="1:21" x14ac:dyDescent="0.35">
      <c r="A332" s="94"/>
      <c r="B332" s="99" t="s">
        <v>290</v>
      </c>
      <c r="C332" s="75"/>
      <c r="D332" s="75"/>
      <c r="E332" s="75"/>
      <c r="F332" s="75"/>
      <c r="G332" s="75"/>
      <c r="H332" s="75"/>
      <c r="I332" s="75"/>
      <c r="J332" s="75"/>
      <c r="K332" s="75"/>
      <c r="L332" s="75"/>
      <c r="M332" s="75"/>
      <c r="N332" s="75"/>
      <c r="O332" s="75"/>
      <c r="P332" s="75"/>
      <c r="Q332" s="75"/>
      <c r="R332" s="75"/>
      <c r="S332" s="75"/>
      <c r="T332" s="75"/>
      <c r="U332" s="100"/>
    </row>
    <row r="333" spans="1:21" x14ac:dyDescent="0.35">
      <c r="A333" s="94"/>
      <c r="B333" s="60" t="s">
        <v>62</v>
      </c>
      <c r="C333" s="75">
        <v>59.172128958090497</v>
      </c>
      <c r="D333" s="75">
        <v>55.464895758637198</v>
      </c>
      <c r="E333" s="75">
        <v>55.776159494753401</v>
      </c>
      <c r="F333" s="75">
        <v>54.601907795492899</v>
      </c>
      <c r="G333" s="75">
        <v>55.246421713977497</v>
      </c>
      <c r="H333" s="75">
        <v>54.6176627072145</v>
      </c>
      <c r="I333" s="75">
        <v>53.063983568280598</v>
      </c>
      <c r="J333" s="75">
        <v>54.032970594978003</v>
      </c>
      <c r="K333" s="75">
        <v>54.182888828614701</v>
      </c>
      <c r="L333" s="75">
        <v>55.624447331999299</v>
      </c>
      <c r="M333" s="75">
        <v>53.302962080916799</v>
      </c>
      <c r="N333" s="75">
        <v>56.5645507585959</v>
      </c>
      <c r="O333" s="75">
        <v>56.654725941897702</v>
      </c>
      <c r="P333" s="75">
        <v>58.013833016083403</v>
      </c>
      <c r="Q333" s="75">
        <v>60.059039196851302</v>
      </c>
      <c r="R333" s="75">
        <v>57.970149734462701</v>
      </c>
      <c r="S333" s="75">
        <v>59.404271201016698</v>
      </c>
      <c r="T333" s="75">
        <v>58.523776164445103</v>
      </c>
      <c r="U333" s="100">
        <v>60.516947601746097</v>
      </c>
    </row>
    <row r="334" spans="1:21" x14ac:dyDescent="0.35">
      <c r="A334" s="94"/>
      <c r="B334" s="60" t="s">
        <v>63</v>
      </c>
      <c r="C334" s="75">
        <v>5.7468091706190201</v>
      </c>
      <c r="D334" s="75">
        <v>5.4574658064169297</v>
      </c>
      <c r="E334" s="75">
        <v>4.9968595375778202</v>
      </c>
      <c r="F334" s="75">
        <v>5.1614156503896602</v>
      </c>
      <c r="G334" s="75">
        <v>5.5288145814826297</v>
      </c>
      <c r="H334" s="75">
        <v>5.60857942784365</v>
      </c>
      <c r="I334" s="75">
        <v>5.9809708519750799</v>
      </c>
      <c r="J334" s="75">
        <v>6.2529239088694801</v>
      </c>
      <c r="K334" s="75">
        <v>6.1614791816309902</v>
      </c>
      <c r="L334" s="75">
        <v>6.2620255576033896</v>
      </c>
      <c r="M334" s="75">
        <v>6.3468988594612403</v>
      </c>
      <c r="N334" s="75">
        <v>6.5233840957220197</v>
      </c>
      <c r="O334" s="75">
        <v>6.9470226520291698</v>
      </c>
      <c r="P334" s="75">
        <v>6.6633295949039804</v>
      </c>
      <c r="Q334" s="75">
        <v>6.4839863451300097</v>
      </c>
      <c r="R334" s="75">
        <v>6.5735974579352998</v>
      </c>
      <c r="S334" s="75">
        <v>6.88468943965976</v>
      </c>
      <c r="T334" s="75">
        <v>6.6109347003844396</v>
      </c>
      <c r="U334" s="100">
        <v>7.2233577248470597</v>
      </c>
    </row>
    <row r="335" spans="1:21" x14ac:dyDescent="0.35">
      <c r="A335" s="94"/>
      <c r="B335" s="60" t="s">
        <v>338</v>
      </c>
      <c r="C335" s="75">
        <v>9.3914272018617808</v>
      </c>
      <c r="D335" s="75">
        <v>10.4674083492405</v>
      </c>
      <c r="E335" s="75">
        <v>10.381868727203999</v>
      </c>
      <c r="F335" s="75">
        <v>11.1326736519874</v>
      </c>
      <c r="G335" s="75">
        <v>11.190638643645</v>
      </c>
      <c r="H335" s="75">
        <v>11.290459883948101</v>
      </c>
      <c r="I335" s="75">
        <v>12.436505815208401</v>
      </c>
      <c r="J335" s="75">
        <v>12.069575385839601</v>
      </c>
      <c r="K335" s="75">
        <v>12.628792447219</v>
      </c>
      <c r="L335" s="75">
        <v>13.359355152199299</v>
      </c>
      <c r="M335" s="75">
        <v>13.6992662242892</v>
      </c>
      <c r="N335" s="75">
        <v>12.7334048070037</v>
      </c>
      <c r="O335" s="75">
        <v>12.3956012953703</v>
      </c>
      <c r="P335" s="75">
        <v>13.0491922557996</v>
      </c>
      <c r="Q335" s="75">
        <v>12.540463581377599</v>
      </c>
      <c r="R335" s="75">
        <v>13.423847316674699</v>
      </c>
      <c r="S335" s="75">
        <v>13.536513939272</v>
      </c>
      <c r="T335" s="75">
        <v>14.252559576654001</v>
      </c>
      <c r="U335" s="100">
        <v>13.4317729276228</v>
      </c>
    </row>
    <row r="336" spans="1:21" x14ac:dyDescent="0.35">
      <c r="A336" s="94"/>
      <c r="B336" s="60" t="s">
        <v>339</v>
      </c>
      <c r="C336" s="75">
        <v>5.8962289400733798</v>
      </c>
      <c r="D336" s="75">
        <v>5.84067423630768</v>
      </c>
      <c r="E336" s="75">
        <v>5.7365360509505399</v>
      </c>
      <c r="F336" s="75">
        <v>5.9882308141284097</v>
      </c>
      <c r="G336" s="75">
        <v>5.8460615295924203</v>
      </c>
      <c r="H336" s="75">
        <v>5.1745934364000199</v>
      </c>
      <c r="I336" s="75">
        <v>5.3209073188536502</v>
      </c>
      <c r="J336" s="75">
        <v>5.2748850417574102</v>
      </c>
      <c r="K336" s="75">
        <v>5.4034694773223704</v>
      </c>
      <c r="L336" s="75">
        <v>5.0439462636345098</v>
      </c>
      <c r="M336" s="75">
        <v>4.8271784869430503</v>
      </c>
      <c r="N336" s="75">
        <v>4.5488568270457801</v>
      </c>
      <c r="O336" s="75">
        <v>4.4742236114341898</v>
      </c>
      <c r="P336" s="75">
        <v>4.48496379777451</v>
      </c>
      <c r="Q336" s="75">
        <v>4.0519366036263103</v>
      </c>
      <c r="R336" s="75">
        <v>3.80264788753338</v>
      </c>
      <c r="S336" s="75">
        <v>3.3240275992416901</v>
      </c>
      <c r="T336" s="75">
        <v>3.4452593451019</v>
      </c>
      <c r="U336" s="100">
        <v>2.9230431665286001</v>
      </c>
    </row>
    <row r="337" spans="1:28" x14ac:dyDescent="0.35">
      <c r="A337" s="94"/>
      <c r="B337" s="60" t="s">
        <v>67</v>
      </c>
      <c r="C337" s="75">
        <v>14.5013741461884</v>
      </c>
      <c r="D337" s="75">
        <v>15.670645763172701</v>
      </c>
      <c r="E337" s="75">
        <v>15.0530013604596</v>
      </c>
      <c r="F337" s="75">
        <v>15.595447645878901</v>
      </c>
      <c r="G337" s="75">
        <v>15.3367935395713</v>
      </c>
      <c r="H337" s="75">
        <v>15.0392863536295</v>
      </c>
      <c r="I337" s="75">
        <v>15.938078585895299</v>
      </c>
      <c r="J337" s="75">
        <v>15.2546057714844</v>
      </c>
      <c r="K337" s="75">
        <v>15.2101229756006</v>
      </c>
      <c r="L337" s="75">
        <v>14.7025574403273</v>
      </c>
      <c r="M337" s="75">
        <v>15.2757323801589</v>
      </c>
      <c r="N337" s="75">
        <v>13.7097336836707</v>
      </c>
      <c r="O337" s="75">
        <v>13.258052943993301</v>
      </c>
      <c r="P337" s="75">
        <v>13.0756323451218</v>
      </c>
      <c r="Q337" s="75">
        <v>12.3485870711455</v>
      </c>
      <c r="R337" s="75">
        <v>12.874518604012</v>
      </c>
      <c r="S337" s="75">
        <v>11.6136483868183</v>
      </c>
      <c r="T337" s="75">
        <v>12.1921454229305</v>
      </c>
      <c r="U337" s="100">
        <v>11.0452102580727</v>
      </c>
    </row>
    <row r="338" spans="1:28" x14ac:dyDescent="0.35">
      <c r="A338" s="94"/>
      <c r="B338" s="60" t="s">
        <v>68</v>
      </c>
      <c r="C338" s="75">
        <v>4.5476407409881201</v>
      </c>
      <c r="D338" s="75">
        <v>6.2294384583029396</v>
      </c>
      <c r="E338" s="75">
        <v>7.2431011927525697</v>
      </c>
      <c r="F338" s="75">
        <v>6.7177421760633802</v>
      </c>
      <c r="G338" s="75">
        <v>6.0606398435640099</v>
      </c>
      <c r="H338" s="75">
        <v>7.4260766111354597</v>
      </c>
      <c r="I338" s="75">
        <v>6.3919617251682297</v>
      </c>
      <c r="J338" s="75">
        <v>6.1902144346228001</v>
      </c>
      <c r="K338" s="75">
        <v>5.5673382691125797</v>
      </c>
      <c r="L338" s="75">
        <v>4.3413827825088198</v>
      </c>
      <c r="M338" s="75">
        <v>5.8189155726912398</v>
      </c>
      <c r="N338" s="75">
        <v>5.2608171256258096</v>
      </c>
      <c r="O338" s="75">
        <v>5.6230562576886403</v>
      </c>
      <c r="P338" s="75">
        <v>4.0816232678164903</v>
      </c>
      <c r="Q338" s="75">
        <v>3.9387620630517199</v>
      </c>
      <c r="R338" s="75">
        <v>4.79535780820542</v>
      </c>
      <c r="S338" s="75">
        <v>4.7680686850371297</v>
      </c>
      <c r="T338" s="75">
        <v>4.5124921298173302</v>
      </c>
      <c r="U338" s="100">
        <v>4.4503404237681199</v>
      </c>
    </row>
    <row r="339" spans="1:28" x14ac:dyDescent="0.35">
      <c r="A339" s="94"/>
      <c r="B339" s="60" t="s">
        <v>340</v>
      </c>
      <c r="C339" s="75">
        <v>0.74439084217873097</v>
      </c>
      <c r="D339" s="75">
        <v>0.86947162792190202</v>
      </c>
      <c r="E339" s="75">
        <v>0.81247363630193203</v>
      </c>
      <c r="F339" s="75">
        <v>0.80258226605910299</v>
      </c>
      <c r="G339" s="75">
        <v>0.79063014816701704</v>
      </c>
      <c r="H339" s="75">
        <v>0.843341579828638</v>
      </c>
      <c r="I339" s="75">
        <v>0.86759213461854401</v>
      </c>
      <c r="J339" s="75">
        <v>0.92482486244818896</v>
      </c>
      <c r="K339" s="75">
        <v>0.845908820499641</v>
      </c>
      <c r="L339" s="75">
        <v>0.66628547172725705</v>
      </c>
      <c r="M339" s="75">
        <v>0.72904639553932304</v>
      </c>
      <c r="N339" s="75">
        <v>0.65925270233593902</v>
      </c>
      <c r="O339" s="75">
        <v>0.64731729758652501</v>
      </c>
      <c r="P339" s="75">
        <v>0.63142572250002105</v>
      </c>
      <c r="Q339" s="75">
        <v>0.577225138817405</v>
      </c>
      <c r="R339" s="75">
        <v>0.55988119117637203</v>
      </c>
      <c r="S339" s="75">
        <v>0.46878074895432897</v>
      </c>
      <c r="T339" s="75">
        <v>0.46283266066659401</v>
      </c>
      <c r="U339" s="100">
        <v>0.40932789741449099</v>
      </c>
    </row>
    <row r="340" spans="1:28" x14ac:dyDescent="0.35">
      <c r="A340" s="94"/>
      <c r="C340" s="75"/>
      <c r="D340" s="75"/>
      <c r="E340" s="75"/>
      <c r="F340" s="75"/>
      <c r="G340" s="75"/>
      <c r="H340" s="75"/>
      <c r="I340" s="75"/>
      <c r="J340" s="75"/>
      <c r="K340" s="75"/>
      <c r="L340" s="75"/>
      <c r="M340" s="75"/>
      <c r="N340" s="75"/>
      <c r="O340" s="75"/>
      <c r="P340" s="75"/>
      <c r="Q340" s="75"/>
      <c r="R340" s="75"/>
      <c r="S340" s="75"/>
      <c r="T340" s="75"/>
      <c r="U340" s="100"/>
    </row>
    <row r="341" spans="1:28" x14ac:dyDescent="0.35">
      <c r="A341" s="94"/>
      <c r="B341" s="20" t="s">
        <v>295</v>
      </c>
      <c r="C341" s="97">
        <v>55.724956314503302</v>
      </c>
      <c r="D341" s="97">
        <v>57.615908114477001</v>
      </c>
      <c r="E341" s="97">
        <v>56.668329959286801</v>
      </c>
      <c r="F341" s="97">
        <v>57.786973529793499</v>
      </c>
      <c r="G341" s="97">
        <v>56.132548225866202</v>
      </c>
      <c r="H341" s="97">
        <v>54.696804243400898</v>
      </c>
      <c r="I341" s="97">
        <v>53.957934711780602</v>
      </c>
      <c r="J341" s="97">
        <v>53.947795048603098</v>
      </c>
      <c r="K341" s="97">
        <v>52.265773217757399</v>
      </c>
      <c r="L341" s="97">
        <v>49.788550251199702</v>
      </c>
      <c r="M341" s="97">
        <v>50.595860207105801</v>
      </c>
      <c r="N341" s="97">
        <v>48.035877163135403</v>
      </c>
      <c r="O341" s="97">
        <v>46.175288878430699</v>
      </c>
      <c r="P341" s="97">
        <v>46.0770899616669</v>
      </c>
      <c r="Q341" s="97">
        <v>44.774065520989097</v>
      </c>
      <c r="R341" s="97">
        <v>45.122311223806001</v>
      </c>
      <c r="S341" s="97">
        <v>43.474439741618902</v>
      </c>
      <c r="T341" s="97">
        <v>43.714830920839901</v>
      </c>
      <c r="U341" s="98">
        <v>41.773715752927899</v>
      </c>
    </row>
    <row r="342" spans="1:28" x14ac:dyDescent="0.35">
      <c r="A342" s="94"/>
      <c r="U342" s="92"/>
    </row>
    <row r="343" spans="1:28" x14ac:dyDescent="0.35">
      <c r="A343" s="109"/>
      <c r="B343" s="30" t="s">
        <v>307</v>
      </c>
      <c r="C343" s="31">
        <v>0.95839777341499999</v>
      </c>
      <c r="D343" s="31">
        <v>0.87725812280500004</v>
      </c>
      <c r="E343" s="31">
        <v>0.93399643993500003</v>
      </c>
      <c r="F343" s="31">
        <v>0.96205706103999999</v>
      </c>
      <c r="G343" s="31">
        <v>0.94619944702299996</v>
      </c>
      <c r="H343" s="31">
        <v>0.91654201188700002</v>
      </c>
      <c r="I343" s="31">
        <v>0.85424691874900005</v>
      </c>
      <c r="J343" s="31">
        <v>0.93217456511200003</v>
      </c>
      <c r="K343" s="31">
        <v>0.94995092738300002</v>
      </c>
      <c r="L343" s="31">
        <v>0.96111867928200001</v>
      </c>
      <c r="M343" s="31">
        <v>0.86609104022500005</v>
      </c>
      <c r="N343" s="31">
        <v>0.90239228500199997</v>
      </c>
      <c r="O343" s="31">
        <v>0.842134939453</v>
      </c>
      <c r="P343" s="31">
        <v>0.93077173580399997</v>
      </c>
      <c r="Q343" s="31">
        <v>0.98063151139799998</v>
      </c>
      <c r="R343" s="31">
        <v>0.91597237230499995</v>
      </c>
      <c r="S343" s="31">
        <v>0.88699651037100002</v>
      </c>
      <c r="T343" s="31">
        <v>0.91579600220500001</v>
      </c>
      <c r="U343" s="110">
        <v>0.94776298094599998</v>
      </c>
    </row>
    <row r="344" spans="1:28" x14ac:dyDescent="0.35">
      <c r="A344" s="94"/>
      <c r="B344" s="30" t="s">
        <v>314</v>
      </c>
      <c r="C344" s="31">
        <v>0.90646196721299999</v>
      </c>
      <c r="D344" s="31">
        <v>1.4322702618109999</v>
      </c>
      <c r="E344" s="31">
        <v>1.733016362561</v>
      </c>
      <c r="F344" s="31">
        <v>1.315766385136</v>
      </c>
      <c r="G344" s="31">
        <v>0.94718144653299996</v>
      </c>
      <c r="H344" s="31">
        <v>1.7864748527230001</v>
      </c>
      <c r="I344" s="31">
        <v>1.3793161322380001</v>
      </c>
      <c r="J344" s="31">
        <v>1.4435557958480001</v>
      </c>
      <c r="K344" s="31">
        <v>1.0807886911</v>
      </c>
      <c r="L344" s="31">
        <v>0.92676258776700005</v>
      </c>
      <c r="M344" s="31">
        <v>1.5845635442770001</v>
      </c>
      <c r="N344" s="31">
        <v>1.5052178660319999</v>
      </c>
      <c r="O344" s="31">
        <v>1.7010290391039999</v>
      </c>
      <c r="P344" s="31">
        <v>1.181815210703</v>
      </c>
      <c r="Q344" s="31">
        <v>1.1103715581489999</v>
      </c>
      <c r="R344" s="31">
        <v>1.3726126085020001</v>
      </c>
      <c r="S344" s="31">
        <v>1.7829967009180001</v>
      </c>
      <c r="T344" s="31">
        <v>1.3723487674470001</v>
      </c>
      <c r="U344" s="110">
        <v>1.891612004962</v>
      </c>
    </row>
    <row r="345" spans="1:28" x14ac:dyDescent="0.35">
      <c r="A345" s="94"/>
      <c r="U345" s="92"/>
    </row>
    <row r="346" spans="1:28" x14ac:dyDescent="0.35">
      <c r="A346" s="111" t="s">
        <v>343</v>
      </c>
      <c r="B346" s="112"/>
      <c r="C346" s="112"/>
      <c r="D346" s="112"/>
      <c r="E346" s="112"/>
      <c r="F346" s="112"/>
      <c r="G346" s="112"/>
      <c r="H346" s="112"/>
      <c r="I346" s="112"/>
      <c r="J346" s="112"/>
      <c r="K346" s="112"/>
      <c r="L346" s="112"/>
      <c r="M346" s="112"/>
      <c r="N346" s="112"/>
      <c r="O346" s="112"/>
      <c r="P346" s="112"/>
      <c r="Q346" s="112"/>
      <c r="R346" s="112"/>
      <c r="S346" s="112"/>
      <c r="T346" s="112"/>
      <c r="U346" s="126"/>
      <c r="V346" s="15"/>
      <c r="W346" s="15"/>
      <c r="X346" s="15"/>
      <c r="Y346" s="15"/>
      <c r="Z346" s="15"/>
      <c r="AA346" s="15"/>
      <c r="AB346"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3E745-5CCB-1B4C-9906-726FA95B9C1B}">
  <sheetPr>
    <tabColor theme="5"/>
  </sheetPr>
  <dimension ref="A1:DO232"/>
  <sheetViews>
    <sheetView workbookViewId="0">
      <pane xSplit="1" ySplit="2" topLeftCell="B3" activePane="bottomRight" state="frozen"/>
      <selection pane="topRight" activeCell="B4" sqref="B4"/>
      <selection pane="bottomLeft" activeCell="B4" sqref="B4"/>
      <selection pane="bottomRight" activeCell="B1" sqref="B1"/>
    </sheetView>
  </sheetViews>
  <sheetFormatPr defaultColWidth="8.81640625" defaultRowHeight="14.5" x14ac:dyDescent="0.35"/>
  <cols>
    <col min="1" max="1" width="12.1796875" bestFit="1" customWidth="1"/>
    <col min="2" max="3" width="29" bestFit="1" customWidth="1"/>
    <col min="4" max="4" width="9.6328125" bestFit="1" customWidth="1"/>
    <col min="5" max="8" width="16" bestFit="1" customWidth="1"/>
    <col min="9" max="9" width="19.81640625" bestFit="1" customWidth="1"/>
    <col min="10" max="10" width="5.81640625" bestFit="1" customWidth="1"/>
    <col min="11" max="11" width="17.1796875" bestFit="1" customWidth="1"/>
    <col min="12" max="12" width="16.81640625" bestFit="1" customWidth="1"/>
    <col min="13" max="13" width="15.81640625" bestFit="1" customWidth="1"/>
    <col min="14" max="14" width="21" bestFit="1" customWidth="1"/>
    <col min="15" max="15" width="22.453125" bestFit="1" customWidth="1"/>
    <col min="16" max="16" width="13.36328125" bestFit="1" customWidth="1"/>
    <col min="17" max="17" width="28.1796875" bestFit="1" customWidth="1"/>
    <col min="18" max="18" width="25.36328125" bestFit="1" customWidth="1"/>
    <col min="19" max="19" width="13.1796875" bestFit="1" customWidth="1"/>
    <col min="20" max="20" width="20" bestFit="1" customWidth="1"/>
    <col min="21" max="21" width="8.81640625" bestFit="1" customWidth="1"/>
    <col min="22" max="22" width="9.1796875" bestFit="1" customWidth="1"/>
    <col min="23" max="23" width="16" bestFit="1" customWidth="1"/>
    <col min="24" max="24" width="27.1796875" bestFit="1" customWidth="1"/>
    <col min="25" max="25" width="15.81640625" bestFit="1" customWidth="1"/>
    <col min="26" max="26" width="40.1796875" bestFit="1" customWidth="1"/>
    <col min="27" max="27" width="13.6328125" bestFit="1" customWidth="1"/>
    <col min="28" max="28" width="30.453125" bestFit="1" customWidth="1"/>
    <col min="29" max="29" width="23.6328125" bestFit="1" customWidth="1"/>
    <col min="30" max="30" width="33.36328125" bestFit="1" customWidth="1"/>
    <col min="31" max="31" width="19" bestFit="1" customWidth="1"/>
    <col min="32" max="32" width="16" bestFit="1" customWidth="1"/>
    <col min="33" max="33" width="31.81640625" bestFit="1" customWidth="1"/>
    <col min="34" max="34" width="12" bestFit="1" customWidth="1"/>
    <col min="35" max="35" width="10" bestFit="1" customWidth="1"/>
    <col min="36" max="36" width="11.6328125" bestFit="1" customWidth="1"/>
    <col min="37" max="37" width="9.6328125" bestFit="1" customWidth="1"/>
    <col min="38" max="38" width="11.81640625" bestFit="1" customWidth="1"/>
    <col min="39" max="40" width="12.1796875" bestFit="1" customWidth="1"/>
    <col min="41" max="41" width="13.453125" bestFit="1" customWidth="1"/>
    <col min="42" max="42" width="18.81640625" bestFit="1" customWidth="1"/>
    <col min="43" max="43" width="24.36328125" bestFit="1" customWidth="1"/>
    <col min="44" max="44" width="20.453125" bestFit="1" customWidth="1"/>
    <col min="45" max="45" width="19.6328125" bestFit="1" customWidth="1"/>
    <col min="46" max="46" width="22.1796875" bestFit="1" customWidth="1"/>
    <col min="47" max="47" width="11" bestFit="1" customWidth="1"/>
    <col min="48" max="48" width="14.6328125" bestFit="1" customWidth="1"/>
    <col min="49" max="49" width="12.1796875" bestFit="1" customWidth="1"/>
    <col min="50" max="50" width="8.1796875" bestFit="1" customWidth="1"/>
    <col min="51" max="51" width="9.81640625" bestFit="1" customWidth="1"/>
    <col min="52" max="52" width="10.453125" bestFit="1" customWidth="1"/>
    <col min="53" max="53" width="12" bestFit="1" customWidth="1"/>
    <col min="54" max="54" width="20.36328125" bestFit="1" customWidth="1"/>
    <col min="55" max="55" width="11.81640625" bestFit="1" customWidth="1"/>
    <col min="56" max="56" width="8.1796875" bestFit="1" customWidth="1"/>
    <col min="57" max="57" width="33.453125" bestFit="1" customWidth="1"/>
    <col min="58" max="58" width="14" bestFit="1" customWidth="1"/>
    <col min="59" max="59" width="18" bestFit="1" customWidth="1"/>
    <col min="60" max="60" width="18.6328125" bestFit="1" customWidth="1"/>
    <col min="61" max="61" width="8" bestFit="1" customWidth="1"/>
    <col min="62" max="62" width="19" bestFit="1" customWidth="1"/>
    <col min="63" max="63" width="15.6328125" bestFit="1" customWidth="1"/>
    <col min="64" max="64" width="13.1796875" bestFit="1" customWidth="1"/>
    <col min="65" max="65" width="34.36328125" bestFit="1" customWidth="1"/>
    <col min="66" max="66" width="23.6328125" bestFit="1" customWidth="1"/>
    <col min="67" max="67" width="34.81640625" bestFit="1" customWidth="1"/>
    <col min="68" max="68" width="25" bestFit="1" customWidth="1"/>
    <col min="69" max="69" width="18.453125" bestFit="1" customWidth="1"/>
    <col min="70" max="70" width="20" bestFit="1" customWidth="1"/>
    <col min="71" max="71" width="19.6328125" bestFit="1" customWidth="1"/>
    <col min="72" max="72" width="18.81640625" bestFit="1" customWidth="1"/>
    <col min="73" max="73" width="18.6328125" bestFit="1" customWidth="1"/>
    <col min="74" max="74" width="13.453125" bestFit="1" customWidth="1"/>
    <col min="75" max="75" width="17.81640625" bestFit="1" customWidth="1"/>
    <col min="76" max="76" width="27.453125" bestFit="1" customWidth="1"/>
    <col min="77" max="77" width="19.36328125" bestFit="1" customWidth="1"/>
    <col min="78" max="78" width="16.6328125" bestFit="1" customWidth="1"/>
    <col min="79" max="79" width="22.81640625" bestFit="1" customWidth="1"/>
    <col min="80" max="80" width="20.36328125" bestFit="1" customWidth="1"/>
    <col min="81" max="81" width="8.453125" bestFit="1" customWidth="1"/>
    <col min="82" max="82" width="25.36328125" bestFit="1" customWidth="1"/>
    <col min="83" max="83" width="11.1796875" bestFit="1" customWidth="1"/>
    <col min="84" max="84" width="9.1796875" bestFit="1" customWidth="1"/>
    <col min="85" max="85" width="19.6328125" bestFit="1" customWidth="1"/>
    <col min="86" max="86" width="4.36328125" bestFit="1" customWidth="1"/>
    <col min="87" max="87" width="27.6328125" bestFit="1" customWidth="1"/>
    <col min="88" max="88" width="24.1796875" bestFit="1" customWidth="1"/>
    <col min="89" max="89" width="19.6328125" bestFit="1" customWidth="1"/>
    <col min="90" max="90" width="20.453125" bestFit="1" customWidth="1"/>
    <col min="91" max="91" width="28.6328125" bestFit="1" customWidth="1"/>
    <col min="92" max="92" width="23.453125" bestFit="1" customWidth="1"/>
    <col min="93" max="93" width="11.453125" bestFit="1" customWidth="1"/>
    <col min="94" max="94" width="22.1796875" bestFit="1" customWidth="1"/>
    <col min="95" max="95" width="14.453125" bestFit="1" customWidth="1"/>
    <col min="96" max="96" width="13.36328125" bestFit="1" customWidth="1"/>
    <col min="97" max="97" width="5.81640625" bestFit="1" customWidth="1"/>
    <col min="98" max="98" width="6.1796875" bestFit="1" customWidth="1"/>
    <col min="99" max="99" width="15.6328125" bestFit="1" customWidth="1"/>
    <col min="100" max="100" width="17.453125" bestFit="1" customWidth="1"/>
    <col min="101" max="101" width="14.6328125" bestFit="1" customWidth="1"/>
    <col min="102" max="102" width="13.36328125" bestFit="1" customWidth="1"/>
    <col min="103" max="103" width="43.81640625" bestFit="1" customWidth="1"/>
    <col min="104" max="104" width="8.81640625" bestFit="1" customWidth="1"/>
    <col min="105" max="105" width="10.81640625" bestFit="1" customWidth="1"/>
    <col min="106" max="106" width="17.453125" bestFit="1" customWidth="1"/>
    <col min="107" max="107" width="16.81640625" bestFit="1" customWidth="1"/>
    <col min="108" max="108" width="17.81640625" bestFit="1" customWidth="1"/>
    <col min="109" max="109" width="15.81640625" bestFit="1" customWidth="1"/>
    <col min="110" max="110" width="18.6328125" bestFit="1" customWidth="1"/>
    <col min="111" max="111" width="17.6328125" bestFit="1" customWidth="1"/>
    <col min="112" max="112" width="33.1796875" bestFit="1" customWidth="1"/>
    <col min="113" max="113" width="34.81640625" bestFit="1" customWidth="1"/>
    <col min="114" max="114" width="16" bestFit="1" customWidth="1"/>
    <col min="115" max="115" width="21.81640625" bestFit="1" customWidth="1"/>
    <col min="116" max="116" width="39" bestFit="1" customWidth="1"/>
    <col min="117" max="117" width="31" bestFit="1" customWidth="1"/>
    <col min="118" max="118" width="15.6328125" bestFit="1" customWidth="1"/>
    <col min="119" max="119" width="20.453125" bestFit="1" customWidth="1"/>
    <col min="120" max="120" width="25.6328125" bestFit="1" customWidth="1"/>
    <col min="121" max="121" width="17.453125" bestFit="1" customWidth="1"/>
    <col min="122" max="122" width="23.6328125" bestFit="1" customWidth="1"/>
    <col min="123" max="123" width="16.36328125" bestFit="1" customWidth="1"/>
    <col min="124" max="124" width="13.453125" bestFit="1" customWidth="1"/>
    <col min="125" max="125" width="38.453125" bestFit="1" customWidth="1"/>
    <col min="126" max="126" width="24.81640625" bestFit="1" customWidth="1"/>
    <col min="127" max="127" width="24" bestFit="1" customWidth="1"/>
    <col min="128" max="128" width="14.6328125" bestFit="1" customWidth="1"/>
    <col min="129" max="129" width="35.36328125" bestFit="1" customWidth="1"/>
    <col min="130" max="130" width="24.453125" bestFit="1" customWidth="1"/>
    <col min="131" max="131" width="25.36328125" bestFit="1" customWidth="1"/>
    <col min="132" max="132" width="27.36328125" bestFit="1" customWidth="1"/>
    <col min="133" max="133" width="10.453125" bestFit="1" customWidth="1"/>
    <col min="134" max="134" width="21" bestFit="1" customWidth="1"/>
    <col min="135" max="135" width="18.81640625" bestFit="1" customWidth="1"/>
    <col min="136" max="136" width="30.81640625" bestFit="1" customWidth="1"/>
    <col min="137" max="137" width="12.1796875" bestFit="1" customWidth="1"/>
    <col min="138" max="138" width="22.6328125" bestFit="1" customWidth="1"/>
    <col min="139" max="139" width="11.81640625" bestFit="1" customWidth="1"/>
    <col min="140" max="140" width="28" bestFit="1" customWidth="1"/>
    <col min="141" max="141" width="22.1796875" bestFit="1" customWidth="1"/>
    <col min="142" max="142" width="15.81640625" bestFit="1" customWidth="1"/>
    <col min="143" max="143" width="10.36328125" bestFit="1" customWidth="1"/>
    <col min="144" max="144" width="23.453125" bestFit="1" customWidth="1"/>
    <col min="145" max="145" width="31.453125" bestFit="1" customWidth="1"/>
    <col min="146" max="146" width="22.81640625" bestFit="1" customWidth="1"/>
    <col min="147" max="147" width="34.81640625" bestFit="1" customWidth="1"/>
    <col min="148" max="148" width="27" bestFit="1" customWidth="1"/>
    <col min="149" max="149" width="31.1796875" bestFit="1" customWidth="1"/>
    <col min="150" max="150" width="16.81640625" bestFit="1" customWidth="1"/>
    <col min="151" max="151" width="18.1796875" bestFit="1" customWidth="1"/>
    <col min="152" max="152" width="15.453125" bestFit="1" customWidth="1"/>
    <col min="153" max="153" width="19" bestFit="1" customWidth="1"/>
    <col min="154" max="154" width="24.36328125" bestFit="1" customWidth="1"/>
    <col min="155" max="155" width="18.81640625" bestFit="1" customWidth="1"/>
    <col min="156" max="156" width="19.453125" bestFit="1" customWidth="1"/>
    <col min="157" max="157" width="11" bestFit="1" customWidth="1"/>
    <col min="158" max="158" width="9.1796875" bestFit="1" customWidth="1"/>
    <col min="159" max="159" width="22.1796875" bestFit="1" customWidth="1"/>
    <col min="160" max="160" width="19.81640625" bestFit="1" customWidth="1"/>
    <col min="161" max="161" width="28.36328125" bestFit="1" customWidth="1"/>
    <col min="162" max="162" width="20.453125" bestFit="1" customWidth="1"/>
    <col min="163" max="163" width="14.1796875" bestFit="1" customWidth="1"/>
    <col min="164" max="164" width="33.1796875" bestFit="1" customWidth="1"/>
    <col min="165" max="165" width="17.1796875" bestFit="1" customWidth="1"/>
    <col min="166" max="166" width="19.453125" bestFit="1" customWidth="1"/>
    <col min="167" max="167" width="22.36328125" bestFit="1" customWidth="1"/>
    <col min="168" max="168" width="36.453125" bestFit="1" customWidth="1"/>
    <col min="169" max="169" width="29.1796875" bestFit="1" customWidth="1"/>
    <col min="170" max="170" width="31.36328125" bestFit="1" customWidth="1"/>
    <col min="171" max="171" width="23.453125" bestFit="1" customWidth="1"/>
    <col min="172" max="172" width="20.1796875" bestFit="1" customWidth="1"/>
    <col min="173" max="173" width="15" bestFit="1" customWidth="1"/>
    <col min="174" max="174" width="21" bestFit="1" customWidth="1"/>
    <col min="175" max="175" width="6.453125" bestFit="1" customWidth="1"/>
    <col min="176" max="176" width="18.453125" bestFit="1" customWidth="1"/>
    <col min="177" max="177" width="13.1796875" bestFit="1" customWidth="1"/>
    <col min="178" max="178" width="14.36328125" bestFit="1" customWidth="1"/>
    <col min="179" max="179" width="6.453125" bestFit="1" customWidth="1"/>
    <col min="180" max="180" width="20.1796875" bestFit="1" customWidth="1"/>
    <col min="181" max="181" width="25" bestFit="1" customWidth="1"/>
    <col min="182" max="182" width="13.453125" bestFit="1" customWidth="1"/>
    <col min="183" max="183" width="14.1796875" bestFit="1" customWidth="1"/>
    <col min="184" max="184" width="33.6328125" bestFit="1" customWidth="1"/>
    <col min="185" max="186" width="18.81640625" bestFit="1" customWidth="1"/>
    <col min="187" max="187" width="27.81640625" bestFit="1" customWidth="1"/>
    <col min="188" max="188" width="17.1796875" bestFit="1" customWidth="1"/>
    <col min="189" max="189" width="24.1796875" bestFit="1" customWidth="1"/>
    <col min="190" max="190" width="32.1796875" bestFit="1" customWidth="1"/>
    <col min="191" max="191" width="16.81640625" bestFit="1" customWidth="1"/>
    <col min="192" max="192" width="17" bestFit="1" customWidth="1"/>
    <col min="193" max="193" width="22.1796875" bestFit="1" customWidth="1"/>
    <col min="194" max="194" width="19.81640625" bestFit="1" customWidth="1"/>
    <col min="195" max="195" width="18.81640625" bestFit="1" customWidth="1"/>
    <col min="196" max="196" width="33.81640625" bestFit="1" customWidth="1"/>
    <col min="197" max="197" width="32.453125" bestFit="1" customWidth="1"/>
    <col min="198" max="198" width="32" bestFit="1" customWidth="1"/>
    <col min="199" max="199" width="35.6328125" bestFit="1" customWidth="1"/>
    <col min="200" max="200" width="16.81640625" bestFit="1" customWidth="1"/>
    <col min="201" max="201" width="27.453125" bestFit="1" customWidth="1"/>
    <col min="202" max="202" width="16.453125" bestFit="1" customWidth="1"/>
    <col min="203" max="203" width="22.1796875" bestFit="1" customWidth="1"/>
    <col min="204" max="204" width="27.81640625" bestFit="1" customWidth="1"/>
    <col min="205" max="205" width="28.81640625" bestFit="1" customWidth="1"/>
    <col min="206" max="206" width="28.6328125" bestFit="1" customWidth="1"/>
    <col min="207" max="207" width="17.453125" bestFit="1" customWidth="1"/>
    <col min="208" max="208" width="18.6328125" bestFit="1" customWidth="1"/>
    <col min="209" max="209" width="17.81640625" bestFit="1" customWidth="1"/>
    <col min="210" max="210" width="30.81640625" bestFit="1" customWidth="1"/>
    <col min="211" max="211" width="23" bestFit="1" customWidth="1"/>
    <col min="212" max="212" width="20.6328125" bestFit="1" customWidth="1"/>
    <col min="213" max="213" width="18.453125" bestFit="1" customWidth="1"/>
    <col min="214" max="214" width="38" bestFit="1" customWidth="1"/>
    <col min="215" max="215" width="16" bestFit="1" customWidth="1"/>
    <col min="216" max="216" width="8.36328125" bestFit="1" customWidth="1"/>
    <col min="217" max="217" width="30.81640625" bestFit="1" customWidth="1"/>
    <col min="218" max="218" width="21.1796875" bestFit="1" customWidth="1"/>
    <col min="219" max="219" width="20.1796875" bestFit="1" customWidth="1"/>
    <col min="220" max="220" width="19.36328125" bestFit="1" customWidth="1"/>
    <col min="221" max="221" width="10.36328125" bestFit="1" customWidth="1"/>
    <col min="222" max="222" width="28.1796875" bestFit="1" customWidth="1"/>
    <col min="223" max="223" width="12.81640625" bestFit="1" customWidth="1"/>
    <col min="224" max="224" width="26.6328125" bestFit="1" customWidth="1"/>
    <col min="225" max="225" width="14.453125" bestFit="1" customWidth="1"/>
    <col min="226" max="226" width="4.453125" bestFit="1" customWidth="1"/>
    <col min="227" max="227" width="9.6328125" bestFit="1" customWidth="1"/>
    <col min="228" max="228" width="26" bestFit="1" customWidth="1"/>
    <col min="229" max="229" width="15.36328125" bestFit="1" customWidth="1"/>
    <col min="230" max="230" width="24.36328125" bestFit="1" customWidth="1"/>
    <col min="231" max="231" width="19.81640625" bestFit="1" customWidth="1"/>
    <col min="232" max="232" width="5.81640625" bestFit="1" customWidth="1"/>
    <col min="233" max="233" width="17.1796875" bestFit="1" customWidth="1"/>
    <col min="234" max="234" width="16.81640625" bestFit="1" customWidth="1"/>
    <col min="235" max="235" width="15.81640625" bestFit="1" customWidth="1"/>
    <col min="236" max="236" width="21" bestFit="1" customWidth="1"/>
    <col min="237" max="237" width="22.453125" bestFit="1" customWidth="1"/>
    <col min="238" max="238" width="13.36328125" bestFit="1" customWidth="1"/>
    <col min="239" max="239" width="28.1796875" bestFit="1" customWidth="1"/>
    <col min="240" max="240" width="25.36328125" bestFit="1" customWidth="1"/>
    <col min="241" max="241" width="13.1796875" bestFit="1" customWidth="1"/>
    <col min="242" max="242" width="20" bestFit="1" customWidth="1"/>
    <col min="244" max="244" width="9.1796875" bestFit="1" customWidth="1"/>
    <col min="245" max="245" width="16" bestFit="1" customWidth="1"/>
    <col min="246" max="246" width="27.1796875" bestFit="1" customWidth="1"/>
    <col min="247" max="247" width="15.81640625" bestFit="1" customWidth="1"/>
    <col min="248" max="248" width="40.1796875" bestFit="1" customWidth="1"/>
    <col min="249" max="249" width="13.6328125" bestFit="1" customWidth="1"/>
    <col min="250" max="250" width="30.453125" bestFit="1" customWidth="1"/>
    <col min="251" max="251" width="23.6328125" bestFit="1" customWidth="1"/>
    <col min="252" max="252" width="33.36328125" bestFit="1" customWidth="1"/>
    <col min="253" max="253" width="19" bestFit="1" customWidth="1"/>
    <col min="254" max="254" width="16" bestFit="1" customWidth="1"/>
    <col min="255" max="255" width="31.81640625" bestFit="1" customWidth="1"/>
    <col min="256" max="256" width="12" bestFit="1" customWidth="1"/>
    <col min="257" max="257" width="10" bestFit="1" customWidth="1"/>
    <col min="258" max="258" width="11.6328125" bestFit="1" customWidth="1"/>
    <col min="259" max="259" width="9.6328125" bestFit="1" customWidth="1"/>
    <col min="260" max="260" width="11.81640625" bestFit="1" customWidth="1"/>
    <col min="261" max="262" width="12.1796875" bestFit="1" customWidth="1"/>
    <col min="263" max="263" width="13.453125" bestFit="1" customWidth="1"/>
    <col min="264" max="264" width="18.81640625" bestFit="1" customWidth="1"/>
    <col min="265" max="265" width="24.36328125" bestFit="1" customWidth="1"/>
    <col min="266" max="266" width="20.453125" bestFit="1" customWidth="1"/>
    <col min="267" max="267" width="19.6328125" bestFit="1" customWidth="1"/>
    <col min="268" max="268" width="22.1796875" bestFit="1" customWidth="1"/>
    <col min="269" max="269" width="11" bestFit="1" customWidth="1"/>
    <col min="270" max="270" width="14.6328125" bestFit="1" customWidth="1"/>
    <col min="271" max="271" width="12.1796875" bestFit="1" customWidth="1"/>
    <col min="272" max="272" width="8.1796875" bestFit="1" customWidth="1"/>
    <col min="273" max="273" width="9.81640625" bestFit="1" customWidth="1"/>
    <col min="274" max="274" width="10.453125" bestFit="1" customWidth="1"/>
    <col min="275" max="275" width="12" bestFit="1" customWidth="1"/>
    <col min="276" max="276" width="20.36328125" bestFit="1" customWidth="1"/>
    <col min="277" max="277" width="11.81640625" bestFit="1" customWidth="1"/>
    <col min="278" max="278" width="8.1796875" bestFit="1" customWidth="1"/>
    <col min="279" max="279" width="33.453125" bestFit="1" customWidth="1"/>
    <col min="280" max="280" width="14" bestFit="1" customWidth="1"/>
    <col min="281" max="281" width="18" bestFit="1" customWidth="1"/>
    <col min="282" max="282" width="18.6328125" bestFit="1" customWidth="1"/>
    <col min="283" max="283" width="8" bestFit="1" customWidth="1"/>
    <col min="284" max="284" width="19" bestFit="1" customWidth="1"/>
    <col min="285" max="285" width="15.6328125" bestFit="1" customWidth="1"/>
    <col min="286" max="286" width="13.1796875" bestFit="1" customWidth="1"/>
    <col min="287" max="287" width="34.36328125" bestFit="1" customWidth="1"/>
    <col min="288" max="288" width="23.6328125" bestFit="1" customWidth="1"/>
    <col min="289" max="289" width="34.81640625" bestFit="1" customWidth="1"/>
    <col min="290" max="290" width="25" bestFit="1" customWidth="1"/>
    <col min="291" max="291" width="18.453125" bestFit="1" customWidth="1"/>
    <col min="292" max="292" width="20" bestFit="1" customWidth="1"/>
    <col min="293" max="293" width="19.6328125" bestFit="1" customWidth="1"/>
    <col min="294" max="294" width="18.81640625" bestFit="1" customWidth="1"/>
    <col min="295" max="295" width="18.6328125" bestFit="1" customWidth="1"/>
    <col min="296" max="296" width="13.453125" bestFit="1" customWidth="1"/>
    <col min="297" max="297" width="17.81640625" bestFit="1" customWidth="1"/>
    <col min="298" max="298" width="27.453125" bestFit="1" customWidth="1"/>
    <col min="299" max="299" width="19.36328125" bestFit="1" customWidth="1"/>
    <col min="300" max="300" width="16.6328125" bestFit="1" customWidth="1"/>
    <col min="301" max="301" width="22.81640625" bestFit="1" customWidth="1"/>
    <col min="302" max="302" width="20.36328125" bestFit="1" customWidth="1"/>
    <col min="303" max="303" width="8.453125" bestFit="1" customWidth="1"/>
    <col min="304" max="304" width="25.36328125" bestFit="1" customWidth="1"/>
    <col min="305" max="305" width="11.1796875" bestFit="1" customWidth="1"/>
    <col min="306" max="306" width="9.1796875" bestFit="1" customWidth="1"/>
    <col min="307" max="307" width="19.6328125" bestFit="1" customWidth="1"/>
    <col min="308" max="308" width="5.1796875" bestFit="1" customWidth="1"/>
    <col min="309" max="309" width="27.6328125" bestFit="1" customWidth="1"/>
    <col min="310" max="310" width="24.1796875" bestFit="1" customWidth="1"/>
    <col min="311" max="311" width="19.6328125" bestFit="1" customWidth="1"/>
    <col min="312" max="312" width="20.453125" bestFit="1" customWidth="1"/>
    <col min="313" max="313" width="28.6328125" bestFit="1" customWidth="1"/>
    <col min="314" max="314" width="23.453125" bestFit="1" customWidth="1"/>
    <col min="315" max="315" width="11.453125" bestFit="1" customWidth="1"/>
    <col min="316" max="316" width="22.1796875" bestFit="1" customWidth="1"/>
    <col min="317" max="317" width="14.453125" bestFit="1" customWidth="1"/>
    <col min="318" max="318" width="13.36328125" bestFit="1" customWidth="1"/>
    <col min="319" max="319" width="5.81640625" bestFit="1" customWidth="1"/>
    <col min="320" max="320" width="6.1796875" bestFit="1" customWidth="1"/>
    <col min="321" max="321" width="15.6328125" bestFit="1" customWidth="1"/>
    <col min="322" max="322" width="17.453125" bestFit="1" customWidth="1"/>
    <col min="323" max="323" width="14.6328125" bestFit="1" customWidth="1"/>
    <col min="324" max="324" width="13.36328125" bestFit="1" customWidth="1"/>
    <col min="325" max="325" width="43.81640625" bestFit="1" customWidth="1"/>
    <col min="327" max="327" width="10.81640625" bestFit="1" customWidth="1"/>
    <col min="328" max="328" width="17.453125" bestFit="1" customWidth="1"/>
    <col min="329" max="329" width="16.81640625" bestFit="1" customWidth="1"/>
    <col min="330" max="330" width="17.81640625" bestFit="1" customWidth="1"/>
    <col min="331" max="331" width="15.81640625" bestFit="1" customWidth="1"/>
    <col min="332" max="332" width="18.6328125" bestFit="1" customWidth="1"/>
    <col min="333" max="333" width="17.6328125" bestFit="1" customWidth="1"/>
    <col min="334" max="334" width="33.1796875" bestFit="1" customWidth="1"/>
    <col min="335" max="335" width="34.81640625" bestFit="1" customWidth="1"/>
    <col min="336" max="336" width="16" bestFit="1" customWidth="1"/>
    <col min="337" max="337" width="21.81640625" bestFit="1" customWidth="1"/>
    <col min="338" max="338" width="39" bestFit="1" customWidth="1"/>
    <col min="339" max="339" width="31" bestFit="1" customWidth="1"/>
    <col min="340" max="340" width="15.6328125" bestFit="1" customWidth="1"/>
    <col min="341" max="341" width="20.453125" bestFit="1" customWidth="1"/>
    <col min="342" max="342" width="25.6328125" bestFit="1" customWidth="1"/>
    <col min="343" max="343" width="17.453125" bestFit="1" customWidth="1"/>
    <col min="344" max="344" width="23.6328125" bestFit="1" customWidth="1"/>
    <col min="345" max="345" width="16.36328125" bestFit="1" customWidth="1"/>
    <col min="346" max="346" width="13.453125" bestFit="1" customWidth="1"/>
    <col min="347" max="347" width="38.453125" bestFit="1" customWidth="1"/>
    <col min="348" max="348" width="24.81640625" bestFit="1" customWidth="1"/>
    <col min="349" max="349" width="24" bestFit="1" customWidth="1"/>
    <col min="350" max="350" width="14.6328125" bestFit="1" customWidth="1"/>
    <col min="351" max="351" width="35.36328125" bestFit="1" customWidth="1"/>
    <col min="352" max="352" width="24.453125" bestFit="1" customWidth="1"/>
    <col min="353" max="353" width="25.36328125" bestFit="1" customWidth="1"/>
    <col min="354" max="354" width="27.36328125" bestFit="1" customWidth="1"/>
    <col min="355" max="355" width="10.453125" bestFit="1" customWidth="1"/>
    <col min="356" max="356" width="21" bestFit="1" customWidth="1"/>
    <col min="357" max="357" width="18.81640625" bestFit="1" customWidth="1"/>
    <col min="358" max="358" width="30.81640625" bestFit="1" customWidth="1"/>
    <col min="359" max="359" width="12.1796875" bestFit="1" customWidth="1"/>
    <col min="360" max="360" width="22.6328125" bestFit="1" customWidth="1"/>
    <col min="361" max="361" width="11.81640625" bestFit="1" customWidth="1"/>
    <col min="362" max="362" width="28" bestFit="1" customWidth="1"/>
    <col min="363" max="363" width="22.1796875" bestFit="1" customWidth="1"/>
    <col min="364" max="364" width="15.81640625" bestFit="1" customWidth="1"/>
    <col min="365" max="365" width="10.36328125" bestFit="1" customWidth="1"/>
    <col min="366" max="366" width="23.453125" bestFit="1" customWidth="1"/>
    <col min="367" max="367" width="31.453125" bestFit="1" customWidth="1"/>
    <col min="368" max="368" width="22.81640625" bestFit="1" customWidth="1"/>
    <col min="369" max="369" width="34.81640625" bestFit="1" customWidth="1"/>
    <col min="370" max="370" width="27" bestFit="1" customWidth="1"/>
    <col min="371" max="371" width="31.1796875" bestFit="1" customWidth="1"/>
    <col min="372" max="372" width="16.81640625" bestFit="1" customWidth="1"/>
    <col min="373" max="373" width="18.1796875" bestFit="1" customWidth="1"/>
    <col min="374" max="374" width="15.453125" bestFit="1" customWidth="1"/>
    <col min="375" max="375" width="19" bestFit="1" customWidth="1"/>
    <col min="376" max="376" width="24.36328125" bestFit="1" customWidth="1"/>
    <col min="377" max="377" width="18.81640625" bestFit="1" customWidth="1"/>
    <col min="378" max="378" width="19.453125" bestFit="1" customWidth="1"/>
    <col min="379" max="379" width="11" bestFit="1" customWidth="1"/>
    <col min="380" max="380" width="9.1796875" bestFit="1" customWidth="1"/>
    <col min="381" max="381" width="22.1796875" bestFit="1" customWidth="1"/>
    <col min="382" max="382" width="19.81640625" bestFit="1" customWidth="1"/>
    <col min="383" max="383" width="28.36328125" bestFit="1" customWidth="1"/>
    <col min="384" max="384" width="20.453125" bestFit="1" customWidth="1"/>
    <col min="385" max="385" width="14.1796875" bestFit="1" customWidth="1"/>
    <col min="386" max="386" width="33.1796875" bestFit="1" customWidth="1"/>
    <col min="387" max="387" width="17.1796875" bestFit="1" customWidth="1"/>
    <col min="388" max="388" width="19.453125" bestFit="1" customWidth="1"/>
    <col min="389" max="389" width="22.36328125" bestFit="1" customWidth="1"/>
    <col min="390" max="390" width="36.453125" bestFit="1" customWidth="1"/>
    <col min="391" max="391" width="29.1796875" bestFit="1" customWidth="1"/>
    <col min="392" max="392" width="31.36328125" bestFit="1" customWidth="1"/>
    <col min="393" max="393" width="23.453125" bestFit="1" customWidth="1"/>
    <col min="394" max="394" width="20.1796875" bestFit="1" customWidth="1"/>
    <col min="395" max="395" width="15" bestFit="1" customWidth="1"/>
    <col min="396" max="396" width="21" bestFit="1" customWidth="1"/>
    <col min="397" max="397" width="6.453125" bestFit="1" customWidth="1"/>
    <col min="398" max="398" width="18.453125" bestFit="1" customWidth="1"/>
    <col min="399" max="399" width="13.1796875" bestFit="1" customWidth="1"/>
    <col min="400" max="400" width="14.36328125" bestFit="1" customWidth="1"/>
    <col min="401" max="401" width="6.453125" bestFit="1" customWidth="1"/>
    <col min="402" max="402" width="20.1796875" bestFit="1" customWidth="1"/>
    <col min="403" max="403" width="25" bestFit="1" customWidth="1"/>
    <col min="404" max="404" width="13.453125" bestFit="1" customWidth="1"/>
    <col min="405" max="405" width="14.1796875" bestFit="1" customWidth="1"/>
    <col min="406" max="406" width="33.6328125" bestFit="1" customWidth="1"/>
    <col min="407" max="408" width="18.81640625" bestFit="1" customWidth="1"/>
    <col min="409" max="409" width="27.81640625" bestFit="1" customWidth="1"/>
    <col min="410" max="410" width="17.1796875" bestFit="1" customWidth="1"/>
    <col min="411" max="411" width="24.1796875" bestFit="1" customWidth="1"/>
    <col min="412" max="412" width="32.1796875" bestFit="1" customWidth="1"/>
    <col min="413" max="413" width="16.81640625" bestFit="1" customWidth="1"/>
    <col min="414" max="414" width="17" bestFit="1" customWidth="1"/>
    <col min="415" max="415" width="22.1796875" bestFit="1" customWidth="1"/>
    <col min="416" max="416" width="19.81640625" bestFit="1" customWidth="1"/>
    <col min="417" max="417" width="18.81640625" bestFit="1" customWidth="1"/>
    <col min="418" max="418" width="33.81640625" bestFit="1" customWidth="1"/>
    <col min="419" max="419" width="32.453125" bestFit="1" customWidth="1"/>
    <col min="420" max="420" width="32" bestFit="1" customWidth="1"/>
    <col min="421" max="421" width="35.6328125" bestFit="1" customWidth="1"/>
    <col min="422" max="422" width="16.81640625" bestFit="1" customWidth="1"/>
    <col min="423" max="423" width="27.453125" bestFit="1" customWidth="1"/>
    <col min="424" max="424" width="16.453125" bestFit="1" customWidth="1"/>
    <col min="425" max="425" width="22.1796875" bestFit="1" customWidth="1"/>
    <col min="426" max="426" width="27.81640625" bestFit="1" customWidth="1"/>
    <col min="427" max="427" width="28.81640625" bestFit="1" customWidth="1"/>
    <col min="428" max="428" width="28.6328125" bestFit="1" customWidth="1"/>
    <col min="429" max="429" width="17.453125" bestFit="1" customWidth="1"/>
    <col min="430" max="430" width="18.6328125" bestFit="1" customWidth="1"/>
    <col min="431" max="431" width="17.81640625" bestFit="1" customWidth="1"/>
    <col min="432" max="432" width="30.81640625" bestFit="1" customWidth="1"/>
    <col min="433" max="433" width="23" bestFit="1" customWidth="1"/>
    <col min="434" max="434" width="20.6328125" bestFit="1" customWidth="1"/>
    <col min="435" max="435" width="18.453125" bestFit="1" customWidth="1"/>
    <col min="436" max="436" width="38" bestFit="1" customWidth="1"/>
    <col min="437" max="437" width="16" bestFit="1" customWidth="1"/>
    <col min="438" max="438" width="8.36328125" bestFit="1" customWidth="1"/>
    <col min="439" max="439" width="30.81640625" bestFit="1" customWidth="1"/>
    <col min="440" max="440" width="21.1796875" bestFit="1" customWidth="1"/>
    <col min="441" max="441" width="20.1796875" bestFit="1" customWidth="1"/>
    <col min="442" max="442" width="19.36328125" bestFit="1" customWidth="1"/>
    <col min="443" max="443" width="10.36328125" bestFit="1" customWidth="1"/>
    <col min="444" max="444" width="28.1796875" bestFit="1" customWidth="1"/>
    <col min="445" max="445" width="12.81640625" bestFit="1" customWidth="1"/>
    <col min="446" max="446" width="26" bestFit="1" customWidth="1"/>
    <col min="447" max="447" width="14.453125" bestFit="1" customWidth="1"/>
    <col min="448" max="448" width="4.453125" bestFit="1" customWidth="1"/>
    <col min="449" max="449" width="9.6328125" bestFit="1" customWidth="1"/>
    <col min="450" max="450" width="26" bestFit="1" customWidth="1"/>
    <col min="451" max="451" width="15.36328125" bestFit="1" customWidth="1"/>
    <col min="452" max="452" width="24.36328125" bestFit="1" customWidth="1"/>
    <col min="453" max="453" width="19.81640625" bestFit="1" customWidth="1"/>
    <col min="454" max="454" width="5.81640625" bestFit="1" customWidth="1"/>
    <col min="455" max="455" width="17.1796875" bestFit="1" customWidth="1"/>
    <col min="456" max="456" width="16.81640625" bestFit="1" customWidth="1"/>
    <col min="457" max="457" width="15.81640625" bestFit="1" customWidth="1"/>
    <col min="458" max="458" width="21" bestFit="1" customWidth="1"/>
    <col min="459" max="459" width="22.453125" bestFit="1" customWidth="1"/>
    <col min="460" max="460" width="13.36328125" bestFit="1" customWidth="1"/>
    <col min="461" max="461" width="28.1796875" bestFit="1" customWidth="1"/>
    <col min="462" max="462" width="25.36328125" bestFit="1" customWidth="1"/>
    <col min="463" max="463" width="13.1796875" bestFit="1" customWidth="1"/>
    <col min="464" max="464" width="20" bestFit="1" customWidth="1"/>
    <col min="466" max="466" width="9.1796875" bestFit="1" customWidth="1"/>
    <col min="467" max="467" width="16" bestFit="1" customWidth="1"/>
    <col min="468" max="468" width="27.1796875" bestFit="1" customWidth="1"/>
    <col min="469" max="469" width="15.81640625" bestFit="1" customWidth="1"/>
    <col min="470" max="470" width="40.1796875" bestFit="1" customWidth="1"/>
    <col min="471" max="471" width="13.6328125" bestFit="1" customWidth="1"/>
    <col min="472" max="472" width="30.453125" bestFit="1" customWidth="1"/>
    <col min="473" max="473" width="23.6328125" bestFit="1" customWidth="1"/>
    <col min="474" max="474" width="33.36328125" bestFit="1" customWidth="1"/>
    <col min="475" max="475" width="19" bestFit="1" customWidth="1"/>
    <col min="476" max="476" width="16" bestFit="1" customWidth="1"/>
    <col min="477" max="477" width="31.81640625" bestFit="1" customWidth="1"/>
    <col min="478" max="478" width="12" bestFit="1" customWidth="1"/>
    <col min="479" max="479" width="10" bestFit="1" customWidth="1"/>
    <col min="480" max="480" width="11.6328125" bestFit="1" customWidth="1"/>
    <col min="481" max="481" width="9.6328125" bestFit="1" customWidth="1"/>
    <col min="482" max="482" width="11.81640625" bestFit="1" customWidth="1"/>
    <col min="483" max="484" width="12.1796875" bestFit="1" customWidth="1"/>
    <col min="485" max="485" width="13.453125" bestFit="1" customWidth="1"/>
    <col min="486" max="486" width="18.81640625" bestFit="1" customWidth="1"/>
    <col min="487" max="487" width="24.36328125" bestFit="1" customWidth="1"/>
    <col min="488" max="488" width="20.453125" bestFit="1" customWidth="1"/>
    <col min="489" max="489" width="19.6328125" bestFit="1" customWidth="1"/>
    <col min="490" max="490" width="22.1796875" bestFit="1" customWidth="1"/>
    <col min="491" max="491" width="11" bestFit="1" customWidth="1"/>
    <col min="492" max="492" width="14.6328125" bestFit="1" customWidth="1"/>
    <col min="493" max="493" width="12.1796875" bestFit="1" customWidth="1"/>
    <col min="494" max="494" width="8.1796875" bestFit="1" customWidth="1"/>
    <col min="495" max="495" width="9.81640625" bestFit="1" customWidth="1"/>
    <col min="496" max="496" width="10.453125" bestFit="1" customWidth="1"/>
    <col min="497" max="497" width="12" bestFit="1" customWidth="1"/>
    <col min="498" max="498" width="20.36328125" bestFit="1" customWidth="1"/>
    <col min="499" max="499" width="11.81640625" bestFit="1" customWidth="1"/>
    <col min="500" max="500" width="8.1796875" bestFit="1" customWidth="1"/>
    <col min="501" max="501" width="33.453125" bestFit="1" customWidth="1"/>
    <col min="502" max="502" width="14" bestFit="1" customWidth="1"/>
    <col min="503" max="503" width="18" bestFit="1" customWidth="1"/>
    <col min="504" max="504" width="18.6328125" bestFit="1" customWidth="1"/>
    <col min="505" max="505" width="8" bestFit="1" customWidth="1"/>
    <col min="506" max="506" width="19" bestFit="1" customWidth="1"/>
    <col min="507" max="507" width="15.6328125" bestFit="1" customWidth="1"/>
    <col min="508" max="508" width="13.1796875" bestFit="1" customWidth="1"/>
    <col min="509" max="509" width="34.36328125" bestFit="1" customWidth="1"/>
    <col min="510" max="510" width="23.6328125" bestFit="1" customWidth="1"/>
    <col min="511" max="511" width="34.81640625" bestFit="1" customWidth="1"/>
    <col min="512" max="512" width="25" bestFit="1" customWidth="1"/>
    <col min="513" max="513" width="18.453125" bestFit="1" customWidth="1"/>
    <col min="514" max="514" width="20" bestFit="1" customWidth="1"/>
    <col min="515" max="515" width="19.6328125" bestFit="1" customWidth="1"/>
    <col min="516" max="516" width="18.81640625" bestFit="1" customWidth="1"/>
    <col min="517" max="517" width="18.6328125" bestFit="1" customWidth="1"/>
    <col min="518" max="518" width="13.453125" bestFit="1" customWidth="1"/>
    <col min="519" max="519" width="17.81640625" bestFit="1" customWidth="1"/>
    <col min="520" max="520" width="27.453125" bestFit="1" customWidth="1"/>
    <col min="521" max="521" width="19.36328125" bestFit="1" customWidth="1"/>
    <col min="522" max="522" width="16.6328125" bestFit="1" customWidth="1"/>
    <col min="523" max="523" width="22.81640625" bestFit="1" customWidth="1"/>
    <col min="524" max="524" width="20.36328125" bestFit="1" customWidth="1"/>
    <col min="525" max="525" width="8.453125" bestFit="1" customWidth="1"/>
    <col min="526" max="526" width="25.36328125" bestFit="1" customWidth="1"/>
    <col min="527" max="527" width="11.1796875" bestFit="1" customWidth="1"/>
    <col min="528" max="528" width="9.1796875" bestFit="1" customWidth="1"/>
    <col min="529" max="529" width="19.6328125" bestFit="1" customWidth="1"/>
    <col min="530" max="530" width="4.36328125" bestFit="1" customWidth="1"/>
    <col min="531" max="531" width="27.6328125" bestFit="1" customWidth="1"/>
    <col min="532" max="532" width="24.1796875" bestFit="1" customWidth="1"/>
    <col min="533" max="533" width="19.6328125" bestFit="1" customWidth="1"/>
    <col min="534" max="534" width="20.453125" bestFit="1" customWidth="1"/>
    <col min="535" max="535" width="28.6328125" bestFit="1" customWidth="1"/>
    <col min="536" max="536" width="23.453125" bestFit="1" customWidth="1"/>
    <col min="537" max="537" width="11.453125" bestFit="1" customWidth="1"/>
    <col min="538" max="538" width="22.1796875" bestFit="1" customWidth="1"/>
    <col min="539" max="539" width="14.453125" bestFit="1" customWidth="1"/>
    <col min="540" max="540" width="13.36328125" bestFit="1" customWidth="1"/>
    <col min="541" max="541" width="5.81640625" bestFit="1" customWidth="1"/>
    <col min="542" max="542" width="6.1796875" bestFit="1" customWidth="1"/>
    <col min="543" max="543" width="15.6328125" bestFit="1" customWidth="1"/>
    <col min="544" max="544" width="17.453125" bestFit="1" customWidth="1"/>
    <col min="545" max="545" width="14.6328125" bestFit="1" customWidth="1"/>
    <col min="546" max="546" width="13.36328125" bestFit="1" customWidth="1"/>
    <col min="547" max="547" width="43.81640625" bestFit="1" customWidth="1"/>
    <col min="549" max="549" width="10.81640625" bestFit="1" customWidth="1"/>
    <col min="550" max="550" width="17.453125" bestFit="1" customWidth="1"/>
    <col min="551" max="551" width="16.81640625" bestFit="1" customWidth="1"/>
    <col min="552" max="552" width="17.81640625" bestFit="1" customWidth="1"/>
    <col min="553" max="553" width="15.81640625" bestFit="1" customWidth="1"/>
    <col min="554" max="554" width="18.6328125" bestFit="1" customWidth="1"/>
    <col min="555" max="555" width="17.6328125" bestFit="1" customWidth="1"/>
    <col min="556" max="556" width="33.1796875" bestFit="1" customWidth="1"/>
    <col min="557" max="557" width="34.81640625" bestFit="1" customWidth="1"/>
    <col min="558" max="558" width="16" bestFit="1" customWidth="1"/>
    <col min="559" max="559" width="21.81640625" bestFit="1" customWidth="1"/>
    <col min="560" max="560" width="39" bestFit="1" customWidth="1"/>
    <col min="561" max="561" width="31" bestFit="1" customWidth="1"/>
    <col min="562" max="562" width="15.6328125" bestFit="1" customWidth="1"/>
    <col min="563" max="563" width="20.453125" bestFit="1" customWidth="1"/>
    <col min="564" max="564" width="25.6328125" bestFit="1" customWidth="1"/>
    <col min="565" max="565" width="17.453125" bestFit="1" customWidth="1"/>
    <col min="566" max="566" width="23.6328125" bestFit="1" customWidth="1"/>
    <col min="567" max="567" width="16.36328125" bestFit="1" customWidth="1"/>
    <col min="568" max="568" width="13.453125" bestFit="1" customWidth="1"/>
    <col min="569" max="569" width="38.453125" bestFit="1" customWidth="1"/>
    <col min="570" max="570" width="24.81640625" bestFit="1" customWidth="1"/>
    <col min="571" max="571" width="24" bestFit="1" customWidth="1"/>
    <col min="572" max="572" width="14.6328125" bestFit="1" customWidth="1"/>
    <col min="573" max="573" width="35.36328125" bestFit="1" customWidth="1"/>
    <col min="574" max="574" width="24.453125" bestFit="1" customWidth="1"/>
    <col min="575" max="575" width="25.36328125" bestFit="1" customWidth="1"/>
    <col min="576" max="576" width="27.36328125" bestFit="1" customWidth="1"/>
    <col min="577" max="577" width="10.453125" bestFit="1" customWidth="1"/>
    <col min="578" max="578" width="21" bestFit="1" customWidth="1"/>
    <col min="579" max="579" width="18.81640625" bestFit="1" customWidth="1"/>
    <col min="580" max="580" width="30.81640625" bestFit="1" customWidth="1"/>
    <col min="581" max="581" width="12.1796875" bestFit="1" customWidth="1"/>
    <col min="582" max="582" width="22.6328125" bestFit="1" customWidth="1"/>
    <col min="583" max="583" width="11.81640625" bestFit="1" customWidth="1"/>
    <col min="584" max="584" width="28" bestFit="1" customWidth="1"/>
    <col min="585" max="585" width="22.1796875" bestFit="1" customWidth="1"/>
    <col min="586" max="586" width="15.81640625" bestFit="1" customWidth="1"/>
    <col min="587" max="587" width="10.36328125" bestFit="1" customWidth="1"/>
    <col min="588" max="588" width="23.453125" bestFit="1" customWidth="1"/>
    <col min="589" max="589" width="31.453125" bestFit="1" customWidth="1"/>
    <col min="590" max="590" width="22.81640625" bestFit="1" customWidth="1"/>
    <col min="591" max="591" width="34.81640625" bestFit="1" customWidth="1"/>
    <col min="592" max="592" width="27" bestFit="1" customWidth="1"/>
    <col min="593" max="593" width="31.1796875" bestFit="1" customWidth="1"/>
    <col min="594" max="594" width="16.81640625" bestFit="1" customWidth="1"/>
    <col min="595" max="595" width="18.1796875" bestFit="1" customWidth="1"/>
    <col min="596" max="596" width="15.453125" bestFit="1" customWidth="1"/>
    <col min="597" max="597" width="19" bestFit="1" customWidth="1"/>
    <col min="598" max="598" width="24.36328125" bestFit="1" customWidth="1"/>
    <col min="599" max="599" width="18.81640625" bestFit="1" customWidth="1"/>
    <col min="600" max="600" width="19.453125" bestFit="1" customWidth="1"/>
    <col min="601" max="601" width="11" bestFit="1" customWidth="1"/>
    <col min="602" max="602" width="9.1796875" bestFit="1" customWidth="1"/>
    <col min="603" max="603" width="22.1796875" bestFit="1" customWidth="1"/>
    <col min="604" max="604" width="19.81640625" bestFit="1" customWidth="1"/>
    <col min="605" max="605" width="28.36328125" bestFit="1" customWidth="1"/>
    <col min="606" max="606" width="20.453125" bestFit="1" customWidth="1"/>
    <col min="607" max="607" width="14.1796875" bestFit="1" customWidth="1"/>
    <col min="608" max="608" width="33.1796875" bestFit="1" customWidth="1"/>
    <col min="609" max="609" width="17.1796875" bestFit="1" customWidth="1"/>
    <col min="610" max="610" width="19.453125" bestFit="1" customWidth="1"/>
    <col min="611" max="611" width="22.36328125" bestFit="1" customWidth="1"/>
    <col min="612" max="612" width="36.453125" bestFit="1" customWidth="1"/>
    <col min="613" max="613" width="29.1796875" bestFit="1" customWidth="1"/>
    <col min="614" max="614" width="31.36328125" bestFit="1" customWidth="1"/>
    <col min="615" max="615" width="23.453125" bestFit="1" customWidth="1"/>
    <col min="616" max="616" width="20.1796875" bestFit="1" customWidth="1"/>
    <col min="617" max="617" width="15" bestFit="1" customWidth="1"/>
    <col min="618" max="618" width="21" bestFit="1" customWidth="1"/>
    <col min="619" max="619" width="6.453125" bestFit="1" customWidth="1"/>
    <col min="620" max="620" width="18.453125" bestFit="1" customWidth="1"/>
    <col min="621" max="621" width="13.1796875" bestFit="1" customWidth="1"/>
    <col min="622" max="622" width="14.36328125" bestFit="1" customWidth="1"/>
    <col min="623" max="623" width="6.453125" bestFit="1" customWidth="1"/>
    <col min="624" max="624" width="20.1796875" bestFit="1" customWidth="1"/>
    <col min="625" max="625" width="25" bestFit="1" customWidth="1"/>
    <col min="626" max="626" width="13.453125" bestFit="1" customWidth="1"/>
    <col min="627" max="627" width="14.1796875" bestFit="1" customWidth="1"/>
    <col min="628" max="628" width="33.6328125" bestFit="1" customWidth="1"/>
    <col min="629" max="630" width="18.81640625" bestFit="1" customWidth="1"/>
    <col min="631" max="631" width="27.81640625" bestFit="1" customWidth="1"/>
    <col min="632" max="632" width="17.1796875" bestFit="1" customWidth="1"/>
    <col min="633" max="633" width="24.1796875" bestFit="1" customWidth="1"/>
    <col min="634" max="634" width="32.1796875" bestFit="1" customWidth="1"/>
    <col min="635" max="635" width="16.81640625" bestFit="1" customWidth="1"/>
    <col min="636" max="636" width="17" bestFit="1" customWidth="1"/>
    <col min="637" max="637" width="22.1796875" bestFit="1" customWidth="1"/>
    <col min="638" max="638" width="19.81640625" bestFit="1" customWidth="1"/>
    <col min="639" max="639" width="18.81640625" bestFit="1" customWidth="1"/>
    <col min="640" max="640" width="33.81640625" bestFit="1" customWidth="1"/>
    <col min="641" max="641" width="32.453125" bestFit="1" customWidth="1"/>
    <col min="642" max="642" width="32" bestFit="1" customWidth="1"/>
    <col min="643" max="643" width="35.6328125" bestFit="1" customWidth="1"/>
    <col min="644" max="644" width="16.81640625" bestFit="1" customWidth="1"/>
    <col min="645" max="645" width="27.453125" bestFit="1" customWidth="1"/>
    <col min="646" max="646" width="16.453125" bestFit="1" customWidth="1"/>
    <col min="647" max="647" width="22.1796875" bestFit="1" customWidth="1"/>
    <col min="648" max="648" width="27.81640625" bestFit="1" customWidth="1"/>
    <col min="649" max="649" width="28.81640625" bestFit="1" customWidth="1"/>
    <col min="650" max="650" width="28.6328125" bestFit="1" customWidth="1"/>
    <col min="651" max="651" width="17.453125" bestFit="1" customWidth="1"/>
    <col min="652" max="652" width="18.6328125" bestFit="1" customWidth="1"/>
    <col min="653" max="653" width="17.81640625" bestFit="1" customWidth="1"/>
    <col min="654" max="654" width="30.81640625" bestFit="1" customWidth="1"/>
    <col min="655" max="655" width="23" bestFit="1" customWidth="1"/>
    <col min="656" max="656" width="20.6328125" bestFit="1" customWidth="1"/>
    <col min="657" max="657" width="18.453125" bestFit="1" customWidth="1"/>
    <col min="658" max="658" width="38" bestFit="1" customWidth="1"/>
    <col min="659" max="659" width="16" bestFit="1" customWidth="1"/>
    <col min="660" max="660" width="8.36328125" bestFit="1" customWidth="1"/>
    <col min="661" max="661" width="30.81640625" bestFit="1" customWidth="1"/>
    <col min="662" max="662" width="21.1796875" bestFit="1" customWidth="1"/>
    <col min="663" max="663" width="20.1796875" bestFit="1" customWidth="1"/>
    <col min="664" max="664" width="19.36328125" bestFit="1" customWidth="1"/>
    <col min="665" max="665" width="10.36328125" bestFit="1" customWidth="1"/>
    <col min="666" max="666" width="28.1796875" bestFit="1" customWidth="1"/>
    <col min="667" max="667" width="12.81640625" bestFit="1" customWidth="1"/>
    <col min="668" max="668" width="29" bestFit="1" customWidth="1"/>
    <col min="669" max="669" width="14.453125" bestFit="1" customWidth="1"/>
    <col min="670" max="670" width="4.453125" bestFit="1" customWidth="1"/>
    <col min="671" max="671" width="9.6328125" bestFit="1" customWidth="1"/>
    <col min="672" max="672" width="26" bestFit="1" customWidth="1"/>
    <col min="673" max="673" width="15.36328125" bestFit="1" customWidth="1"/>
    <col min="674" max="674" width="24.36328125" bestFit="1" customWidth="1"/>
    <col min="675" max="675" width="19.81640625" bestFit="1" customWidth="1"/>
    <col min="676" max="676" width="5.81640625" bestFit="1" customWidth="1"/>
    <col min="677" max="677" width="17.1796875" bestFit="1" customWidth="1"/>
    <col min="678" max="678" width="16.81640625" bestFit="1" customWidth="1"/>
    <col min="679" max="679" width="15.81640625" bestFit="1" customWidth="1"/>
    <col min="680" max="680" width="21" bestFit="1" customWidth="1"/>
    <col min="681" max="681" width="22.453125" bestFit="1" customWidth="1"/>
    <col min="682" max="682" width="13.36328125" bestFit="1" customWidth="1"/>
    <col min="683" max="683" width="28.1796875" bestFit="1" customWidth="1"/>
    <col min="684" max="684" width="25.36328125" bestFit="1" customWidth="1"/>
    <col min="685" max="685" width="13.1796875" bestFit="1" customWidth="1"/>
    <col min="686" max="686" width="20" bestFit="1" customWidth="1"/>
    <col min="688" max="688" width="9.1796875" bestFit="1" customWidth="1"/>
    <col min="689" max="689" width="16" bestFit="1" customWidth="1"/>
    <col min="690" max="690" width="27.1796875" bestFit="1" customWidth="1"/>
    <col min="691" max="691" width="15.81640625" bestFit="1" customWidth="1"/>
    <col min="692" max="692" width="40.1796875" bestFit="1" customWidth="1"/>
    <col min="693" max="693" width="13.6328125" bestFit="1" customWidth="1"/>
    <col min="694" max="694" width="30.453125" bestFit="1" customWidth="1"/>
    <col min="695" max="695" width="23.6328125" bestFit="1" customWidth="1"/>
    <col min="696" max="696" width="33.36328125" bestFit="1" customWidth="1"/>
    <col min="697" max="697" width="19" bestFit="1" customWidth="1"/>
    <col min="698" max="698" width="16" bestFit="1" customWidth="1"/>
    <col min="699" max="699" width="31.81640625" bestFit="1" customWidth="1"/>
    <col min="700" max="700" width="12" bestFit="1" customWidth="1"/>
    <col min="701" max="701" width="10" bestFit="1" customWidth="1"/>
    <col min="702" max="702" width="11.6328125" bestFit="1" customWidth="1"/>
    <col min="703" max="703" width="9.6328125" bestFit="1" customWidth="1"/>
    <col min="704" max="704" width="11.81640625" bestFit="1" customWidth="1"/>
    <col min="705" max="706" width="12.1796875" bestFit="1" customWidth="1"/>
    <col min="707" max="707" width="13.453125" bestFit="1" customWidth="1"/>
    <col min="708" max="708" width="18.81640625" bestFit="1" customWidth="1"/>
    <col min="709" max="709" width="24.36328125" bestFit="1" customWidth="1"/>
    <col min="710" max="710" width="20.453125" bestFit="1" customWidth="1"/>
    <col min="711" max="711" width="19.6328125" bestFit="1" customWidth="1"/>
    <col min="712" max="712" width="22.1796875" bestFit="1" customWidth="1"/>
    <col min="713" max="713" width="11" bestFit="1" customWidth="1"/>
    <col min="714" max="714" width="14.6328125" bestFit="1" customWidth="1"/>
    <col min="715" max="715" width="12.1796875" bestFit="1" customWidth="1"/>
    <col min="716" max="716" width="8.1796875" bestFit="1" customWidth="1"/>
    <col min="717" max="717" width="9.81640625" bestFit="1" customWidth="1"/>
    <col min="718" max="718" width="10.453125" bestFit="1" customWidth="1"/>
    <col min="719" max="719" width="12" bestFit="1" customWidth="1"/>
    <col min="720" max="720" width="20.36328125" bestFit="1" customWidth="1"/>
    <col min="721" max="721" width="11.81640625" bestFit="1" customWidth="1"/>
    <col min="722" max="722" width="8.1796875" bestFit="1" customWidth="1"/>
    <col min="723" max="723" width="33.453125" bestFit="1" customWidth="1"/>
    <col min="724" max="724" width="14" bestFit="1" customWidth="1"/>
    <col min="725" max="725" width="18" bestFit="1" customWidth="1"/>
    <col min="726" max="726" width="18.6328125" bestFit="1" customWidth="1"/>
    <col min="727" max="727" width="8" bestFit="1" customWidth="1"/>
    <col min="728" max="728" width="19" bestFit="1" customWidth="1"/>
    <col min="729" max="729" width="15.6328125" bestFit="1" customWidth="1"/>
    <col min="730" max="730" width="13.1796875" bestFit="1" customWidth="1"/>
    <col min="731" max="731" width="34.36328125" bestFit="1" customWidth="1"/>
    <col min="732" max="732" width="23.6328125" bestFit="1" customWidth="1"/>
    <col min="733" max="733" width="34.81640625" bestFit="1" customWidth="1"/>
    <col min="734" max="734" width="25" bestFit="1" customWidth="1"/>
    <col min="735" max="735" width="18.453125" bestFit="1" customWidth="1"/>
    <col min="736" max="736" width="20" bestFit="1" customWidth="1"/>
    <col min="737" max="737" width="19.6328125" bestFit="1" customWidth="1"/>
    <col min="738" max="738" width="18.81640625" bestFit="1" customWidth="1"/>
    <col min="739" max="739" width="18.6328125" bestFit="1" customWidth="1"/>
    <col min="740" max="740" width="13.453125" bestFit="1" customWidth="1"/>
    <col min="741" max="741" width="17.81640625" bestFit="1" customWidth="1"/>
    <col min="742" max="742" width="27.453125" bestFit="1" customWidth="1"/>
    <col min="743" max="743" width="19.36328125" bestFit="1" customWidth="1"/>
    <col min="744" max="744" width="16.6328125" bestFit="1" customWidth="1"/>
    <col min="745" max="745" width="22.81640625" bestFit="1" customWidth="1"/>
    <col min="746" max="746" width="20.36328125" bestFit="1" customWidth="1"/>
    <col min="747" max="747" width="8.453125" bestFit="1" customWidth="1"/>
    <col min="748" max="748" width="25.36328125" bestFit="1" customWidth="1"/>
    <col min="749" max="749" width="11.1796875" bestFit="1" customWidth="1"/>
    <col min="750" max="750" width="9.1796875" bestFit="1" customWidth="1"/>
    <col min="751" max="751" width="19.6328125" bestFit="1" customWidth="1"/>
    <col min="752" max="752" width="4.36328125" bestFit="1" customWidth="1"/>
    <col min="753" max="753" width="27.6328125" bestFit="1" customWidth="1"/>
    <col min="754" max="754" width="24.1796875" bestFit="1" customWidth="1"/>
    <col min="755" max="755" width="19.6328125" bestFit="1" customWidth="1"/>
    <col min="756" max="756" width="20.453125" bestFit="1" customWidth="1"/>
    <col min="757" max="757" width="28.6328125" bestFit="1" customWidth="1"/>
    <col min="758" max="758" width="23.453125" bestFit="1" customWidth="1"/>
    <col min="759" max="759" width="11.453125" bestFit="1" customWidth="1"/>
    <col min="760" max="760" width="22.1796875" bestFit="1" customWidth="1"/>
    <col min="761" max="761" width="14.453125" bestFit="1" customWidth="1"/>
    <col min="762" max="762" width="13.36328125" bestFit="1" customWidth="1"/>
    <col min="763" max="763" width="5.81640625" bestFit="1" customWidth="1"/>
    <col min="764" max="764" width="6.1796875" bestFit="1" customWidth="1"/>
    <col min="765" max="765" width="15.6328125" bestFit="1" customWidth="1"/>
    <col min="766" max="766" width="17.453125" bestFit="1" customWidth="1"/>
    <col min="767" max="767" width="14.6328125" bestFit="1" customWidth="1"/>
    <col min="768" max="768" width="13.36328125" bestFit="1" customWidth="1"/>
    <col min="769" max="769" width="43.81640625" bestFit="1" customWidth="1"/>
    <col min="771" max="771" width="10.81640625" bestFit="1" customWidth="1"/>
    <col min="772" max="772" width="17.453125" bestFit="1" customWidth="1"/>
    <col min="773" max="773" width="16.81640625" bestFit="1" customWidth="1"/>
    <col min="774" max="774" width="17.81640625" bestFit="1" customWidth="1"/>
    <col min="775" max="775" width="15.81640625" bestFit="1" customWidth="1"/>
    <col min="776" max="776" width="18.6328125" bestFit="1" customWidth="1"/>
    <col min="777" max="777" width="17.6328125" bestFit="1" customWidth="1"/>
    <col min="778" max="778" width="33.1796875" bestFit="1" customWidth="1"/>
    <col min="779" max="779" width="34.81640625" bestFit="1" customWidth="1"/>
    <col min="780" max="780" width="16" bestFit="1" customWidth="1"/>
    <col min="781" max="781" width="21.81640625" bestFit="1" customWidth="1"/>
    <col min="782" max="782" width="39" bestFit="1" customWidth="1"/>
    <col min="783" max="783" width="31" bestFit="1" customWidth="1"/>
    <col min="784" max="784" width="15.6328125" bestFit="1" customWidth="1"/>
    <col min="785" max="785" width="20.453125" bestFit="1" customWidth="1"/>
    <col min="786" max="786" width="25.6328125" bestFit="1" customWidth="1"/>
    <col min="787" max="787" width="17.453125" bestFit="1" customWidth="1"/>
    <col min="788" max="788" width="23.6328125" bestFit="1" customWidth="1"/>
    <col min="789" max="789" width="16.36328125" bestFit="1" customWidth="1"/>
    <col min="790" max="790" width="13.453125" bestFit="1" customWidth="1"/>
    <col min="791" max="791" width="38.453125" bestFit="1" customWidth="1"/>
    <col min="792" max="792" width="24.81640625" bestFit="1" customWidth="1"/>
    <col min="793" max="793" width="24" bestFit="1" customWidth="1"/>
    <col min="794" max="794" width="14.6328125" bestFit="1" customWidth="1"/>
    <col min="795" max="795" width="35.36328125" bestFit="1" customWidth="1"/>
    <col min="796" max="796" width="24.453125" bestFit="1" customWidth="1"/>
    <col min="797" max="797" width="25.36328125" bestFit="1" customWidth="1"/>
    <col min="798" max="798" width="27.36328125" bestFit="1" customWidth="1"/>
    <col min="799" max="799" width="10.453125" bestFit="1" customWidth="1"/>
    <col min="800" max="800" width="21" bestFit="1" customWidth="1"/>
    <col min="801" max="801" width="18.81640625" bestFit="1" customWidth="1"/>
    <col min="802" max="802" width="30.81640625" bestFit="1" customWidth="1"/>
    <col min="803" max="803" width="12.1796875" bestFit="1" customWidth="1"/>
    <col min="804" max="804" width="22.6328125" bestFit="1" customWidth="1"/>
    <col min="805" max="805" width="11.81640625" bestFit="1" customWidth="1"/>
    <col min="806" max="806" width="28" bestFit="1" customWidth="1"/>
    <col min="807" max="807" width="22.1796875" bestFit="1" customWidth="1"/>
    <col min="808" max="808" width="15.81640625" bestFit="1" customWidth="1"/>
    <col min="809" max="809" width="10.36328125" bestFit="1" customWidth="1"/>
    <col min="810" max="810" width="23.453125" bestFit="1" customWidth="1"/>
    <col min="811" max="811" width="31.453125" bestFit="1" customWidth="1"/>
    <col min="812" max="812" width="22.81640625" bestFit="1" customWidth="1"/>
    <col min="813" max="813" width="34.81640625" bestFit="1" customWidth="1"/>
    <col min="814" max="814" width="27" bestFit="1" customWidth="1"/>
    <col min="815" max="815" width="31.1796875" bestFit="1" customWidth="1"/>
    <col min="816" max="816" width="16.81640625" bestFit="1" customWidth="1"/>
    <col min="817" max="817" width="18.1796875" bestFit="1" customWidth="1"/>
    <col min="818" max="818" width="15.453125" bestFit="1" customWidth="1"/>
    <col min="819" max="819" width="19" bestFit="1" customWidth="1"/>
    <col min="820" max="820" width="24.36328125" bestFit="1" customWidth="1"/>
    <col min="821" max="821" width="18.81640625" bestFit="1" customWidth="1"/>
    <col min="822" max="822" width="19.453125" bestFit="1" customWidth="1"/>
    <col min="823" max="823" width="11" bestFit="1" customWidth="1"/>
    <col min="824" max="824" width="9.1796875" bestFit="1" customWidth="1"/>
    <col min="825" max="825" width="22.1796875" bestFit="1" customWidth="1"/>
    <col min="826" max="826" width="19.81640625" bestFit="1" customWidth="1"/>
    <col min="827" max="827" width="28.36328125" bestFit="1" customWidth="1"/>
    <col min="828" max="828" width="20.453125" bestFit="1" customWidth="1"/>
    <col min="829" max="829" width="14.1796875" bestFit="1" customWidth="1"/>
    <col min="830" max="830" width="33.1796875" bestFit="1" customWidth="1"/>
    <col min="831" max="831" width="17.1796875" bestFit="1" customWidth="1"/>
    <col min="832" max="832" width="19.453125" bestFit="1" customWidth="1"/>
    <col min="833" max="833" width="22.36328125" bestFit="1" customWidth="1"/>
    <col min="834" max="834" width="36.453125" bestFit="1" customWidth="1"/>
    <col min="835" max="835" width="29.1796875" bestFit="1" customWidth="1"/>
    <col min="836" max="836" width="31.36328125" bestFit="1" customWidth="1"/>
    <col min="837" max="837" width="23.453125" bestFit="1" customWidth="1"/>
    <col min="838" max="838" width="20.1796875" bestFit="1" customWidth="1"/>
    <col min="839" max="839" width="15" bestFit="1" customWidth="1"/>
    <col min="840" max="840" width="21" bestFit="1" customWidth="1"/>
    <col min="841" max="841" width="6.453125" bestFit="1" customWidth="1"/>
    <col min="842" max="842" width="18.453125" bestFit="1" customWidth="1"/>
    <col min="843" max="843" width="13.1796875" bestFit="1" customWidth="1"/>
    <col min="844" max="844" width="14.36328125" bestFit="1" customWidth="1"/>
    <col min="845" max="845" width="6.453125" bestFit="1" customWidth="1"/>
    <col min="846" max="846" width="20.1796875" bestFit="1" customWidth="1"/>
    <col min="847" max="847" width="25" bestFit="1" customWidth="1"/>
    <col min="848" max="848" width="13.453125" bestFit="1" customWidth="1"/>
    <col min="849" max="849" width="14.1796875" bestFit="1" customWidth="1"/>
    <col min="850" max="850" width="33.6328125" bestFit="1" customWidth="1"/>
    <col min="851" max="852" width="18.81640625" bestFit="1" customWidth="1"/>
    <col min="853" max="853" width="27.81640625" bestFit="1" customWidth="1"/>
    <col min="854" max="854" width="17.1796875" bestFit="1" customWidth="1"/>
    <col min="855" max="855" width="24.1796875" bestFit="1" customWidth="1"/>
    <col min="856" max="856" width="32.1796875" bestFit="1" customWidth="1"/>
    <col min="857" max="857" width="16.81640625" bestFit="1" customWidth="1"/>
    <col min="858" max="858" width="17" bestFit="1" customWidth="1"/>
    <col min="859" max="859" width="22.1796875" bestFit="1" customWidth="1"/>
    <col min="860" max="860" width="19.81640625" bestFit="1" customWidth="1"/>
    <col min="861" max="861" width="18.81640625" bestFit="1" customWidth="1"/>
    <col min="862" max="862" width="33.81640625" bestFit="1" customWidth="1"/>
    <col min="863" max="863" width="32.453125" bestFit="1" customWidth="1"/>
    <col min="864" max="864" width="32" bestFit="1" customWidth="1"/>
    <col min="865" max="865" width="35.6328125" bestFit="1" customWidth="1"/>
    <col min="866" max="866" width="16.81640625" bestFit="1" customWidth="1"/>
    <col min="867" max="867" width="27.453125" bestFit="1" customWidth="1"/>
    <col min="868" max="868" width="16.453125" bestFit="1" customWidth="1"/>
    <col min="869" max="869" width="22.1796875" bestFit="1" customWidth="1"/>
    <col min="870" max="870" width="27.81640625" bestFit="1" customWidth="1"/>
    <col min="871" max="871" width="28.81640625" bestFit="1" customWidth="1"/>
    <col min="872" max="872" width="28.6328125" bestFit="1" customWidth="1"/>
    <col min="873" max="873" width="17.453125" bestFit="1" customWidth="1"/>
    <col min="874" max="874" width="18.6328125" bestFit="1" customWidth="1"/>
    <col min="875" max="875" width="17.81640625" bestFit="1" customWidth="1"/>
    <col min="876" max="876" width="30.81640625" bestFit="1" customWidth="1"/>
    <col min="877" max="877" width="23" bestFit="1" customWidth="1"/>
    <col min="878" max="878" width="20.6328125" bestFit="1" customWidth="1"/>
    <col min="879" max="879" width="18.453125" bestFit="1" customWidth="1"/>
    <col min="880" max="880" width="38" bestFit="1" customWidth="1"/>
    <col min="881" max="881" width="16" bestFit="1" customWidth="1"/>
    <col min="882" max="882" width="8.36328125" bestFit="1" customWidth="1"/>
    <col min="883" max="883" width="30.81640625" bestFit="1" customWidth="1"/>
    <col min="884" max="884" width="21.1796875" bestFit="1" customWidth="1"/>
    <col min="885" max="885" width="20.1796875" bestFit="1" customWidth="1"/>
    <col min="886" max="886" width="19.36328125" bestFit="1" customWidth="1"/>
    <col min="887" max="887" width="10.36328125" bestFit="1" customWidth="1"/>
    <col min="888" max="888" width="28.1796875" bestFit="1" customWidth="1"/>
    <col min="889" max="889" width="12.81640625" bestFit="1" customWidth="1"/>
    <col min="890" max="890" width="15.453125" bestFit="1" customWidth="1"/>
    <col min="891" max="891" width="14.453125" bestFit="1" customWidth="1"/>
    <col min="892" max="892" width="4.453125" bestFit="1" customWidth="1"/>
    <col min="893" max="893" width="9.6328125" bestFit="1" customWidth="1"/>
    <col min="894" max="894" width="26" bestFit="1" customWidth="1"/>
    <col min="895" max="895" width="15.36328125" bestFit="1" customWidth="1"/>
    <col min="896" max="896" width="24.36328125" bestFit="1" customWidth="1"/>
    <col min="897" max="897" width="19.81640625" bestFit="1" customWidth="1"/>
    <col min="898" max="898" width="5.81640625" bestFit="1" customWidth="1"/>
    <col min="899" max="899" width="17.1796875" bestFit="1" customWidth="1"/>
    <col min="900" max="900" width="16.81640625" bestFit="1" customWidth="1"/>
    <col min="901" max="901" width="15.81640625" bestFit="1" customWidth="1"/>
    <col min="902" max="902" width="21" bestFit="1" customWidth="1"/>
    <col min="903" max="903" width="22.453125" bestFit="1" customWidth="1"/>
    <col min="904" max="904" width="13.36328125" bestFit="1" customWidth="1"/>
    <col min="905" max="905" width="28.1796875" bestFit="1" customWidth="1"/>
    <col min="906" max="906" width="25.36328125" bestFit="1" customWidth="1"/>
    <col min="907" max="907" width="13.1796875" bestFit="1" customWidth="1"/>
    <col min="908" max="908" width="20" bestFit="1" customWidth="1"/>
    <col min="910" max="910" width="9.1796875" bestFit="1" customWidth="1"/>
    <col min="911" max="911" width="16" bestFit="1" customWidth="1"/>
    <col min="912" max="912" width="27.1796875" bestFit="1" customWidth="1"/>
    <col min="913" max="913" width="15.81640625" bestFit="1" customWidth="1"/>
    <col min="914" max="914" width="40.1796875" bestFit="1" customWidth="1"/>
    <col min="915" max="915" width="13.6328125" bestFit="1" customWidth="1"/>
    <col min="916" max="916" width="30.453125" bestFit="1" customWidth="1"/>
    <col min="917" max="917" width="23.6328125" bestFit="1" customWidth="1"/>
    <col min="918" max="918" width="33.36328125" bestFit="1" customWidth="1"/>
    <col min="919" max="919" width="19" bestFit="1" customWidth="1"/>
    <col min="920" max="920" width="16" bestFit="1" customWidth="1"/>
    <col min="921" max="921" width="31.81640625" bestFit="1" customWidth="1"/>
    <col min="922" max="922" width="12" bestFit="1" customWidth="1"/>
    <col min="923" max="923" width="10" bestFit="1" customWidth="1"/>
    <col min="924" max="924" width="11.6328125" bestFit="1" customWidth="1"/>
    <col min="925" max="925" width="9.6328125" bestFit="1" customWidth="1"/>
    <col min="926" max="926" width="11.81640625" bestFit="1" customWidth="1"/>
    <col min="927" max="928" width="12.1796875" bestFit="1" customWidth="1"/>
    <col min="929" max="929" width="13.453125" bestFit="1" customWidth="1"/>
    <col min="930" max="930" width="18.81640625" bestFit="1" customWidth="1"/>
    <col min="931" max="931" width="24.36328125" bestFit="1" customWidth="1"/>
    <col min="932" max="932" width="20.453125" bestFit="1" customWidth="1"/>
    <col min="933" max="933" width="19.6328125" bestFit="1" customWidth="1"/>
    <col min="934" max="934" width="22.1796875" bestFit="1" customWidth="1"/>
    <col min="935" max="935" width="11" bestFit="1" customWidth="1"/>
    <col min="936" max="936" width="14.6328125" bestFit="1" customWidth="1"/>
    <col min="937" max="937" width="12.1796875" bestFit="1" customWidth="1"/>
    <col min="938" max="938" width="8.1796875" bestFit="1" customWidth="1"/>
    <col min="939" max="939" width="9.81640625" bestFit="1" customWidth="1"/>
    <col min="940" max="940" width="10.453125" bestFit="1" customWidth="1"/>
    <col min="941" max="941" width="12" bestFit="1" customWidth="1"/>
    <col min="942" max="942" width="20.36328125" bestFit="1" customWidth="1"/>
    <col min="943" max="943" width="11.81640625" bestFit="1" customWidth="1"/>
    <col min="944" max="944" width="8.1796875" bestFit="1" customWidth="1"/>
    <col min="945" max="945" width="33.453125" bestFit="1" customWidth="1"/>
    <col min="946" max="946" width="14" bestFit="1" customWidth="1"/>
    <col min="947" max="947" width="18" bestFit="1" customWidth="1"/>
    <col min="948" max="948" width="18.6328125" bestFit="1" customWidth="1"/>
    <col min="949" max="949" width="8" bestFit="1" customWidth="1"/>
    <col min="950" max="950" width="19" bestFit="1" customWidth="1"/>
    <col min="951" max="951" width="15.6328125" bestFit="1" customWidth="1"/>
    <col min="952" max="952" width="13.1796875" bestFit="1" customWidth="1"/>
    <col min="953" max="953" width="34.36328125" bestFit="1" customWidth="1"/>
    <col min="954" max="954" width="23.6328125" bestFit="1" customWidth="1"/>
    <col min="955" max="955" width="34.81640625" bestFit="1" customWidth="1"/>
    <col min="956" max="956" width="25" bestFit="1" customWidth="1"/>
    <col min="957" max="957" width="18.453125" bestFit="1" customWidth="1"/>
    <col min="958" max="958" width="20" bestFit="1" customWidth="1"/>
    <col min="959" max="959" width="19.6328125" bestFit="1" customWidth="1"/>
    <col min="960" max="960" width="18.81640625" bestFit="1" customWidth="1"/>
    <col min="961" max="961" width="18.6328125" bestFit="1" customWidth="1"/>
    <col min="962" max="962" width="13.453125" bestFit="1" customWidth="1"/>
    <col min="963" max="963" width="17.81640625" bestFit="1" customWidth="1"/>
    <col min="964" max="964" width="27.453125" bestFit="1" customWidth="1"/>
    <col min="965" max="965" width="19.36328125" bestFit="1" customWidth="1"/>
    <col min="966" max="966" width="16.6328125" bestFit="1" customWidth="1"/>
    <col min="967" max="967" width="22.81640625" bestFit="1" customWidth="1"/>
    <col min="968" max="968" width="20.36328125" bestFit="1" customWidth="1"/>
    <col min="969" max="969" width="8.453125" bestFit="1" customWidth="1"/>
    <col min="970" max="970" width="25.36328125" bestFit="1" customWidth="1"/>
    <col min="971" max="971" width="11.1796875" bestFit="1" customWidth="1"/>
    <col min="972" max="972" width="9.1796875" bestFit="1" customWidth="1"/>
    <col min="973" max="973" width="19.6328125" bestFit="1" customWidth="1"/>
    <col min="974" max="974" width="4.36328125" bestFit="1" customWidth="1"/>
    <col min="975" max="975" width="27.6328125" bestFit="1" customWidth="1"/>
    <col min="976" max="976" width="24.1796875" bestFit="1" customWidth="1"/>
    <col min="977" max="977" width="19.6328125" bestFit="1" customWidth="1"/>
    <col min="978" max="978" width="20.453125" bestFit="1" customWidth="1"/>
    <col min="979" max="979" width="28.6328125" bestFit="1" customWidth="1"/>
    <col min="980" max="980" width="23.453125" bestFit="1" customWidth="1"/>
    <col min="981" max="981" width="11.453125" bestFit="1" customWidth="1"/>
    <col min="982" max="982" width="22.1796875" bestFit="1" customWidth="1"/>
    <col min="983" max="983" width="14.453125" bestFit="1" customWidth="1"/>
    <col min="984" max="984" width="13.36328125" bestFit="1" customWidth="1"/>
    <col min="985" max="985" width="5.81640625" bestFit="1" customWidth="1"/>
    <col min="986" max="986" width="6.1796875" bestFit="1" customWidth="1"/>
    <col min="987" max="987" width="15.6328125" bestFit="1" customWidth="1"/>
    <col min="988" max="988" width="17.453125" bestFit="1" customWidth="1"/>
    <col min="989" max="989" width="14.6328125" bestFit="1" customWidth="1"/>
    <col min="990" max="990" width="13.36328125" bestFit="1" customWidth="1"/>
    <col min="991" max="991" width="43.81640625" bestFit="1" customWidth="1"/>
    <col min="993" max="993" width="10.81640625" bestFit="1" customWidth="1"/>
    <col min="994" max="994" width="17.453125" bestFit="1" customWidth="1"/>
    <col min="995" max="995" width="16.81640625" bestFit="1" customWidth="1"/>
    <col min="996" max="996" width="17.81640625" bestFit="1" customWidth="1"/>
    <col min="997" max="997" width="15.81640625" bestFit="1" customWidth="1"/>
    <col min="998" max="998" width="18.6328125" bestFit="1" customWidth="1"/>
    <col min="999" max="999" width="17.6328125" bestFit="1" customWidth="1"/>
    <col min="1000" max="1000" width="33.1796875" bestFit="1" customWidth="1"/>
    <col min="1001" max="1001" width="34.81640625" bestFit="1" customWidth="1"/>
    <col min="1002" max="1002" width="16" bestFit="1" customWidth="1"/>
    <col min="1003" max="1003" width="21.81640625" bestFit="1" customWidth="1"/>
    <col min="1004" max="1004" width="39" bestFit="1" customWidth="1"/>
    <col min="1005" max="1005" width="31" bestFit="1" customWidth="1"/>
    <col min="1006" max="1006" width="15.6328125" bestFit="1" customWidth="1"/>
    <col min="1007" max="1007" width="20.453125" bestFit="1" customWidth="1"/>
    <col min="1008" max="1008" width="25.6328125" bestFit="1" customWidth="1"/>
    <col min="1009" max="1009" width="17.453125" bestFit="1" customWidth="1"/>
    <col min="1010" max="1010" width="23.6328125" bestFit="1" customWidth="1"/>
    <col min="1011" max="1011" width="16.36328125" bestFit="1" customWidth="1"/>
    <col min="1012" max="1012" width="13.453125" bestFit="1" customWidth="1"/>
    <col min="1013" max="1013" width="38.453125" bestFit="1" customWidth="1"/>
    <col min="1014" max="1014" width="24.81640625" bestFit="1" customWidth="1"/>
    <col min="1015" max="1015" width="24" bestFit="1" customWidth="1"/>
    <col min="1016" max="1016" width="14.6328125" bestFit="1" customWidth="1"/>
    <col min="1017" max="1017" width="35.36328125" bestFit="1" customWidth="1"/>
    <col min="1018" max="1018" width="24.453125" bestFit="1" customWidth="1"/>
    <col min="1019" max="1019" width="25.36328125" bestFit="1" customWidth="1"/>
    <col min="1020" max="1020" width="27.36328125" bestFit="1" customWidth="1"/>
    <col min="1021" max="1021" width="10.453125" bestFit="1" customWidth="1"/>
    <col min="1022" max="1022" width="21" bestFit="1" customWidth="1"/>
    <col min="1023" max="1023" width="18.81640625" bestFit="1" customWidth="1"/>
    <col min="1024" max="1024" width="30.81640625" bestFit="1" customWidth="1"/>
    <col min="1025" max="1025" width="12.1796875" bestFit="1" customWidth="1"/>
    <col min="1026" max="1026" width="22.6328125" bestFit="1" customWidth="1"/>
    <col min="1027" max="1027" width="11.81640625" bestFit="1" customWidth="1"/>
    <col min="1028" max="1028" width="28" bestFit="1" customWidth="1"/>
    <col min="1029" max="1029" width="22.1796875" bestFit="1" customWidth="1"/>
    <col min="1030" max="1030" width="15.81640625" bestFit="1" customWidth="1"/>
    <col min="1031" max="1031" width="10.36328125" bestFit="1" customWidth="1"/>
    <col min="1032" max="1032" width="23.453125" bestFit="1" customWidth="1"/>
    <col min="1033" max="1033" width="31.453125" bestFit="1" customWidth="1"/>
    <col min="1034" max="1034" width="22.81640625" bestFit="1" customWidth="1"/>
    <col min="1035" max="1035" width="34.81640625" bestFit="1" customWidth="1"/>
    <col min="1036" max="1036" width="27" bestFit="1" customWidth="1"/>
    <col min="1037" max="1037" width="31.1796875" bestFit="1" customWidth="1"/>
    <col min="1038" max="1038" width="16.81640625" bestFit="1" customWidth="1"/>
    <col min="1039" max="1039" width="18.1796875" bestFit="1" customWidth="1"/>
    <col min="1040" max="1040" width="15.453125" bestFit="1" customWidth="1"/>
    <col min="1041" max="1041" width="19" bestFit="1" customWidth="1"/>
    <col min="1042" max="1042" width="24.36328125" bestFit="1" customWidth="1"/>
    <col min="1043" max="1043" width="18.81640625" bestFit="1" customWidth="1"/>
    <col min="1044" max="1044" width="19.453125" bestFit="1" customWidth="1"/>
    <col min="1045" max="1045" width="11" bestFit="1" customWidth="1"/>
    <col min="1046" max="1046" width="9.1796875" bestFit="1" customWidth="1"/>
    <col min="1047" max="1047" width="22.1796875" bestFit="1" customWidth="1"/>
    <col min="1048" max="1048" width="19.81640625" bestFit="1" customWidth="1"/>
    <col min="1049" max="1049" width="28.36328125" bestFit="1" customWidth="1"/>
    <col min="1050" max="1050" width="20.453125" bestFit="1" customWidth="1"/>
    <col min="1051" max="1051" width="14.1796875" bestFit="1" customWidth="1"/>
    <col min="1052" max="1052" width="33.1796875" bestFit="1" customWidth="1"/>
    <col min="1053" max="1053" width="17.1796875" bestFit="1" customWidth="1"/>
    <col min="1054" max="1054" width="19.453125" bestFit="1" customWidth="1"/>
    <col min="1055" max="1055" width="22.36328125" bestFit="1" customWidth="1"/>
    <col min="1056" max="1056" width="36.453125" bestFit="1" customWidth="1"/>
    <col min="1057" max="1057" width="29.1796875" bestFit="1" customWidth="1"/>
    <col min="1058" max="1058" width="31.36328125" bestFit="1" customWidth="1"/>
    <col min="1059" max="1059" width="23.453125" bestFit="1" customWidth="1"/>
    <col min="1060" max="1060" width="20.1796875" bestFit="1" customWidth="1"/>
    <col min="1061" max="1061" width="15" bestFit="1" customWidth="1"/>
    <col min="1062" max="1062" width="21" bestFit="1" customWidth="1"/>
    <col min="1063" max="1063" width="6.453125" bestFit="1" customWidth="1"/>
    <col min="1064" max="1064" width="18.453125" bestFit="1" customWidth="1"/>
    <col min="1065" max="1065" width="13.1796875" bestFit="1" customWidth="1"/>
    <col min="1066" max="1066" width="14.36328125" bestFit="1" customWidth="1"/>
    <col min="1067" max="1067" width="6.453125" bestFit="1" customWidth="1"/>
    <col min="1068" max="1068" width="20.1796875" bestFit="1" customWidth="1"/>
    <col min="1069" max="1069" width="25" bestFit="1" customWidth="1"/>
    <col min="1070" max="1070" width="13.453125" bestFit="1" customWidth="1"/>
    <col min="1071" max="1071" width="14.1796875" bestFit="1" customWidth="1"/>
    <col min="1072" max="1072" width="33.6328125" bestFit="1" customWidth="1"/>
    <col min="1073" max="1074" width="18.81640625" bestFit="1" customWidth="1"/>
    <col min="1075" max="1075" width="27.81640625" bestFit="1" customWidth="1"/>
    <col min="1076" max="1076" width="17.1796875" bestFit="1" customWidth="1"/>
    <col min="1077" max="1077" width="24.1796875" bestFit="1" customWidth="1"/>
    <col min="1078" max="1078" width="32.1796875" bestFit="1" customWidth="1"/>
    <col min="1079" max="1079" width="16.81640625" bestFit="1" customWidth="1"/>
    <col min="1080" max="1080" width="17" bestFit="1" customWidth="1"/>
    <col min="1081" max="1081" width="22.1796875" bestFit="1" customWidth="1"/>
    <col min="1082" max="1082" width="19.81640625" bestFit="1" customWidth="1"/>
    <col min="1083" max="1083" width="18.81640625" bestFit="1" customWidth="1"/>
    <col min="1084" max="1084" width="33.81640625" bestFit="1" customWidth="1"/>
    <col min="1085" max="1085" width="32.453125" bestFit="1" customWidth="1"/>
    <col min="1086" max="1086" width="32" bestFit="1" customWidth="1"/>
    <col min="1087" max="1087" width="35.6328125" bestFit="1" customWidth="1"/>
    <col min="1088" max="1088" width="16.81640625" bestFit="1" customWidth="1"/>
    <col min="1089" max="1089" width="27.453125" bestFit="1" customWidth="1"/>
    <col min="1090" max="1090" width="16.453125" bestFit="1" customWidth="1"/>
    <col min="1091" max="1091" width="22.1796875" bestFit="1" customWidth="1"/>
    <col min="1092" max="1092" width="27.81640625" bestFit="1" customWidth="1"/>
    <col min="1093" max="1093" width="28.81640625" bestFit="1" customWidth="1"/>
    <col min="1094" max="1094" width="28.6328125" bestFit="1" customWidth="1"/>
    <col min="1095" max="1095" width="17.453125" bestFit="1" customWidth="1"/>
    <col min="1096" max="1096" width="18.6328125" bestFit="1" customWidth="1"/>
    <col min="1097" max="1097" width="17.81640625" bestFit="1" customWidth="1"/>
    <col min="1098" max="1098" width="30.81640625" bestFit="1" customWidth="1"/>
    <col min="1099" max="1099" width="23" bestFit="1" customWidth="1"/>
    <col min="1100" max="1100" width="20.6328125" bestFit="1" customWidth="1"/>
    <col min="1101" max="1101" width="18.453125" bestFit="1" customWidth="1"/>
    <col min="1102" max="1102" width="38" bestFit="1" customWidth="1"/>
    <col min="1103" max="1103" width="16" bestFit="1" customWidth="1"/>
    <col min="1104" max="1104" width="8.36328125" bestFit="1" customWidth="1"/>
    <col min="1105" max="1105" width="30.81640625" bestFit="1" customWidth="1"/>
    <col min="1106" max="1106" width="21.1796875" bestFit="1" customWidth="1"/>
    <col min="1107" max="1107" width="20.1796875" bestFit="1" customWidth="1"/>
    <col min="1108" max="1108" width="19.36328125" bestFit="1" customWidth="1"/>
    <col min="1109" max="1109" width="10.36328125" bestFit="1" customWidth="1"/>
    <col min="1110" max="1110" width="28.1796875" bestFit="1" customWidth="1"/>
    <col min="1111" max="1111" width="12.81640625" bestFit="1" customWidth="1"/>
    <col min="1112" max="1112" width="16" bestFit="1" customWidth="1"/>
    <col min="1113" max="1113" width="14.453125" bestFit="1" customWidth="1"/>
    <col min="1114" max="1114" width="4.453125" bestFit="1" customWidth="1"/>
    <col min="1115" max="1115" width="9.6328125" bestFit="1" customWidth="1"/>
    <col min="1116" max="1116" width="26" bestFit="1" customWidth="1"/>
    <col min="1117" max="1117" width="15.36328125" bestFit="1" customWidth="1"/>
    <col min="1118" max="1118" width="24.36328125" bestFit="1" customWidth="1"/>
    <col min="1119" max="1119" width="19.81640625" bestFit="1" customWidth="1"/>
    <col min="1120" max="1120" width="5.81640625" bestFit="1" customWidth="1"/>
    <col min="1121" max="1121" width="17.1796875" bestFit="1" customWidth="1"/>
    <col min="1122" max="1122" width="16.81640625" bestFit="1" customWidth="1"/>
    <col min="1123" max="1123" width="15.81640625" bestFit="1" customWidth="1"/>
    <col min="1124" max="1124" width="21" bestFit="1" customWidth="1"/>
    <col min="1125" max="1125" width="22.453125" bestFit="1" customWidth="1"/>
    <col min="1126" max="1126" width="13.36328125" bestFit="1" customWidth="1"/>
    <col min="1127" max="1127" width="28.1796875" bestFit="1" customWidth="1"/>
    <col min="1128" max="1128" width="25.36328125" bestFit="1" customWidth="1"/>
    <col min="1129" max="1129" width="13.1796875" bestFit="1" customWidth="1"/>
    <col min="1130" max="1130" width="20" bestFit="1" customWidth="1"/>
    <col min="1132" max="1132" width="9.1796875" bestFit="1" customWidth="1"/>
    <col min="1133" max="1133" width="16" bestFit="1" customWidth="1"/>
    <col min="1134" max="1134" width="27.1796875" bestFit="1" customWidth="1"/>
    <col min="1135" max="1135" width="15.81640625" bestFit="1" customWidth="1"/>
    <col min="1136" max="1136" width="40.1796875" bestFit="1" customWidth="1"/>
    <col min="1137" max="1137" width="13.6328125" bestFit="1" customWidth="1"/>
    <col min="1138" max="1138" width="30.453125" bestFit="1" customWidth="1"/>
    <col min="1139" max="1139" width="23.6328125" bestFit="1" customWidth="1"/>
    <col min="1140" max="1140" width="33.36328125" bestFit="1" customWidth="1"/>
    <col min="1141" max="1141" width="19" bestFit="1" customWidth="1"/>
    <col min="1142" max="1142" width="16" bestFit="1" customWidth="1"/>
    <col min="1143" max="1143" width="31.81640625" bestFit="1" customWidth="1"/>
    <col min="1144" max="1144" width="12" bestFit="1" customWidth="1"/>
    <col min="1145" max="1145" width="10" bestFit="1" customWidth="1"/>
    <col min="1146" max="1146" width="11.6328125" bestFit="1" customWidth="1"/>
    <col min="1147" max="1147" width="9.6328125" bestFit="1" customWidth="1"/>
    <col min="1148" max="1148" width="11.81640625" bestFit="1" customWidth="1"/>
    <col min="1149" max="1150" width="12.1796875" bestFit="1" customWidth="1"/>
    <col min="1151" max="1151" width="13.453125" bestFit="1" customWidth="1"/>
    <col min="1152" max="1152" width="18.81640625" bestFit="1" customWidth="1"/>
    <col min="1153" max="1153" width="24.36328125" bestFit="1" customWidth="1"/>
    <col min="1154" max="1154" width="20.453125" bestFit="1" customWidth="1"/>
    <col min="1155" max="1155" width="19.6328125" bestFit="1" customWidth="1"/>
    <col min="1156" max="1156" width="22.1796875" bestFit="1" customWidth="1"/>
    <col min="1157" max="1157" width="11" bestFit="1" customWidth="1"/>
    <col min="1158" max="1158" width="14.6328125" bestFit="1" customWidth="1"/>
    <col min="1159" max="1159" width="12.1796875" bestFit="1" customWidth="1"/>
    <col min="1160" max="1160" width="8.1796875" bestFit="1" customWidth="1"/>
    <col min="1161" max="1161" width="9.81640625" bestFit="1" customWidth="1"/>
    <col min="1162" max="1162" width="10.453125" bestFit="1" customWidth="1"/>
    <col min="1163" max="1163" width="12" bestFit="1" customWidth="1"/>
    <col min="1164" max="1164" width="20.36328125" bestFit="1" customWidth="1"/>
    <col min="1165" max="1165" width="11.81640625" bestFit="1" customWidth="1"/>
    <col min="1166" max="1166" width="8.1796875" bestFit="1" customWidth="1"/>
    <col min="1167" max="1167" width="33.453125" bestFit="1" customWidth="1"/>
    <col min="1168" max="1168" width="14" bestFit="1" customWidth="1"/>
    <col min="1169" max="1169" width="18" bestFit="1" customWidth="1"/>
    <col min="1170" max="1170" width="18.6328125" bestFit="1" customWidth="1"/>
    <col min="1171" max="1171" width="8" bestFit="1" customWidth="1"/>
    <col min="1172" max="1172" width="19" bestFit="1" customWidth="1"/>
    <col min="1173" max="1173" width="15.6328125" bestFit="1" customWidth="1"/>
    <col min="1174" max="1174" width="13.1796875" bestFit="1" customWidth="1"/>
    <col min="1175" max="1175" width="34.36328125" bestFit="1" customWidth="1"/>
    <col min="1176" max="1176" width="23.6328125" bestFit="1" customWidth="1"/>
    <col min="1177" max="1177" width="34.81640625" bestFit="1" customWidth="1"/>
    <col min="1178" max="1178" width="25" bestFit="1" customWidth="1"/>
    <col min="1179" max="1179" width="18.453125" bestFit="1" customWidth="1"/>
    <col min="1180" max="1180" width="20" bestFit="1" customWidth="1"/>
    <col min="1181" max="1181" width="19.6328125" bestFit="1" customWidth="1"/>
    <col min="1182" max="1182" width="18.81640625" bestFit="1" customWidth="1"/>
    <col min="1183" max="1183" width="18.6328125" bestFit="1" customWidth="1"/>
    <col min="1184" max="1184" width="13.453125" bestFit="1" customWidth="1"/>
    <col min="1185" max="1185" width="17.81640625" bestFit="1" customWidth="1"/>
    <col min="1186" max="1186" width="27.453125" bestFit="1" customWidth="1"/>
    <col min="1187" max="1187" width="19.36328125" bestFit="1" customWidth="1"/>
    <col min="1188" max="1188" width="16.6328125" bestFit="1" customWidth="1"/>
    <col min="1189" max="1189" width="22.81640625" bestFit="1" customWidth="1"/>
    <col min="1190" max="1190" width="20.36328125" bestFit="1" customWidth="1"/>
    <col min="1191" max="1191" width="8.453125" bestFit="1" customWidth="1"/>
    <col min="1192" max="1192" width="25.36328125" bestFit="1" customWidth="1"/>
    <col min="1193" max="1193" width="11.1796875" bestFit="1" customWidth="1"/>
    <col min="1194" max="1194" width="9.1796875" bestFit="1" customWidth="1"/>
    <col min="1195" max="1195" width="19.6328125" bestFit="1" customWidth="1"/>
    <col min="1196" max="1196" width="4.36328125" bestFit="1" customWidth="1"/>
    <col min="1197" max="1197" width="27.6328125" bestFit="1" customWidth="1"/>
    <col min="1198" max="1198" width="24.1796875" bestFit="1" customWidth="1"/>
    <col min="1199" max="1199" width="19.6328125" bestFit="1" customWidth="1"/>
    <col min="1200" max="1200" width="20.453125" bestFit="1" customWidth="1"/>
    <col min="1201" max="1201" width="28.6328125" bestFit="1" customWidth="1"/>
    <col min="1202" max="1202" width="23.453125" bestFit="1" customWidth="1"/>
    <col min="1203" max="1203" width="11.453125" bestFit="1" customWidth="1"/>
    <col min="1204" max="1204" width="22.1796875" bestFit="1" customWidth="1"/>
    <col min="1205" max="1205" width="14.453125" bestFit="1" customWidth="1"/>
    <col min="1206" max="1206" width="13.36328125" bestFit="1" customWidth="1"/>
    <col min="1207" max="1207" width="5.81640625" bestFit="1" customWidth="1"/>
    <col min="1208" max="1208" width="6.1796875" bestFit="1" customWidth="1"/>
    <col min="1209" max="1209" width="15.6328125" bestFit="1" customWidth="1"/>
    <col min="1210" max="1210" width="17.453125" bestFit="1" customWidth="1"/>
    <col min="1211" max="1211" width="14.6328125" bestFit="1" customWidth="1"/>
    <col min="1212" max="1212" width="13.36328125" bestFit="1" customWidth="1"/>
    <col min="1213" max="1213" width="43.81640625" bestFit="1" customWidth="1"/>
    <col min="1215" max="1215" width="10.81640625" bestFit="1" customWidth="1"/>
    <col min="1216" max="1216" width="17.453125" bestFit="1" customWidth="1"/>
    <col min="1217" max="1217" width="16.81640625" bestFit="1" customWidth="1"/>
    <col min="1218" max="1218" width="17.81640625" bestFit="1" customWidth="1"/>
    <col min="1219" max="1219" width="15.81640625" bestFit="1" customWidth="1"/>
    <col min="1220" max="1220" width="18.6328125" bestFit="1" customWidth="1"/>
    <col min="1221" max="1221" width="17.6328125" bestFit="1" customWidth="1"/>
    <col min="1222" max="1222" width="33.1796875" bestFit="1" customWidth="1"/>
    <col min="1223" max="1223" width="34.81640625" bestFit="1" customWidth="1"/>
    <col min="1224" max="1224" width="16" bestFit="1" customWidth="1"/>
    <col min="1225" max="1225" width="21.81640625" bestFit="1" customWidth="1"/>
    <col min="1226" max="1226" width="39" bestFit="1" customWidth="1"/>
    <col min="1227" max="1227" width="31" bestFit="1" customWidth="1"/>
    <col min="1228" max="1228" width="15.6328125" bestFit="1" customWidth="1"/>
    <col min="1229" max="1229" width="20.453125" bestFit="1" customWidth="1"/>
    <col min="1230" max="1230" width="25.6328125" bestFit="1" customWidth="1"/>
    <col min="1231" max="1231" width="17.453125" bestFit="1" customWidth="1"/>
    <col min="1232" max="1232" width="23.6328125" bestFit="1" customWidth="1"/>
    <col min="1233" max="1233" width="16.36328125" bestFit="1" customWidth="1"/>
    <col min="1234" max="1234" width="13.453125" bestFit="1" customWidth="1"/>
    <col min="1235" max="1235" width="38.453125" bestFit="1" customWidth="1"/>
    <col min="1236" max="1236" width="24.81640625" bestFit="1" customWidth="1"/>
    <col min="1237" max="1237" width="24" bestFit="1" customWidth="1"/>
    <col min="1238" max="1238" width="14.6328125" bestFit="1" customWidth="1"/>
    <col min="1239" max="1239" width="35.36328125" bestFit="1" customWidth="1"/>
    <col min="1240" max="1240" width="24.453125" bestFit="1" customWidth="1"/>
    <col min="1241" max="1241" width="25.36328125" bestFit="1" customWidth="1"/>
    <col min="1242" max="1242" width="27.36328125" bestFit="1" customWidth="1"/>
    <col min="1243" max="1243" width="10.453125" bestFit="1" customWidth="1"/>
    <col min="1244" max="1244" width="21" bestFit="1" customWidth="1"/>
    <col min="1245" max="1245" width="18.81640625" bestFit="1" customWidth="1"/>
    <col min="1246" max="1246" width="30.81640625" bestFit="1" customWidth="1"/>
    <col min="1247" max="1247" width="12.1796875" bestFit="1" customWidth="1"/>
    <col min="1248" max="1248" width="22.6328125" bestFit="1" customWidth="1"/>
    <col min="1249" max="1249" width="11.81640625" bestFit="1" customWidth="1"/>
    <col min="1250" max="1250" width="28" bestFit="1" customWidth="1"/>
    <col min="1251" max="1251" width="22.1796875" bestFit="1" customWidth="1"/>
    <col min="1252" max="1252" width="15.81640625" bestFit="1" customWidth="1"/>
    <col min="1253" max="1253" width="10.36328125" bestFit="1" customWidth="1"/>
    <col min="1254" max="1254" width="23.453125" bestFit="1" customWidth="1"/>
    <col min="1255" max="1255" width="31.453125" bestFit="1" customWidth="1"/>
    <col min="1256" max="1256" width="22.81640625" bestFit="1" customWidth="1"/>
    <col min="1257" max="1257" width="34.81640625" bestFit="1" customWidth="1"/>
    <col min="1258" max="1258" width="27" bestFit="1" customWidth="1"/>
    <col min="1259" max="1259" width="31.1796875" bestFit="1" customWidth="1"/>
    <col min="1260" max="1260" width="16.81640625" bestFit="1" customWidth="1"/>
    <col min="1261" max="1261" width="18.1796875" bestFit="1" customWidth="1"/>
    <col min="1262" max="1262" width="15.453125" bestFit="1" customWidth="1"/>
    <col min="1263" max="1263" width="19" bestFit="1" customWidth="1"/>
    <col min="1264" max="1264" width="24.36328125" bestFit="1" customWidth="1"/>
    <col min="1265" max="1265" width="18.81640625" bestFit="1" customWidth="1"/>
    <col min="1266" max="1266" width="19.453125" bestFit="1" customWidth="1"/>
    <col min="1267" max="1267" width="11" bestFit="1" customWidth="1"/>
    <col min="1268" max="1268" width="9.1796875" bestFit="1" customWidth="1"/>
    <col min="1269" max="1269" width="22.1796875" bestFit="1" customWidth="1"/>
    <col min="1270" max="1270" width="19.81640625" bestFit="1" customWidth="1"/>
    <col min="1271" max="1271" width="28.36328125" bestFit="1" customWidth="1"/>
    <col min="1272" max="1272" width="20.453125" bestFit="1" customWidth="1"/>
    <col min="1273" max="1273" width="14.1796875" bestFit="1" customWidth="1"/>
    <col min="1274" max="1274" width="33.1796875" bestFit="1" customWidth="1"/>
    <col min="1275" max="1275" width="17.1796875" bestFit="1" customWidth="1"/>
    <col min="1276" max="1276" width="19.453125" bestFit="1" customWidth="1"/>
    <col min="1277" max="1277" width="22.36328125" bestFit="1" customWidth="1"/>
    <col min="1278" max="1278" width="36.453125" bestFit="1" customWidth="1"/>
    <col min="1279" max="1279" width="29.1796875" bestFit="1" customWidth="1"/>
    <col min="1280" max="1280" width="31.36328125" bestFit="1" customWidth="1"/>
    <col min="1281" max="1281" width="23.453125" bestFit="1" customWidth="1"/>
    <col min="1282" max="1282" width="20.1796875" bestFit="1" customWidth="1"/>
    <col min="1283" max="1283" width="15" bestFit="1" customWidth="1"/>
    <col min="1284" max="1284" width="21" bestFit="1" customWidth="1"/>
    <col min="1285" max="1285" width="6.453125" bestFit="1" customWidth="1"/>
    <col min="1286" max="1286" width="18.453125" bestFit="1" customWidth="1"/>
    <col min="1287" max="1287" width="13.1796875" bestFit="1" customWidth="1"/>
    <col min="1288" max="1288" width="14.36328125" bestFit="1" customWidth="1"/>
    <col min="1289" max="1289" width="6.453125" bestFit="1" customWidth="1"/>
    <col min="1290" max="1290" width="20.1796875" bestFit="1" customWidth="1"/>
    <col min="1291" max="1291" width="25" bestFit="1" customWidth="1"/>
    <col min="1292" max="1292" width="13.453125" bestFit="1" customWidth="1"/>
    <col min="1293" max="1293" width="14.1796875" bestFit="1" customWidth="1"/>
    <col min="1294" max="1294" width="33.6328125" bestFit="1" customWidth="1"/>
    <col min="1295" max="1296" width="18.81640625" bestFit="1" customWidth="1"/>
    <col min="1297" max="1297" width="27.81640625" bestFit="1" customWidth="1"/>
    <col min="1298" max="1298" width="17.1796875" bestFit="1" customWidth="1"/>
    <col min="1299" max="1299" width="24.1796875" bestFit="1" customWidth="1"/>
    <col min="1300" max="1300" width="32.1796875" bestFit="1" customWidth="1"/>
    <col min="1301" max="1301" width="16.81640625" bestFit="1" customWidth="1"/>
    <col min="1302" max="1302" width="17" bestFit="1" customWidth="1"/>
    <col min="1303" max="1303" width="22.1796875" bestFit="1" customWidth="1"/>
    <col min="1304" max="1304" width="19.81640625" bestFit="1" customWidth="1"/>
    <col min="1305" max="1305" width="18.81640625" bestFit="1" customWidth="1"/>
    <col min="1306" max="1306" width="33.81640625" bestFit="1" customWidth="1"/>
    <col min="1307" max="1307" width="32.453125" bestFit="1" customWidth="1"/>
    <col min="1308" max="1308" width="32" bestFit="1" customWidth="1"/>
    <col min="1309" max="1309" width="35.6328125" bestFit="1" customWidth="1"/>
    <col min="1310" max="1310" width="16.81640625" bestFit="1" customWidth="1"/>
    <col min="1311" max="1311" width="27.453125" bestFit="1" customWidth="1"/>
    <col min="1312" max="1312" width="16.453125" bestFit="1" customWidth="1"/>
    <col min="1313" max="1313" width="22.1796875" bestFit="1" customWidth="1"/>
    <col min="1314" max="1314" width="27.81640625" bestFit="1" customWidth="1"/>
    <col min="1315" max="1315" width="28.81640625" bestFit="1" customWidth="1"/>
    <col min="1316" max="1316" width="28.6328125" bestFit="1" customWidth="1"/>
    <col min="1317" max="1317" width="17.453125" bestFit="1" customWidth="1"/>
    <col min="1318" max="1318" width="18.6328125" bestFit="1" customWidth="1"/>
    <col min="1319" max="1319" width="17.81640625" bestFit="1" customWidth="1"/>
    <col min="1320" max="1320" width="30.81640625" bestFit="1" customWidth="1"/>
    <col min="1321" max="1321" width="23" bestFit="1" customWidth="1"/>
    <col min="1322" max="1322" width="20.6328125" bestFit="1" customWidth="1"/>
    <col min="1323" max="1323" width="18.453125" bestFit="1" customWidth="1"/>
    <col min="1324" max="1324" width="38" bestFit="1" customWidth="1"/>
    <col min="1325" max="1325" width="16" bestFit="1" customWidth="1"/>
    <col min="1326" max="1326" width="8.36328125" bestFit="1" customWidth="1"/>
    <col min="1327" max="1327" width="30.81640625" bestFit="1" customWidth="1"/>
    <col min="1328" max="1328" width="21.1796875" bestFit="1" customWidth="1"/>
    <col min="1329" max="1329" width="20.1796875" bestFit="1" customWidth="1"/>
    <col min="1330" max="1330" width="19.36328125" bestFit="1" customWidth="1"/>
    <col min="1331" max="1331" width="10.36328125" bestFit="1" customWidth="1"/>
    <col min="1332" max="1332" width="28.1796875" bestFit="1" customWidth="1"/>
    <col min="1333" max="1333" width="12.81640625" bestFit="1" customWidth="1"/>
    <col min="1334" max="1334" width="28" bestFit="1" customWidth="1"/>
    <col min="1335" max="1335" width="30.81640625" bestFit="1" customWidth="1"/>
    <col min="1336" max="1336" width="30.36328125" bestFit="1" customWidth="1"/>
    <col min="1337" max="1337" width="33.36328125" bestFit="1" customWidth="1"/>
    <col min="1338" max="1338" width="19.81640625" bestFit="1" customWidth="1"/>
    <col min="1339" max="1339" width="20.36328125" bestFit="1" customWidth="1"/>
  </cols>
  <sheetData>
    <row r="1" spans="1:119" s="72" customFormat="1" x14ac:dyDescent="0.35">
      <c r="A1" s="70" t="s">
        <v>344</v>
      </c>
      <c r="B1" s="71"/>
      <c r="C1" s="71"/>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t="s">
        <v>345</v>
      </c>
      <c r="AI1" s="71" t="s">
        <v>345</v>
      </c>
      <c r="AJ1" s="71" t="s">
        <v>346</v>
      </c>
      <c r="AK1" s="71" t="s">
        <v>346</v>
      </c>
      <c r="AL1" s="71" t="s">
        <v>150</v>
      </c>
      <c r="AM1" s="71" t="s">
        <v>150</v>
      </c>
      <c r="AN1" s="71"/>
      <c r="AO1" s="71" t="s">
        <v>347</v>
      </c>
      <c r="AP1" s="71"/>
      <c r="AQ1" s="71"/>
      <c r="AR1" s="71"/>
      <c r="AS1" s="71" t="s">
        <v>345</v>
      </c>
      <c r="AT1" s="71" t="s">
        <v>345</v>
      </c>
      <c r="AU1" s="71" t="s">
        <v>346</v>
      </c>
      <c r="AV1" s="71" t="s">
        <v>346</v>
      </c>
      <c r="AW1" s="71"/>
      <c r="AX1" s="71"/>
      <c r="AY1" s="71"/>
      <c r="AZ1" s="71"/>
      <c r="BA1" s="71"/>
      <c r="BB1" s="71"/>
      <c r="BC1" s="71"/>
      <c r="BD1" s="71"/>
      <c r="BE1" s="71"/>
      <c r="BF1" s="71"/>
      <c r="BG1" s="71"/>
      <c r="BH1" s="71"/>
      <c r="BI1" s="71"/>
      <c r="BJ1" s="71"/>
      <c r="BK1" s="71"/>
      <c r="BL1" s="71"/>
      <c r="BM1" s="71"/>
      <c r="BN1" s="71"/>
      <c r="BO1" s="71" t="s">
        <v>348</v>
      </c>
      <c r="BP1" s="71" t="s">
        <v>348</v>
      </c>
      <c r="BQ1" s="71" t="s">
        <v>348</v>
      </c>
      <c r="BR1" s="71" t="s">
        <v>348</v>
      </c>
      <c r="BS1" s="71" t="s">
        <v>348</v>
      </c>
      <c r="BT1" s="71" t="s">
        <v>348</v>
      </c>
      <c r="BU1" s="71" t="s">
        <v>348</v>
      </c>
      <c r="BV1" s="71" t="s">
        <v>348</v>
      </c>
      <c r="BW1" s="71" t="s">
        <v>348</v>
      </c>
      <c r="BX1" s="71" t="s">
        <v>348</v>
      </c>
      <c r="BY1" s="71" t="s">
        <v>348</v>
      </c>
      <c r="BZ1" s="71" t="s">
        <v>348</v>
      </c>
      <c r="CA1" s="71" t="s">
        <v>348</v>
      </c>
      <c r="CB1" s="71" t="s">
        <v>348</v>
      </c>
      <c r="CC1" s="71" t="s">
        <v>348</v>
      </c>
      <c r="CD1" s="71" t="s">
        <v>348</v>
      </c>
      <c r="CE1" s="71" t="s">
        <v>348</v>
      </c>
      <c r="CF1" s="71" t="s">
        <v>348</v>
      </c>
      <c r="CG1" s="71"/>
      <c r="CH1" s="71" t="s">
        <v>348</v>
      </c>
      <c r="CI1" s="71"/>
      <c r="CJ1" s="71" t="s">
        <v>348</v>
      </c>
      <c r="CK1" s="71"/>
      <c r="CL1" s="71"/>
      <c r="CM1" s="71"/>
      <c r="CN1" s="71"/>
      <c r="CO1" s="71"/>
      <c r="CP1" s="71"/>
      <c r="CQ1" s="71" t="s">
        <v>349</v>
      </c>
      <c r="CR1" s="71" t="s">
        <v>349</v>
      </c>
      <c r="CS1" s="71" t="s">
        <v>349</v>
      </c>
      <c r="CT1" s="71" t="s">
        <v>350</v>
      </c>
      <c r="CU1" s="71" t="s">
        <v>350</v>
      </c>
      <c r="CV1" s="71" t="s">
        <v>350</v>
      </c>
      <c r="CW1" s="71"/>
      <c r="CX1" s="71"/>
      <c r="CY1" s="71"/>
      <c r="CZ1" s="71"/>
      <c r="DA1" s="71"/>
      <c r="DB1" s="71"/>
      <c r="DC1" s="71" t="s">
        <v>345</v>
      </c>
      <c r="DD1" s="71" t="s">
        <v>345</v>
      </c>
      <c r="DE1" s="71" t="s">
        <v>345</v>
      </c>
      <c r="DF1" s="71" t="s">
        <v>346</v>
      </c>
      <c r="DG1" s="71" t="s">
        <v>346</v>
      </c>
      <c r="DH1" s="71" t="s">
        <v>346</v>
      </c>
      <c r="DI1" s="71" t="s">
        <v>351</v>
      </c>
      <c r="DJ1" s="71" t="s">
        <v>351</v>
      </c>
      <c r="DK1" s="71" t="s">
        <v>351</v>
      </c>
      <c r="DL1" s="71" t="s">
        <v>351</v>
      </c>
      <c r="DM1" s="71" t="s">
        <v>351</v>
      </c>
      <c r="DN1" s="71" t="s">
        <v>351</v>
      </c>
      <c r="DO1" s="71" t="s">
        <v>150</v>
      </c>
    </row>
    <row r="2" spans="1:119" s="1" customFormat="1" x14ac:dyDescent="0.35">
      <c r="A2" s="73" t="s">
        <v>352</v>
      </c>
      <c r="B2" s="73" t="s">
        <v>353</v>
      </c>
      <c r="C2" s="73" t="s">
        <v>354</v>
      </c>
      <c r="D2" s="73" t="s">
        <v>355</v>
      </c>
      <c r="E2" s="73" t="s">
        <v>356</v>
      </c>
      <c r="F2" s="73" t="s">
        <v>357</v>
      </c>
      <c r="G2" s="73" t="s">
        <v>358</v>
      </c>
      <c r="H2" s="73" t="s">
        <v>359</v>
      </c>
      <c r="I2" s="73" t="s">
        <v>360</v>
      </c>
      <c r="J2" s="73" t="s">
        <v>361</v>
      </c>
      <c r="K2" s="73" t="s">
        <v>362</v>
      </c>
      <c r="L2" s="73" t="s">
        <v>363</v>
      </c>
      <c r="M2" s="73" t="s">
        <v>364</v>
      </c>
      <c r="N2" s="73" t="s">
        <v>365</v>
      </c>
      <c r="O2" s="73" t="s">
        <v>366</v>
      </c>
      <c r="P2" s="73" t="s">
        <v>367</v>
      </c>
      <c r="Q2" s="73" t="s">
        <v>368</v>
      </c>
      <c r="R2" s="73" t="s">
        <v>369</v>
      </c>
      <c r="S2" s="73" t="s">
        <v>370</v>
      </c>
      <c r="T2" s="73" t="s">
        <v>371</v>
      </c>
      <c r="U2" s="73" t="s">
        <v>372</v>
      </c>
      <c r="V2" s="73" t="s">
        <v>373</v>
      </c>
      <c r="W2" s="73" t="s">
        <v>374</v>
      </c>
      <c r="X2" s="73" t="s">
        <v>375</v>
      </c>
      <c r="Y2" s="73" t="s">
        <v>376</v>
      </c>
      <c r="Z2" s="73" t="s">
        <v>377</v>
      </c>
      <c r="AA2" s="73" t="s">
        <v>378</v>
      </c>
      <c r="AB2" s="73" t="s">
        <v>379</v>
      </c>
      <c r="AC2" s="73" t="s">
        <v>380</v>
      </c>
      <c r="AD2" s="73" t="s">
        <v>381</v>
      </c>
      <c r="AE2" s="73" t="s">
        <v>382</v>
      </c>
      <c r="AF2" s="73" t="s">
        <v>383</v>
      </c>
      <c r="AG2" s="73" t="s">
        <v>384</v>
      </c>
      <c r="AH2" s="73" t="s">
        <v>385</v>
      </c>
      <c r="AI2" s="73" t="s">
        <v>386</v>
      </c>
      <c r="AJ2" s="73" t="s">
        <v>387</v>
      </c>
      <c r="AK2" s="73" t="s">
        <v>388</v>
      </c>
      <c r="AL2" s="73" t="s">
        <v>389</v>
      </c>
      <c r="AM2" s="73" t="s">
        <v>390</v>
      </c>
      <c r="AN2" s="73" t="s">
        <v>391</v>
      </c>
      <c r="AO2" s="73" t="s">
        <v>392</v>
      </c>
      <c r="AP2" s="73" t="s">
        <v>393</v>
      </c>
      <c r="AQ2" s="73" t="s">
        <v>394</v>
      </c>
      <c r="AR2" s="73" t="s">
        <v>395</v>
      </c>
      <c r="AS2" s="73" t="s">
        <v>396</v>
      </c>
      <c r="AT2" s="73" t="s">
        <v>397</v>
      </c>
      <c r="AU2" s="73" t="s">
        <v>398</v>
      </c>
      <c r="AV2" s="73" t="s">
        <v>399</v>
      </c>
      <c r="AW2" s="73" t="s">
        <v>400</v>
      </c>
      <c r="AX2" s="73" t="s">
        <v>401</v>
      </c>
      <c r="AY2" s="73" t="s">
        <v>402</v>
      </c>
      <c r="AZ2" s="73" t="s">
        <v>403</v>
      </c>
      <c r="BA2" s="73" t="s">
        <v>404</v>
      </c>
      <c r="BB2" s="73" t="s">
        <v>405</v>
      </c>
      <c r="BC2" s="73" t="s">
        <v>406</v>
      </c>
      <c r="BD2" s="73" t="s">
        <v>407</v>
      </c>
      <c r="BE2" s="73" t="s">
        <v>408</v>
      </c>
      <c r="BF2" s="73" t="s">
        <v>409</v>
      </c>
      <c r="BG2" s="73" t="s">
        <v>410</v>
      </c>
      <c r="BH2" s="73" t="s">
        <v>411</v>
      </c>
      <c r="BI2" s="73" t="s">
        <v>412</v>
      </c>
      <c r="BJ2" s="73" t="s">
        <v>413</v>
      </c>
      <c r="BK2" s="73" t="s">
        <v>414</v>
      </c>
      <c r="BL2" s="73" t="s">
        <v>415</v>
      </c>
      <c r="BM2" s="73" t="s">
        <v>416</v>
      </c>
      <c r="BN2" s="73" t="s">
        <v>417</v>
      </c>
      <c r="BO2" s="73" t="s">
        <v>418</v>
      </c>
      <c r="BP2" s="73" t="s">
        <v>419</v>
      </c>
      <c r="BQ2" s="73" t="s">
        <v>420</v>
      </c>
      <c r="BR2" s="73" t="s">
        <v>421</v>
      </c>
      <c r="BS2" s="73" t="s">
        <v>422</v>
      </c>
      <c r="BT2" s="73" t="s">
        <v>423</v>
      </c>
      <c r="BU2" s="73" t="s">
        <v>424</v>
      </c>
      <c r="BV2" s="73" t="s">
        <v>425</v>
      </c>
      <c r="BW2" s="73" t="s">
        <v>426</v>
      </c>
      <c r="BX2" s="73" t="s">
        <v>427</v>
      </c>
      <c r="BY2" s="73" t="s">
        <v>428</v>
      </c>
      <c r="BZ2" s="73" t="s">
        <v>429</v>
      </c>
      <c r="CA2" s="73" t="s">
        <v>430</v>
      </c>
      <c r="CB2" s="73" t="s">
        <v>431</v>
      </c>
      <c r="CC2" s="73" t="s">
        <v>432</v>
      </c>
      <c r="CD2" s="73" t="s">
        <v>433</v>
      </c>
      <c r="CE2" s="73" t="s">
        <v>434</v>
      </c>
      <c r="CF2" s="73" t="s">
        <v>435</v>
      </c>
      <c r="CG2" s="73" t="s">
        <v>436</v>
      </c>
      <c r="CH2" s="73" t="s">
        <v>437</v>
      </c>
      <c r="CI2" s="73" t="s">
        <v>438</v>
      </c>
      <c r="CJ2" s="73" t="s">
        <v>439</v>
      </c>
      <c r="CK2" s="73" t="s">
        <v>440</v>
      </c>
      <c r="CL2" s="73" t="s">
        <v>441</v>
      </c>
      <c r="CM2" s="73" t="s">
        <v>442</v>
      </c>
      <c r="CN2" s="73" t="s">
        <v>443</v>
      </c>
      <c r="CO2" s="73" t="s">
        <v>444</v>
      </c>
      <c r="CP2" s="73" t="s">
        <v>445</v>
      </c>
      <c r="CQ2" s="73" t="s">
        <v>446</v>
      </c>
      <c r="CR2" s="73" t="s">
        <v>447</v>
      </c>
      <c r="CS2" s="73" t="s">
        <v>448</v>
      </c>
      <c r="CT2" s="73" t="s">
        <v>449</v>
      </c>
      <c r="CU2" s="73" t="s">
        <v>450</v>
      </c>
      <c r="CV2" s="73" t="s">
        <v>451</v>
      </c>
      <c r="CW2" s="73" t="s">
        <v>452</v>
      </c>
      <c r="CX2" s="73" t="s">
        <v>453</v>
      </c>
      <c r="CY2" s="73" t="s">
        <v>454</v>
      </c>
      <c r="CZ2" s="73" t="s">
        <v>455</v>
      </c>
      <c r="DA2" s="73" t="s">
        <v>456</v>
      </c>
      <c r="DB2" s="73" t="s">
        <v>457</v>
      </c>
      <c r="DC2" s="73" t="s">
        <v>458</v>
      </c>
      <c r="DD2" s="73" t="s">
        <v>459</v>
      </c>
      <c r="DE2" s="73" t="s">
        <v>460</v>
      </c>
      <c r="DF2" s="73" t="s">
        <v>461</v>
      </c>
      <c r="DG2" s="73" t="s">
        <v>462</v>
      </c>
      <c r="DH2" s="73" t="s">
        <v>463</v>
      </c>
      <c r="DI2" s="73" t="s">
        <v>464</v>
      </c>
      <c r="DJ2" s="73" t="s">
        <v>465</v>
      </c>
      <c r="DK2" s="73" t="s">
        <v>466</v>
      </c>
      <c r="DL2" s="73" t="s">
        <v>467</v>
      </c>
      <c r="DM2" s="73" t="s">
        <v>468</v>
      </c>
      <c r="DN2" s="73" t="s">
        <v>469</v>
      </c>
      <c r="DO2" s="73" t="s">
        <v>470</v>
      </c>
    </row>
    <row r="3" spans="1:119" s="8" customFormat="1" x14ac:dyDescent="0.35">
      <c r="A3" s="83">
        <v>100016</v>
      </c>
      <c r="B3" s="74" t="s">
        <v>471</v>
      </c>
      <c r="C3" s="74" t="b">
        <v>1</v>
      </c>
      <c r="D3" s="74" t="b">
        <v>1</v>
      </c>
      <c r="E3" s="74" t="b">
        <v>0</v>
      </c>
      <c r="F3" s="74" t="b">
        <v>0</v>
      </c>
      <c r="G3" s="74" t="s">
        <v>472</v>
      </c>
      <c r="H3" s="74"/>
      <c r="I3" s="74" t="s">
        <v>473</v>
      </c>
      <c r="J3" s="74" t="s">
        <v>474</v>
      </c>
      <c r="K3" s="74">
        <v>51.05</v>
      </c>
      <c r="L3" s="74">
        <v>-114.07</v>
      </c>
      <c r="M3" s="74" t="s">
        <v>475</v>
      </c>
      <c r="N3" s="74">
        <v>2010</v>
      </c>
      <c r="O3" s="74"/>
      <c r="P3" s="74">
        <v>2014</v>
      </c>
      <c r="Q3" s="74">
        <v>221</v>
      </c>
      <c r="R3" s="74"/>
      <c r="S3" s="74"/>
      <c r="T3" s="74" t="s">
        <v>476</v>
      </c>
      <c r="U3" s="74"/>
      <c r="V3" s="74" t="s">
        <v>477</v>
      </c>
      <c r="W3" s="74"/>
      <c r="X3" s="74" t="s">
        <v>477</v>
      </c>
      <c r="Y3" s="74"/>
      <c r="Z3" s="74" t="s">
        <v>477</v>
      </c>
      <c r="AA3" s="74" t="s">
        <v>477</v>
      </c>
      <c r="AB3" s="74" t="s">
        <v>477</v>
      </c>
      <c r="AC3" s="74"/>
      <c r="AD3" s="74"/>
      <c r="AE3" s="74"/>
      <c r="AF3" s="74" t="s">
        <v>478</v>
      </c>
      <c r="AG3" s="74"/>
      <c r="AH3" s="74">
        <v>60</v>
      </c>
      <c r="AI3" s="74">
        <v>55</v>
      </c>
      <c r="AJ3" s="74"/>
      <c r="AK3" s="74">
        <v>12600</v>
      </c>
      <c r="AL3" s="74"/>
      <c r="AM3" s="74"/>
      <c r="AN3" s="74" t="s">
        <v>477</v>
      </c>
      <c r="AO3" s="74"/>
      <c r="AP3" s="74">
        <v>1</v>
      </c>
      <c r="AQ3" s="74" t="s">
        <v>479</v>
      </c>
      <c r="AR3" s="74">
        <v>2000</v>
      </c>
      <c r="AS3" s="74">
        <v>60</v>
      </c>
      <c r="AT3" s="74">
        <v>55</v>
      </c>
      <c r="AU3" s="74"/>
      <c r="AV3" s="74">
        <v>12600</v>
      </c>
      <c r="AW3" s="74" t="s">
        <v>477</v>
      </c>
      <c r="AX3" s="74"/>
      <c r="AY3" s="74"/>
      <c r="AZ3" s="74"/>
      <c r="BA3" s="74"/>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4"/>
      <c r="CD3" s="74"/>
      <c r="CE3" s="74"/>
      <c r="CF3" s="74"/>
      <c r="CG3" s="74"/>
      <c r="CH3" s="74"/>
      <c r="CI3" s="74"/>
      <c r="CJ3" s="74"/>
      <c r="CK3" s="74" t="s">
        <v>480</v>
      </c>
      <c r="CL3" s="74" t="s">
        <v>477</v>
      </c>
      <c r="CM3" s="74" t="s">
        <v>480</v>
      </c>
      <c r="CN3" s="74"/>
      <c r="CO3" s="74">
        <v>12</v>
      </c>
      <c r="CP3" s="74"/>
      <c r="CQ3" s="74"/>
      <c r="CR3" s="74">
        <v>650558</v>
      </c>
      <c r="CS3" s="74"/>
      <c r="CT3" s="74"/>
      <c r="CU3" s="74">
        <v>3400</v>
      </c>
      <c r="CV3" s="74"/>
      <c r="CW3" s="74"/>
      <c r="CX3" s="74" t="s">
        <v>477</v>
      </c>
      <c r="CY3" s="74"/>
      <c r="CZ3" s="74"/>
      <c r="DA3" s="74"/>
      <c r="DB3" s="74"/>
      <c r="DC3" s="74"/>
      <c r="DD3" s="74">
        <v>55</v>
      </c>
      <c r="DE3" s="74"/>
      <c r="DF3" s="74"/>
      <c r="DG3" s="74">
        <v>12600</v>
      </c>
      <c r="DH3" s="74"/>
      <c r="DI3" s="74"/>
      <c r="DJ3" s="74"/>
      <c r="DK3" s="74"/>
      <c r="DL3" s="74"/>
      <c r="DM3" s="74"/>
      <c r="DN3" s="74"/>
      <c r="DO3" s="74"/>
    </row>
    <row r="4" spans="1:119" s="8" customFormat="1" x14ac:dyDescent="0.35">
      <c r="A4" s="83">
        <v>100017</v>
      </c>
      <c r="B4" s="74" t="s">
        <v>481</v>
      </c>
      <c r="C4" s="74" t="b">
        <v>1</v>
      </c>
      <c r="D4" s="74" t="b">
        <v>1</v>
      </c>
      <c r="E4" s="74" t="b">
        <v>0</v>
      </c>
      <c r="F4" s="74" t="b">
        <v>0</v>
      </c>
      <c r="G4" s="74" t="s">
        <v>482</v>
      </c>
      <c r="H4" s="74"/>
      <c r="I4" s="74" t="s">
        <v>473</v>
      </c>
      <c r="J4" s="74" t="s">
        <v>474</v>
      </c>
      <c r="K4" s="74">
        <v>51.051000000000002</v>
      </c>
      <c r="L4" s="74">
        <v>-114.069</v>
      </c>
      <c r="M4" s="74" t="s">
        <v>475</v>
      </c>
      <c r="N4" s="74">
        <v>1970</v>
      </c>
      <c r="O4" s="74"/>
      <c r="P4" s="74">
        <v>2017</v>
      </c>
      <c r="Q4" s="74">
        <v>221</v>
      </c>
      <c r="R4" s="74">
        <v>15739</v>
      </c>
      <c r="S4" s="74"/>
      <c r="T4" s="74" t="s">
        <v>476</v>
      </c>
      <c r="U4" s="74"/>
      <c r="V4" s="74"/>
      <c r="W4" s="74"/>
      <c r="X4" s="74"/>
      <c r="Y4" s="74"/>
      <c r="Z4" s="74"/>
      <c r="AA4" s="74"/>
      <c r="AB4" s="74"/>
      <c r="AC4" s="74"/>
      <c r="AD4" s="74"/>
      <c r="AE4" s="74"/>
      <c r="AF4" s="74" t="s">
        <v>478</v>
      </c>
      <c r="AG4" s="74"/>
      <c r="AH4" s="74"/>
      <c r="AI4" s="74"/>
      <c r="AJ4" s="74"/>
      <c r="AK4" s="74"/>
      <c r="AL4" s="74"/>
      <c r="AM4" s="74"/>
      <c r="AN4" s="74"/>
      <c r="AO4" s="74"/>
      <c r="AP4" s="74"/>
      <c r="AQ4" s="74"/>
      <c r="AR4" s="74"/>
      <c r="AS4" s="74"/>
      <c r="AT4" s="74"/>
      <c r="AU4" s="74"/>
      <c r="AV4" s="74"/>
      <c r="AW4" s="74" t="s">
        <v>477</v>
      </c>
      <c r="AX4" s="74"/>
      <c r="AY4" s="74"/>
      <c r="AZ4" s="74"/>
      <c r="BA4" s="74"/>
      <c r="BB4" s="74"/>
      <c r="BC4" s="74"/>
      <c r="BD4" s="74"/>
      <c r="BE4" s="74"/>
      <c r="BF4" s="74"/>
      <c r="BG4" s="74"/>
      <c r="BH4" s="74"/>
      <c r="BI4" s="74"/>
      <c r="BJ4" s="74"/>
      <c r="BK4" s="74"/>
      <c r="BL4" s="74"/>
      <c r="BM4" s="74"/>
      <c r="BN4" s="74"/>
      <c r="BO4" s="74"/>
      <c r="BP4" s="74"/>
      <c r="BQ4" s="74"/>
      <c r="BR4" s="74"/>
      <c r="BS4" s="74"/>
      <c r="BT4" s="74"/>
      <c r="BU4" s="74"/>
      <c r="BV4" s="74"/>
      <c r="BW4" s="74"/>
      <c r="BX4" s="74"/>
      <c r="BY4" s="74"/>
      <c r="BZ4" s="74"/>
      <c r="CA4" s="74"/>
      <c r="CB4" s="74"/>
      <c r="CC4" s="74"/>
      <c r="CD4" s="74"/>
      <c r="CE4" s="74"/>
      <c r="CF4" s="74"/>
      <c r="CG4" s="74"/>
      <c r="CH4" s="74"/>
      <c r="CI4" s="74"/>
      <c r="CJ4" s="74"/>
      <c r="CK4" s="74"/>
      <c r="CL4" s="74"/>
      <c r="CM4" s="74"/>
      <c r="CN4" s="74"/>
      <c r="CO4" s="74"/>
      <c r="CP4" s="74"/>
      <c r="CQ4" s="74"/>
      <c r="CR4" s="74"/>
      <c r="CS4" s="74"/>
      <c r="CT4" s="74"/>
      <c r="CU4" s="74"/>
      <c r="CV4" s="74"/>
      <c r="CW4" s="74"/>
      <c r="CX4" s="74"/>
      <c r="CY4" s="74"/>
      <c r="CZ4" s="74"/>
      <c r="DA4" s="74"/>
      <c r="DB4" s="74"/>
      <c r="DC4" s="74"/>
      <c r="DD4" s="74"/>
      <c r="DE4" s="74"/>
      <c r="DF4" s="74"/>
      <c r="DG4" s="74"/>
      <c r="DH4" s="74"/>
      <c r="DI4" s="74"/>
      <c r="DJ4" s="74"/>
      <c r="DK4" s="74"/>
      <c r="DL4" s="74"/>
      <c r="DM4" s="74"/>
      <c r="DN4" s="74"/>
      <c r="DO4" s="74"/>
    </row>
    <row r="5" spans="1:119" s="8" customFormat="1" x14ac:dyDescent="0.35">
      <c r="A5" s="83">
        <v>100022</v>
      </c>
      <c r="B5" s="74" t="s">
        <v>483</v>
      </c>
      <c r="C5" s="74" t="b">
        <v>1</v>
      </c>
      <c r="D5" s="74" t="b">
        <v>1</v>
      </c>
      <c r="E5" s="74" t="b">
        <v>0</v>
      </c>
      <c r="F5" s="74" t="b">
        <v>0</v>
      </c>
      <c r="G5" s="74" t="s">
        <v>484</v>
      </c>
      <c r="H5" s="74"/>
      <c r="I5" s="74" t="s">
        <v>473</v>
      </c>
      <c r="J5" s="74" t="s">
        <v>474</v>
      </c>
      <c r="K5" s="74">
        <v>51.055999999999997</v>
      </c>
      <c r="L5" s="74">
        <v>-114.06399999999999</v>
      </c>
      <c r="M5" s="74" t="s">
        <v>475</v>
      </c>
      <c r="N5" s="74">
        <v>2000</v>
      </c>
      <c r="O5" s="74"/>
      <c r="P5" s="74">
        <v>2015</v>
      </c>
      <c r="Q5" s="74">
        <v>221</v>
      </c>
      <c r="R5" s="74"/>
      <c r="S5" s="74"/>
      <c r="T5" s="74" t="s">
        <v>476</v>
      </c>
      <c r="U5" s="74"/>
      <c r="V5" s="74"/>
      <c r="W5" s="74"/>
      <c r="X5" s="74"/>
      <c r="Y5" s="74"/>
      <c r="Z5" s="74"/>
      <c r="AA5" s="74"/>
      <c r="AB5" s="74"/>
      <c r="AC5" s="74"/>
      <c r="AD5" s="74"/>
      <c r="AE5" s="74"/>
      <c r="AF5" s="74" t="s">
        <v>478</v>
      </c>
      <c r="AG5" s="74"/>
      <c r="AH5" s="74">
        <v>35</v>
      </c>
      <c r="AI5" s="74"/>
      <c r="AJ5" s="74">
        <v>27000</v>
      </c>
      <c r="AK5" s="74">
        <v>73835</v>
      </c>
      <c r="AL5" s="74"/>
      <c r="AM5" s="74"/>
      <c r="AN5" s="74" t="s">
        <v>477</v>
      </c>
      <c r="AO5" s="74"/>
      <c r="AP5" s="74">
        <v>3</v>
      </c>
      <c r="AQ5" s="74" t="s">
        <v>485</v>
      </c>
      <c r="AR5" s="74"/>
      <c r="AS5" s="74">
        <v>35</v>
      </c>
      <c r="AT5" s="74"/>
      <c r="AU5" s="74">
        <v>27000</v>
      </c>
      <c r="AV5" s="74">
        <v>73835</v>
      </c>
      <c r="AW5" s="74" t="s">
        <v>477</v>
      </c>
      <c r="AX5" s="74"/>
      <c r="AY5" s="74"/>
      <c r="AZ5" s="74"/>
      <c r="BA5" s="74"/>
      <c r="BB5" s="74"/>
      <c r="BC5" s="74"/>
      <c r="BD5" s="74"/>
      <c r="BE5" s="74"/>
      <c r="BF5" s="74"/>
      <c r="BG5" s="74"/>
      <c r="BH5" s="74"/>
      <c r="BI5" s="74"/>
      <c r="BJ5" s="74" t="s">
        <v>477</v>
      </c>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c r="CW5" s="74"/>
      <c r="CX5" s="74"/>
      <c r="CY5" s="74"/>
      <c r="CZ5" s="74"/>
      <c r="DA5" s="74"/>
      <c r="DB5" s="74"/>
      <c r="DC5" s="74"/>
      <c r="DD5" s="74"/>
      <c r="DE5" s="74"/>
      <c r="DF5" s="74"/>
      <c r="DG5" s="74"/>
      <c r="DH5" s="74"/>
      <c r="DI5" s="74"/>
      <c r="DJ5" s="74"/>
      <c r="DK5" s="74"/>
      <c r="DL5" s="74"/>
      <c r="DM5" s="74"/>
      <c r="DN5" s="74"/>
      <c r="DO5" s="74"/>
    </row>
    <row r="6" spans="1:119" s="8" customFormat="1" x14ac:dyDescent="0.35">
      <c r="A6" s="83">
        <v>100024</v>
      </c>
      <c r="B6" s="74" t="s">
        <v>486</v>
      </c>
      <c r="C6" s="74" t="b">
        <v>1</v>
      </c>
      <c r="D6" s="74" t="b">
        <v>1</v>
      </c>
      <c r="E6" s="74" t="b">
        <v>0</v>
      </c>
      <c r="F6" s="74" t="b">
        <v>0</v>
      </c>
      <c r="G6" s="74" t="s">
        <v>486</v>
      </c>
      <c r="H6" s="74"/>
      <c r="I6" s="74" t="s">
        <v>473</v>
      </c>
      <c r="J6" s="74" t="s">
        <v>474</v>
      </c>
      <c r="K6" s="74">
        <v>51.058</v>
      </c>
      <c r="L6" s="74">
        <v>-114.062</v>
      </c>
      <c r="M6" s="74" t="s">
        <v>475</v>
      </c>
      <c r="N6" s="74">
        <v>1970</v>
      </c>
      <c r="O6" s="74"/>
      <c r="P6" s="74">
        <v>2017</v>
      </c>
      <c r="Q6" s="74">
        <v>221</v>
      </c>
      <c r="R6" s="74">
        <v>23257</v>
      </c>
      <c r="S6" s="74"/>
      <c r="T6" s="74" t="s">
        <v>476</v>
      </c>
      <c r="U6" s="74"/>
      <c r="V6" s="74"/>
      <c r="W6" s="74"/>
      <c r="X6" s="74"/>
      <c r="Y6" s="74"/>
      <c r="Z6" s="74"/>
      <c r="AA6" s="74" t="s">
        <v>477</v>
      </c>
      <c r="AB6" s="74"/>
      <c r="AC6" s="74"/>
      <c r="AD6" s="74"/>
      <c r="AE6" s="74"/>
      <c r="AF6" s="74" t="s">
        <v>478</v>
      </c>
      <c r="AG6" s="74"/>
      <c r="AH6" s="74"/>
      <c r="AI6" s="74"/>
      <c r="AJ6" s="74"/>
      <c r="AK6" s="74"/>
      <c r="AL6" s="74"/>
      <c r="AM6" s="74"/>
      <c r="AN6" s="74"/>
      <c r="AO6" s="74"/>
      <c r="AP6" s="74"/>
      <c r="AQ6" s="74"/>
      <c r="AR6" s="74"/>
      <c r="AS6" s="74"/>
      <c r="AT6" s="74"/>
      <c r="AU6" s="74"/>
      <c r="AV6" s="74"/>
      <c r="AW6" s="74" t="s">
        <v>477</v>
      </c>
      <c r="AX6" s="74"/>
      <c r="AY6" s="74"/>
      <c r="AZ6" s="74"/>
      <c r="BA6" s="74"/>
      <c r="BB6" s="74"/>
      <c r="BC6" s="74"/>
      <c r="BD6" s="74"/>
      <c r="BE6" s="74"/>
      <c r="BF6" s="74"/>
      <c r="BG6" s="74"/>
      <c r="BH6" s="74"/>
      <c r="BI6" s="74"/>
      <c r="BJ6" s="74"/>
      <c r="BK6" s="74"/>
      <c r="BL6" s="74"/>
      <c r="BM6" s="74"/>
      <c r="BN6" s="74" t="s">
        <v>477</v>
      </c>
      <c r="BO6" s="74"/>
      <c r="BP6" s="74"/>
      <c r="BQ6" s="74"/>
      <c r="BR6" s="74"/>
      <c r="BS6" s="74"/>
      <c r="BT6" s="74"/>
      <c r="BU6" s="74"/>
      <c r="BV6" s="74"/>
      <c r="BW6" s="74"/>
      <c r="BX6" s="74"/>
      <c r="BY6" s="74"/>
      <c r="BZ6" s="74"/>
      <c r="CA6" s="74"/>
      <c r="CB6" s="74"/>
      <c r="CC6" s="74"/>
      <c r="CD6" s="74"/>
      <c r="CE6" s="74"/>
      <c r="CF6" s="74"/>
      <c r="CG6" s="74"/>
      <c r="CH6" s="74"/>
      <c r="CI6" s="74"/>
      <c r="CJ6" s="74"/>
      <c r="CK6" s="74" t="s">
        <v>480</v>
      </c>
      <c r="CL6" s="74" t="s">
        <v>477</v>
      </c>
      <c r="CM6" s="74" t="s">
        <v>477</v>
      </c>
      <c r="CN6" s="74"/>
      <c r="CO6" s="74">
        <v>100</v>
      </c>
      <c r="CP6" s="74">
        <v>100</v>
      </c>
      <c r="CQ6" s="74"/>
      <c r="CR6" s="74">
        <v>7532000</v>
      </c>
      <c r="CS6" s="74">
        <v>7532000</v>
      </c>
      <c r="CT6" s="74"/>
      <c r="CU6" s="74">
        <v>26240</v>
      </c>
      <c r="CV6" s="74">
        <v>26240</v>
      </c>
      <c r="CW6" s="74"/>
      <c r="CX6" s="74" t="s">
        <v>477</v>
      </c>
      <c r="CY6" s="74" t="s">
        <v>477</v>
      </c>
      <c r="CZ6" s="74"/>
      <c r="DA6" s="74"/>
      <c r="DB6" s="74"/>
      <c r="DC6" s="74"/>
      <c r="DD6" s="74">
        <v>153.864</v>
      </c>
      <c r="DE6" s="74">
        <v>35.168500000000002</v>
      </c>
      <c r="DF6" s="74"/>
      <c r="DG6" s="74">
        <v>250000</v>
      </c>
      <c r="DH6" s="74">
        <v>46891.9</v>
      </c>
      <c r="DI6" s="74"/>
      <c r="DJ6" s="74"/>
      <c r="DK6" s="74"/>
      <c r="DL6" s="74"/>
      <c r="DM6" s="74"/>
      <c r="DN6" s="74"/>
      <c r="DO6" s="74"/>
    </row>
    <row r="7" spans="1:119" s="8" customFormat="1" x14ac:dyDescent="0.35">
      <c r="A7" s="83">
        <v>100035</v>
      </c>
      <c r="B7" s="74" t="s">
        <v>487</v>
      </c>
      <c r="C7" s="74" t="b">
        <v>0</v>
      </c>
      <c r="D7" s="74" t="b">
        <v>1</v>
      </c>
      <c r="E7" s="74" t="b">
        <v>0</v>
      </c>
      <c r="F7" s="74" t="b">
        <v>0</v>
      </c>
      <c r="G7" s="74" t="s">
        <v>488</v>
      </c>
      <c r="H7" s="74"/>
      <c r="I7" s="74" t="s">
        <v>489</v>
      </c>
      <c r="J7" s="74" t="s">
        <v>474</v>
      </c>
      <c r="K7" s="74">
        <v>54.463999999999999</v>
      </c>
      <c r="L7" s="74">
        <v>-110.173</v>
      </c>
      <c r="M7" s="74" t="s">
        <v>475</v>
      </c>
      <c r="N7" s="74">
        <v>1954</v>
      </c>
      <c r="O7" s="74"/>
      <c r="P7" s="74">
        <v>2017</v>
      </c>
      <c r="Q7" s="74">
        <v>9111</v>
      </c>
      <c r="R7" s="74"/>
      <c r="S7" s="74"/>
      <c r="T7" s="74" t="s">
        <v>490</v>
      </c>
      <c r="U7" s="74"/>
      <c r="V7" s="74"/>
      <c r="W7" s="74"/>
      <c r="X7" s="74"/>
      <c r="Y7" s="74"/>
      <c r="Z7" s="74"/>
      <c r="AA7" s="74"/>
      <c r="AB7" s="74"/>
      <c r="AC7" s="74"/>
      <c r="AD7" s="74"/>
      <c r="AE7" s="74" t="s">
        <v>477</v>
      </c>
      <c r="AF7" s="74" t="s">
        <v>491</v>
      </c>
      <c r="AG7" s="74"/>
      <c r="AH7" s="74"/>
      <c r="AI7" s="74"/>
      <c r="AJ7" s="74"/>
      <c r="AK7" s="74"/>
      <c r="AL7" s="74"/>
      <c r="AM7" s="74"/>
      <c r="AN7" s="74"/>
      <c r="AO7" s="74"/>
      <c r="AP7" s="74"/>
      <c r="AQ7" s="74"/>
      <c r="AR7" s="74"/>
      <c r="AS7" s="74"/>
      <c r="AT7" s="74"/>
      <c r="AU7" s="74"/>
      <c r="AV7" s="74"/>
      <c r="AW7" s="74" t="s">
        <v>477</v>
      </c>
      <c r="AX7" s="74"/>
      <c r="AY7" s="74" t="s">
        <v>477</v>
      </c>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t="s">
        <v>477</v>
      </c>
      <c r="CL7" s="74" t="s">
        <v>480</v>
      </c>
      <c r="CM7" s="74" t="s">
        <v>480</v>
      </c>
      <c r="CN7" s="74"/>
      <c r="CO7" s="74"/>
      <c r="CP7" s="74"/>
      <c r="CQ7" s="74">
        <v>1531779.37</v>
      </c>
      <c r="CR7" s="74"/>
      <c r="CS7" s="74"/>
      <c r="CT7" s="74"/>
      <c r="CU7" s="74"/>
      <c r="CV7" s="74"/>
      <c r="CW7" s="74"/>
      <c r="CX7" s="74"/>
      <c r="CY7" s="74"/>
      <c r="CZ7" s="74" t="s">
        <v>480</v>
      </c>
      <c r="DA7" s="74"/>
      <c r="DB7" s="74"/>
      <c r="DC7" s="74">
        <v>43.96</v>
      </c>
      <c r="DD7" s="74"/>
      <c r="DE7" s="74"/>
      <c r="DF7" s="74"/>
      <c r="DG7" s="74"/>
      <c r="DH7" s="74"/>
      <c r="DI7" s="74"/>
      <c r="DJ7" s="74"/>
      <c r="DK7" s="74"/>
      <c r="DL7" s="74"/>
      <c r="DM7" s="74"/>
      <c r="DN7" s="74"/>
      <c r="DO7" s="74"/>
    </row>
    <row r="8" spans="1:119" s="8" customFormat="1" x14ac:dyDescent="0.35">
      <c r="A8" s="83">
        <v>100045</v>
      </c>
      <c r="B8" s="74" t="s">
        <v>492</v>
      </c>
      <c r="C8" s="74" t="b">
        <v>0</v>
      </c>
      <c r="D8" s="74" t="b">
        <v>1</v>
      </c>
      <c r="E8" s="74" t="b">
        <v>0</v>
      </c>
      <c r="F8" s="74" t="b">
        <v>0</v>
      </c>
      <c r="G8" s="74"/>
      <c r="H8" s="74"/>
      <c r="I8" s="74" t="s">
        <v>493</v>
      </c>
      <c r="J8" s="74" t="s">
        <v>474</v>
      </c>
      <c r="K8" s="74">
        <v>53.544999999999995</v>
      </c>
      <c r="L8" s="74">
        <v>-113.49</v>
      </c>
      <c r="M8" s="74" t="s">
        <v>475</v>
      </c>
      <c r="N8" s="74">
        <v>2013</v>
      </c>
      <c r="O8" s="74"/>
      <c r="P8" s="74">
        <v>2017</v>
      </c>
      <c r="Q8" s="74"/>
      <c r="R8" s="74"/>
      <c r="S8" s="74"/>
      <c r="T8" s="74" t="s">
        <v>476</v>
      </c>
      <c r="U8" s="74"/>
      <c r="V8" s="74"/>
      <c r="W8" s="74"/>
      <c r="X8" s="74"/>
      <c r="Y8" s="74"/>
      <c r="Z8" s="74"/>
      <c r="AA8" s="74"/>
      <c r="AB8" s="74"/>
      <c r="AC8" s="74"/>
      <c r="AD8" s="74"/>
      <c r="AE8" s="74"/>
      <c r="AF8" s="74" t="s">
        <v>494</v>
      </c>
      <c r="AG8" s="74" t="s">
        <v>495</v>
      </c>
      <c r="AH8" s="74"/>
      <c r="AI8" s="74">
        <v>0.38</v>
      </c>
      <c r="AJ8" s="74"/>
      <c r="AK8" s="74"/>
      <c r="AL8" s="74"/>
      <c r="AM8" s="74"/>
      <c r="AN8" s="74"/>
      <c r="AO8" s="74"/>
      <c r="AP8" s="74"/>
      <c r="AQ8" s="74"/>
      <c r="AR8" s="74"/>
      <c r="AS8" s="74"/>
      <c r="AT8" s="74"/>
      <c r="AU8" s="74"/>
      <c r="AV8" s="74"/>
      <c r="AW8" s="74" t="s">
        <v>477</v>
      </c>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74"/>
      <c r="BY8" s="74"/>
      <c r="BZ8" s="74"/>
      <c r="CA8" s="74"/>
      <c r="CB8" s="74"/>
      <c r="CC8" s="74"/>
      <c r="CD8" s="74"/>
      <c r="CE8" s="74"/>
      <c r="CF8" s="74"/>
      <c r="CG8" s="74"/>
      <c r="CH8" s="74"/>
      <c r="CI8" s="74"/>
      <c r="CJ8" s="74"/>
      <c r="CK8" s="74"/>
      <c r="CL8" s="74"/>
      <c r="CM8" s="74"/>
      <c r="CN8" s="74"/>
      <c r="CO8" s="74"/>
      <c r="CP8" s="74"/>
      <c r="CQ8" s="74"/>
      <c r="CR8" s="74"/>
      <c r="CS8" s="74"/>
      <c r="CT8" s="74"/>
      <c r="CU8" s="74"/>
      <c r="CV8" s="74"/>
      <c r="CW8" s="74"/>
      <c r="CX8" s="74"/>
      <c r="CY8" s="74"/>
      <c r="CZ8" s="74"/>
      <c r="DA8" s="74"/>
      <c r="DB8" s="74"/>
      <c r="DC8" s="74"/>
      <c r="DD8" s="74"/>
      <c r="DE8" s="74"/>
      <c r="DF8" s="74"/>
      <c r="DG8" s="74"/>
      <c r="DH8" s="74"/>
      <c r="DI8" s="74"/>
      <c r="DJ8" s="74"/>
      <c r="DK8" s="74"/>
      <c r="DL8" s="74"/>
      <c r="DM8" s="74"/>
      <c r="DN8" s="74"/>
      <c r="DO8" s="74"/>
    </row>
    <row r="9" spans="1:119" s="8" customFormat="1" x14ac:dyDescent="0.35">
      <c r="A9" s="83">
        <v>100047</v>
      </c>
      <c r="B9" s="74" t="s">
        <v>496</v>
      </c>
      <c r="C9" s="74" t="b">
        <v>0</v>
      </c>
      <c r="D9" s="74" t="b">
        <v>1</v>
      </c>
      <c r="E9" s="74" t="b">
        <v>0</v>
      </c>
      <c r="F9" s="74" t="b">
        <v>0</v>
      </c>
      <c r="G9" s="74"/>
      <c r="H9" s="74"/>
      <c r="I9" s="74" t="s">
        <v>493</v>
      </c>
      <c r="J9" s="74" t="s">
        <v>474</v>
      </c>
      <c r="K9" s="74">
        <v>53.546999999999997</v>
      </c>
      <c r="L9" s="74">
        <v>-113.488</v>
      </c>
      <c r="M9" s="74" t="s">
        <v>475</v>
      </c>
      <c r="N9" s="74"/>
      <c r="O9" s="74"/>
      <c r="P9" s="74"/>
      <c r="Q9" s="74"/>
      <c r="R9" s="74"/>
      <c r="S9" s="74"/>
      <c r="T9" s="74" t="s">
        <v>497</v>
      </c>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4"/>
      <c r="CY9" s="74"/>
      <c r="CZ9" s="74"/>
      <c r="DA9" s="74"/>
      <c r="DB9" s="74"/>
      <c r="DC9" s="74"/>
      <c r="DD9" s="74"/>
      <c r="DE9" s="74"/>
      <c r="DF9" s="74"/>
      <c r="DG9" s="74"/>
      <c r="DH9" s="74"/>
      <c r="DI9" s="74"/>
      <c r="DJ9" s="74"/>
      <c r="DK9" s="74"/>
      <c r="DL9" s="74"/>
      <c r="DM9" s="74"/>
      <c r="DN9" s="74"/>
      <c r="DO9" s="74"/>
    </row>
    <row r="10" spans="1:119" s="8" customFormat="1" x14ac:dyDescent="0.35">
      <c r="A10" s="83">
        <v>100050</v>
      </c>
      <c r="B10" s="74" t="s">
        <v>498</v>
      </c>
      <c r="C10" s="74" t="b">
        <v>1</v>
      </c>
      <c r="D10" s="74" t="b">
        <v>1</v>
      </c>
      <c r="E10" s="74" t="b">
        <v>0</v>
      </c>
      <c r="F10" s="74" t="b">
        <v>0</v>
      </c>
      <c r="G10" s="74" t="s">
        <v>499</v>
      </c>
      <c r="H10" s="74"/>
      <c r="I10" s="74" t="s">
        <v>493</v>
      </c>
      <c r="J10" s="74" t="s">
        <v>474</v>
      </c>
      <c r="K10" s="74">
        <v>53.55</v>
      </c>
      <c r="L10" s="74">
        <v>-113.485</v>
      </c>
      <c r="M10" s="74" t="s">
        <v>475</v>
      </c>
      <c r="N10" s="74">
        <v>1950</v>
      </c>
      <c r="O10" s="74"/>
      <c r="P10" s="74">
        <v>2017</v>
      </c>
      <c r="Q10" s="74">
        <v>221</v>
      </c>
      <c r="R10" s="74">
        <v>6678</v>
      </c>
      <c r="S10" s="74">
        <v>11461</v>
      </c>
      <c r="T10" s="74" t="s">
        <v>476</v>
      </c>
      <c r="U10" s="74"/>
      <c r="V10" s="74" t="s">
        <v>477</v>
      </c>
      <c r="W10" s="74" t="s">
        <v>477</v>
      </c>
      <c r="X10" s="74"/>
      <c r="Y10" s="74"/>
      <c r="Z10" s="74" t="s">
        <v>477</v>
      </c>
      <c r="AA10" s="74" t="s">
        <v>477</v>
      </c>
      <c r="AB10" s="74" t="s">
        <v>477</v>
      </c>
      <c r="AC10" s="74"/>
      <c r="AD10" s="74"/>
      <c r="AE10" s="74"/>
      <c r="AF10" s="74" t="s">
        <v>478</v>
      </c>
      <c r="AG10" s="74"/>
      <c r="AH10" s="74"/>
      <c r="AI10" s="74"/>
      <c r="AJ10" s="74"/>
      <c r="AK10" s="74"/>
      <c r="AL10" s="74"/>
      <c r="AM10" s="74"/>
      <c r="AN10" s="74"/>
      <c r="AO10" s="74"/>
      <c r="AP10" s="74"/>
      <c r="AQ10" s="74"/>
      <c r="AR10" s="74"/>
      <c r="AS10" s="74"/>
      <c r="AT10" s="74"/>
      <c r="AU10" s="74"/>
      <c r="AV10" s="74"/>
      <c r="AW10" s="74" t="s">
        <v>477</v>
      </c>
      <c r="AX10" s="74"/>
      <c r="AY10" s="74" t="s">
        <v>477</v>
      </c>
      <c r="AZ10" s="74"/>
      <c r="BA10" s="74"/>
      <c r="BB10" s="74"/>
      <c r="BC10" s="74"/>
      <c r="BD10" s="74"/>
      <c r="BE10" s="74"/>
      <c r="BF10" s="74"/>
      <c r="BG10" s="74"/>
      <c r="BH10" s="74"/>
      <c r="BI10" s="74"/>
      <c r="BJ10" s="74"/>
      <c r="BK10" s="74" t="s">
        <v>477</v>
      </c>
      <c r="BL10" s="74"/>
      <c r="BM10" s="74"/>
      <c r="BN10" s="74" t="s">
        <v>477</v>
      </c>
      <c r="BO10" s="74">
        <v>3926491</v>
      </c>
      <c r="BP10" s="74"/>
      <c r="BQ10" s="74">
        <v>1003.2</v>
      </c>
      <c r="BR10" s="74"/>
      <c r="BS10" s="74"/>
      <c r="BT10" s="74"/>
      <c r="BU10" s="74"/>
      <c r="BV10" s="74"/>
      <c r="BW10" s="74"/>
      <c r="BX10" s="74"/>
      <c r="BY10" s="74"/>
      <c r="BZ10" s="74"/>
      <c r="CA10" s="74"/>
      <c r="CB10" s="74"/>
      <c r="CC10" s="74">
        <v>90</v>
      </c>
      <c r="CD10" s="74"/>
      <c r="CE10" s="74"/>
      <c r="CF10" s="74">
        <v>193276.79999999999</v>
      </c>
      <c r="CG10" s="74"/>
      <c r="CH10" s="74"/>
      <c r="CI10" s="74"/>
      <c r="CJ10" s="74"/>
      <c r="CK10" s="74" t="s">
        <v>477</v>
      </c>
      <c r="CL10" s="74" t="s">
        <v>480</v>
      </c>
      <c r="CM10" s="74" t="s">
        <v>477</v>
      </c>
      <c r="CN10" s="74">
        <v>80</v>
      </c>
      <c r="CO10" s="74"/>
      <c r="CP10" s="74">
        <v>85</v>
      </c>
      <c r="CQ10" s="74">
        <v>21500000</v>
      </c>
      <c r="CR10" s="74"/>
      <c r="CS10" s="74">
        <v>21500000</v>
      </c>
      <c r="CT10" s="74">
        <v>32800</v>
      </c>
      <c r="CU10" s="74"/>
      <c r="CV10" s="74">
        <v>32800</v>
      </c>
      <c r="CW10" s="74" t="s">
        <v>477</v>
      </c>
      <c r="CX10" s="74"/>
      <c r="CY10" s="74" t="s">
        <v>477</v>
      </c>
      <c r="CZ10" s="74" t="s">
        <v>480</v>
      </c>
      <c r="DA10" s="74"/>
      <c r="DB10" s="74" t="s">
        <v>477</v>
      </c>
      <c r="DC10" s="74">
        <v>590</v>
      </c>
      <c r="DD10" s="74"/>
      <c r="DE10" s="74">
        <v>145</v>
      </c>
      <c r="DF10" s="74">
        <v>622000</v>
      </c>
      <c r="DG10" s="74"/>
      <c r="DH10" s="74">
        <v>209266</v>
      </c>
      <c r="DI10" s="74">
        <v>205</v>
      </c>
      <c r="DJ10" s="74"/>
      <c r="DK10" s="74">
        <v>5</v>
      </c>
      <c r="DL10" s="74">
        <v>25</v>
      </c>
      <c r="DM10" s="74"/>
      <c r="DN10" s="74">
        <v>13</v>
      </c>
      <c r="DO10" s="74">
        <v>0.8</v>
      </c>
    </row>
    <row r="11" spans="1:119" s="8" customFormat="1" x14ac:dyDescent="0.35">
      <c r="A11" s="83">
        <v>100081</v>
      </c>
      <c r="B11" s="74" t="s">
        <v>500</v>
      </c>
      <c r="C11" s="74" t="b">
        <v>0</v>
      </c>
      <c r="D11" s="74" t="b">
        <v>1</v>
      </c>
      <c r="E11" s="74" t="b">
        <v>0</v>
      </c>
      <c r="F11" s="74" t="b">
        <v>0</v>
      </c>
      <c r="G11" s="74" t="s">
        <v>500</v>
      </c>
      <c r="H11" s="74"/>
      <c r="I11" s="74" t="s">
        <v>501</v>
      </c>
      <c r="J11" s="74" t="s">
        <v>474</v>
      </c>
      <c r="K11" s="74">
        <v>49.693999999999996</v>
      </c>
      <c r="L11" s="74">
        <v>-112.84099999999999</v>
      </c>
      <c r="M11" s="74" t="s">
        <v>475</v>
      </c>
      <c r="N11" s="74">
        <v>1970</v>
      </c>
      <c r="O11" s="74"/>
      <c r="P11" s="74">
        <v>2017</v>
      </c>
      <c r="Q11" s="74">
        <v>611</v>
      </c>
      <c r="R11" s="74"/>
      <c r="S11" s="74"/>
      <c r="T11" s="74" t="s">
        <v>502</v>
      </c>
      <c r="U11" s="74"/>
      <c r="V11" s="74"/>
      <c r="W11" s="74"/>
      <c r="X11" s="74"/>
      <c r="Y11" s="74"/>
      <c r="Z11" s="74"/>
      <c r="AA11" s="74" t="s">
        <v>477</v>
      </c>
      <c r="AB11" s="74"/>
      <c r="AC11" s="74"/>
      <c r="AD11" s="74"/>
      <c r="AE11" s="74"/>
      <c r="AF11" s="74" t="s">
        <v>491</v>
      </c>
      <c r="AG11" s="74"/>
      <c r="AH11" s="74"/>
      <c r="AI11" s="74">
        <v>20.02413</v>
      </c>
      <c r="AJ11" s="74"/>
      <c r="AK11" s="74"/>
      <c r="AL11" s="74">
        <v>0.04</v>
      </c>
      <c r="AM11" s="74"/>
      <c r="AN11" s="74" t="s">
        <v>477</v>
      </c>
      <c r="AO11" s="74"/>
      <c r="AP11" s="74"/>
      <c r="AQ11" s="74"/>
      <c r="AR11" s="74"/>
      <c r="AS11" s="74"/>
      <c r="AT11" s="74"/>
      <c r="AU11" s="74"/>
      <c r="AV11" s="74"/>
      <c r="AW11" s="74" t="s">
        <v>477</v>
      </c>
      <c r="AX11" s="74"/>
      <c r="AY11" s="74"/>
      <c r="AZ11" s="74"/>
      <c r="BA11" s="74"/>
      <c r="BB11" s="74"/>
      <c r="BC11" s="74"/>
      <c r="BD11" s="74"/>
      <c r="BE11" s="74"/>
      <c r="BF11" s="74"/>
      <c r="BG11" s="74"/>
      <c r="BH11" s="74"/>
      <c r="BI11" s="74"/>
      <c r="BJ11" s="74"/>
      <c r="BK11" s="74"/>
      <c r="BL11" s="74"/>
      <c r="BM11" s="74"/>
      <c r="BN11" s="74" t="s">
        <v>477</v>
      </c>
      <c r="BO11" s="74">
        <v>5790</v>
      </c>
      <c r="BP11" s="74"/>
      <c r="BQ11" s="74"/>
      <c r="BR11" s="74"/>
      <c r="BS11" s="74"/>
      <c r="BT11" s="74"/>
      <c r="BU11" s="74"/>
      <c r="BV11" s="74"/>
      <c r="BW11" s="74"/>
      <c r="BX11" s="74"/>
      <c r="BY11" s="74"/>
      <c r="BZ11" s="74"/>
      <c r="CA11" s="74"/>
      <c r="CB11" s="74"/>
      <c r="CC11" s="74"/>
      <c r="CD11" s="74"/>
      <c r="CE11" s="74"/>
      <c r="CF11" s="74">
        <v>3866.4</v>
      </c>
      <c r="CG11" s="74"/>
      <c r="CH11" s="74"/>
      <c r="CI11" s="74"/>
      <c r="CJ11" s="74"/>
      <c r="CK11" s="74" t="s">
        <v>480</v>
      </c>
      <c r="CL11" s="74" t="s">
        <v>477</v>
      </c>
      <c r="CM11" s="74" t="s">
        <v>477</v>
      </c>
      <c r="CN11" s="74"/>
      <c r="CO11" s="74">
        <v>30</v>
      </c>
      <c r="CP11" s="74">
        <v>30</v>
      </c>
      <c r="CQ11" s="74"/>
      <c r="CR11" s="74">
        <v>185000</v>
      </c>
      <c r="CS11" s="74">
        <v>1990600</v>
      </c>
      <c r="CT11" s="74"/>
      <c r="CU11" s="74">
        <v>4000</v>
      </c>
      <c r="CV11" s="74">
        <v>13120</v>
      </c>
      <c r="CW11" s="74"/>
      <c r="CX11" s="74" t="s">
        <v>480</v>
      </c>
      <c r="CY11" s="74" t="s">
        <v>480</v>
      </c>
      <c r="CZ11" s="74"/>
      <c r="DA11" s="74"/>
      <c r="DB11" s="74"/>
      <c r="DC11" s="74"/>
      <c r="DD11" s="74">
        <v>11.231999999999999</v>
      </c>
      <c r="DE11" s="74">
        <v>8.7921300000000002</v>
      </c>
      <c r="DF11" s="74"/>
      <c r="DG11" s="74"/>
      <c r="DH11" s="74"/>
      <c r="DI11" s="74"/>
      <c r="DJ11" s="74"/>
      <c r="DK11" s="74"/>
      <c r="DL11" s="74"/>
      <c r="DM11" s="74"/>
      <c r="DN11" s="74"/>
      <c r="DO11" s="74"/>
    </row>
    <row r="12" spans="1:119" s="8" customFormat="1" x14ac:dyDescent="0.35">
      <c r="A12" s="83">
        <v>100092</v>
      </c>
      <c r="B12" s="74" t="s">
        <v>503</v>
      </c>
      <c r="C12" s="74" t="b">
        <v>0</v>
      </c>
      <c r="D12" s="74" t="b">
        <v>1</v>
      </c>
      <c r="E12" s="74" t="b">
        <v>0</v>
      </c>
      <c r="F12" s="74" t="b">
        <v>0</v>
      </c>
      <c r="G12" s="74" t="s">
        <v>504</v>
      </c>
      <c r="H12" s="74" t="s">
        <v>505</v>
      </c>
      <c r="I12" s="74" t="s">
        <v>504</v>
      </c>
      <c r="J12" s="74" t="s">
        <v>474</v>
      </c>
      <c r="K12" s="74">
        <v>50.725000000000001</v>
      </c>
      <c r="L12" s="74">
        <v>-113.97499999999999</v>
      </c>
      <c r="M12" s="74" t="s">
        <v>475</v>
      </c>
      <c r="N12" s="74">
        <v>2007</v>
      </c>
      <c r="O12" s="74"/>
      <c r="P12" s="74">
        <v>2017</v>
      </c>
      <c r="Q12" s="74"/>
      <c r="R12" s="74"/>
      <c r="S12" s="74"/>
      <c r="T12" s="74" t="s">
        <v>506</v>
      </c>
      <c r="U12" s="74"/>
      <c r="V12" s="74"/>
      <c r="W12" s="74"/>
      <c r="X12" s="74"/>
      <c r="Y12" s="74"/>
      <c r="Z12" s="74"/>
      <c r="AA12" s="74"/>
      <c r="AB12" s="74" t="s">
        <v>477</v>
      </c>
      <c r="AC12" s="74"/>
      <c r="AD12" s="74"/>
      <c r="AE12" s="74"/>
      <c r="AF12" s="74" t="s">
        <v>507</v>
      </c>
      <c r="AG12" s="74" t="s">
        <v>508</v>
      </c>
      <c r="AH12" s="74"/>
      <c r="AI12" s="74">
        <v>1.5</v>
      </c>
      <c r="AJ12" s="74"/>
      <c r="AK12" s="74"/>
      <c r="AL12" s="74"/>
      <c r="AM12" s="74"/>
      <c r="AN12" s="74"/>
      <c r="AO12" s="74"/>
      <c r="AP12" s="74"/>
      <c r="AQ12" s="74"/>
      <c r="AR12" s="74"/>
      <c r="AS12" s="74"/>
      <c r="AT12" s="74"/>
      <c r="AU12" s="74"/>
      <c r="AV12" s="74"/>
      <c r="AW12" s="74" t="s">
        <v>477</v>
      </c>
      <c r="AX12" s="74"/>
      <c r="AY12" s="74"/>
      <c r="AZ12" s="74"/>
      <c r="BA12" s="74"/>
      <c r="BB12" s="74"/>
      <c r="BC12" s="74"/>
      <c r="BD12" s="74"/>
      <c r="BE12" s="74"/>
      <c r="BF12" s="74"/>
      <c r="BG12" s="74"/>
      <c r="BH12" s="74" t="s">
        <v>477</v>
      </c>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t="s">
        <v>477</v>
      </c>
      <c r="CL12" s="74" t="s">
        <v>480</v>
      </c>
      <c r="CM12" s="74" t="s">
        <v>480</v>
      </c>
      <c r="CN12" s="74">
        <v>52</v>
      </c>
      <c r="CO12" s="74"/>
      <c r="CP12" s="74"/>
      <c r="CQ12" s="74">
        <v>100000</v>
      </c>
      <c r="CR12" s="74"/>
      <c r="CS12" s="74"/>
      <c r="CT12" s="74">
        <v>4920</v>
      </c>
      <c r="CU12" s="74"/>
      <c r="CV12" s="74"/>
      <c r="CW12" s="74" t="s">
        <v>477</v>
      </c>
      <c r="CX12" s="74"/>
      <c r="CY12" s="74"/>
      <c r="CZ12" s="74"/>
      <c r="DA12" s="74"/>
      <c r="DB12" s="74"/>
      <c r="DC12" s="74"/>
      <c r="DD12" s="74"/>
      <c r="DE12" s="74"/>
      <c r="DF12" s="74"/>
      <c r="DG12" s="74"/>
      <c r="DH12" s="74"/>
      <c r="DI12" s="74"/>
      <c r="DJ12" s="74"/>
      <c r="DK12" s="74"/>
      <c r="DL12" s="74"/>
      <c r="DM12" s="74"/>
      <c r="DN12" s="74"/>
      <c r="DO12" s="74"/>
    </row>
    <row r="13" spans="1:119" s="8" customFormat="1" x14ac:dyDescent="0.35">
      <c r="A13" s="83">
        <v>100125</v>
      </c>
      <c r="B13" s="74" t="s">
        <v>509</v>
      </c>
      <c r="C13" s="74" t="b">
        <v>0</v>
      </c>
      <c r="D13" s="74" t="b">
        <v>1</v>
      </c>
      <c r="E13" s="74" t="b">
        <v>0</v>
      </c>
      <c r="F13" s="74" t="b">
        <v>0</v>
      </c>
      <c r="G13" s="74" t="s">
        <v>510</v>
      </c>
      <c r="H13" s="74"/>
      <c r="I13" s="74" t="s">
        <v>511</v>
      </c>
      <c r="J13" s="74" t="s">
        <v>474</v>
      </c>
      <c r="K13" s="74">
        <v>53.540999999999997</v>
      </c>
      <c r="L13" s="74">
        <v>-113.29600000000001</v>
      </c>
      <c r="M13" s="74" t="s">
        <v>475</v>
      </c>
      <c r="N13" s="74">
        <v>2007</v>
      </c>
      <c r="O13" s="74"/>
      <c r="P13" s="74">
        <v>2015</v>
      </c>
      <c r="Q13" s="74"/>
      <c r="R13" s="74"/>
      <c r="S13" s="74"/>
      <c r="T13" s="74" t="s">
        <v>502</v>
      </c>
      <c r="U13" s="74" t="s">
        <v>477</v>
      </c>
      <c r="V13" s="74" t="s">
        <v>477</v>
      </c>
      <c r="W13" s="74"/>
      <c r="X13" s="74"/>
      <c r="Y13" s="74"/>
      <c r="Z13" s="74" t="s">
        <v>477</v>
      </c>
      <c r="AA13" s="74"/>
      <c r="AB13" s="74" t="s">
        <v>477</v>
      </c>
      <c r="AC13" s="74"/>
      <c r="AD13" s="74"/>
      <c r="AE13" s="74"/>
      <c r="AF13" s="74" t="s">
        <v>512</v>
      </c>
      <c r="AG13" s="74"/>
      <c r="AH13" s="74"/>
      <c r="AI13" s="74">
        <v>9</v>
      </c>
      <c r="AJ13" s="74"/>
      <c r="AK13" s="74">
        <v>9784</v>
      </c>
      <c r="AL13" s="74"/>
      <c r="AM13" s="74"/>
      <c r="AN13" s="74"/>
      <c r="AO13" s="74"/>
      <c r="AP13" s="74"/>
      <c r="AQ13" s="74"/>
      <c r="AR13" s="74"/>
      <c r="AS13" s="74"/>
      <c r="AT13" s="74"/>
      <c r="AU13" s="74"/>
      <c r="AV13" s="74"/>
      <c r="AW13" s="74" t="s">
        <v>477</v>
      </c>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t="s">
        <v>480</v>
      </c>
      <c r="CL13" s="74" t="s">
        <v>477</v>
      </c>
      <c r="CM13" s="74" t="s">
        <v>480</v>
      </c>
      <c r="CN13" s="74"/>
      <c r="CO13" s="74">
        <v>9</v>
      </c>
      <c r="CP13" s="74"/>
      <c r="CQ13" s="74"/>
      <c r="CR13" s="74">
        <v>822710</v>
      </c>
      <c r="CS13" s="74"/>
      <c r="CT13" s="74"/>
      <c r="CU13" s="74">
        <v>5248</v>
      </c>
      <c r="CV13" s="74"/>
      <c r="CW13" s="74"/>
      <c r="CX13" s="74" t="s">
        <v>477</v>
      </c>
      <c r="CY13" s="74"/>
      <c r="CZ13" s="74"/>
      <c r="DA13" s="74"/>
      <c r="DB13" s="74"/>
      <c r="DC13" s="74"/>
      <c r="DD13" s="74">
        <v>9</v>
      </c>
      <c r="DE13" s="74"/>
      <c r="DF13" s="74"/>
      <c r="DG13" s="74">
        <v>9784</v>
      </c>
      <c r="DH13" s="74"/>
      <c r="DI13" s="74"/>
      <c r="DJ13" s="74"/>
      <c r="DK13" s="74"/>
      <c r="DL13" s="74"/>
      <c r="DM13" s="74"/>
      <c r="DN13" s="74"/>
      <c r="DO13" s="74"/>
    </row>
    <row r="14" spans="1:119" s="8" customFormat="1" x14ac:dyDescent="0.35">
      <c r="A14" s="83">
        <v>100163</v>
      </c>
      <c r="B14" s="74" t="s">
        <v>513</v>
      </c>
      <c r="C14" s="74" t="b">
        <v>0</v>
      </c>
      <c r="D14" s="74" t="b">
        <v>1</v>
      </c>
      <c r="E14" s="74" t="b">
        <v>0</v>
      </c>
      <c r="F14" s="74" t="b">
        <v>0</v>
      </c>
      <c r="G14" s="74" t="s">
        <v>514</v>
      </c>
      <c r="H14" s="74"/>
      <c r="I14" s="74" t="s">
        <v>515</v>
      </c>
      <c r="J14" s="74" t="s">
        <v>516</v>
      </c>
      <c r="K14" s="74">
        <v>49.25</v>
      </c>
      <c r="L14" s="74">
        <v>-122.97999999999999</v>
      </c>
      <c r="M14" s="74" t="s">
        <v>475</v>
      </c>
      <c r="N14" s="74">
        <v>1963</v>
      </c>
      <c r="O14" s="74"/>
      <c r="P14" s="74">
        <v>2017</v>
      </c>
      <c r="Q14" s="74">
        <v>611</v>
      </c>
      <c r="R14" s="74"/>
      <c r="S14" s="74"/>
      <c r="T14" s="74" t="s">
        <v>497</v>
      </c>
      <c r="U14" s="74"/>
      <c r="V14" s="74"/>
      <c r="W14" s="74"/>
      <c r="X14" s="74"/>
      <c r="Y14" s="74"/>
      <c r="Z14" s="74"/>
      <c r="AA14" s="74" t="s">
        <v>477</v>
      </c>
      <c r="AB14" s="74"/>
      <c r="AC14" s="74"/>
      <c r="AD14" s="74"/>
      <c r="AE14" s="74"/>
      <c r="AF14" s="74" t="s">
        <v>491</v>
      </c>
      <c r="AG14" s="74" t="s">
        <v>517</v>
      </c>
      <c r="AH14" s="74"/>
      <c r="AI14" s="74">
        <v>12</v>
      </c>
      <c r="AJ14" s="74"/>
      <c r="AK14" s="74"/>
      <c r="AL14" s="74"/>
      <c r="AM14" s="74"/>
      <c r="AN14" s="74"/>
      <c r="AO14" s="74"/>
      <c r="AP14" s="74"/>
      <c r="AQ14" s="74"/>
      <c r="AR14" s="74"/>
      <c r="AS14" s="74"/>
      <c r="AT14" s="74"/>
      <c r="AU14" s="74"/>
      <c r="AV14" s="74"/>
      <c r="AW14" s="74" t="s">
        <v>477</v>
      </c>
      <c r="AX14" s="74"/>
      <c r="AY14" s="74" t="s">
        <v>477</v>
      </c>
      <c r="AZ14" s="74"/>
      <c r="BA14" s="74"/>
      <c r="BB14" s="74"/>
      <c r="BC14" s="74"/>
      <c r="BD14" s="74" t="s">
        <v>477</v>
      </c>
      <c r="BE14" s="74"/>
      <c r="BF14" s="74"/>
      <c r="BG14" s="74"/>
      <c r="BH14" s="74"/>
      <c r="BI14" s="74"/>
      <c r="BJ14" s="74"/>
      <c r="BK14" s="74"/>
      <c r="BL14" s="74"/>
      <c r="BM14" s="74"/>
      <c r="BN14" s="74"/>
      <c r="BO14" s="74">
        <v>55000</v>
      </c>
      <c r="BP14" s="74"/>
      <c r="BQ14" s="74">
        <v>386.8</v>
      </c>
      <c r="BR14" s="74"/>
      <c r="BS14" s="74"/>
      <c r="BT14" s="74"/>
      <c r="BU14" s="74"/>
      <c r="BV14" s="74"/>
      <c r="BW14" s="74"/>
      <c r="BX14" s="74"/>
      <c r="BY14" s="74"/>
      <c r="BZ14" s="74"/>
      <c r="CA14" s="74"/>
      <c r="CB14" s="74"/>
      <c r="CC14" s="74"/>
      <c r="CD14" s="74"/>
      <c r="CE14" s="74"/>
      <c r="CF14" s="74"/>
      <c r="CG14" s="74" t="s">
        <v>477</v>
      </c>
      <c r="CH14" s="74">
        <v>7200</v>
      </c>
      <c r="CI14" s="74"/>
      <c r="CJ14" s="74"/>
      <c r="CK14" s="74" t="s">
        <v>480</v>
      </c>
      <c r="CL14" s="74" t="s">
        <v>477</v>
      </c>
      <c r="CM14" s="74" t="s">
        <v>480</v>
      </c>
      <c r="CN14" s="74"/>
      <c r="CO14" s="74">
        <v>8</v>
      </c>
      <c r="CP14" s="74"/>
      <c r="CQ14" s="74"/>
      <c r="CR14" s="74">
        <v>804331.52000000002</v>
      </c>
      <c r="CS14" s="74"/>
      <c r="CT14" s="74"/>
      <c r="CU14" s="74"/>
      <c r="CV14" s="74"/>
      <c r="CW14" s="74"/>
      <c r="CX14" s="74" t="s">
        <v>477</v>
      </c>
      <c r="CY14" s="74"/>
      <c r="CZ14" s="74"/>
      <c r="DA14" s="74" t="s">
        <v>480</v>
      </c>
      <c r="DB14" s="74"/>
      <c r="DC14" s="74"/>
      <c r="DD14" s="74"/>
      <c r="DE14" s="74"/>
      <c r="DF14" s="74"/>
      <c r="DG14" s="74">
        <v>8800</v>
      </c>
      <c r="DH14" s="74"/>
      <c r="DI14" s="74"/>
      <c r="DJ14" s="74">
        <v>82</v>
      </c>
      <c r="DK14" s="74"/>
      <c r="DL14" s="74"/>
      <c r="DM14" s="74">
        <v>66</v>
      </c>
      <c r="DN14" s="74"/>
      <c r="DO14" s="74"/>
    </row>
    <row r="15" spans="1:119" s="8" customFormat="1" x14ac:dyDescent="0.35">
      <c r="A15" s="83">
        <v>100166</v>
      </c>
      <c r="B15" s="74" t="s">
        <v>518</v>
      </c>
      <c r="C15" s="74" t="b">
        <v>0</v>
      </c>
      <c r="D15" s="74" t="b">
        <v>1</v>
      </c>
      <c r="E15" s="74" t="b">
        <v>0</v>
      </c>
      <c r="F15" s="74" t="b">
        <v>0</v>
      </c>
      <c r="G15" s="74" t="s">
        <v>519</v>
      </c>
      <c r="H15" s="74"/>
      <c r="I15" s="74" t="s">
        <v>515</v>
      </c>
      <c r="J15" s="74" t="s">
        <v>516</v>
      </c>
      <c r="K15" s="74">
        <v>49.253</v>
      </c>
      <c r="L15" s="74">
        <v>-122.97699999999999</v>
      </c>
      <c r="M15" s="74" t="s">
        <v>475</v>
      </c>
      <c r="N15" s="74">
        <v>2011</v>
      </c>
      <c r="O15" s="74"/>
      <c r="P15" s="74">
        <v>2015</v>
      </c>
      <c r="Q15" s="74"/>
      <c r="R15" s="74"/>
      <c r="S15" s="74"/>
      <c r="T15" s="74" t="s">
        <v>476</v>
      </c>
      <c r="U15" s="74"/>
      <c r="V15" s="74"/>
      <c r="W15" s="74"/>
      <c r="X15" s="74" t="s">
        <v>477</v>
      </c>
      <c r="Y15" s="74"/>
      <c r="Z15" s="74"/>
      <c r="AA15" s="74"/>
      <c r="AB15" s="74" t="s">
        <v>477</v>
      </c>
      <c r="AC15" s="74"/>
      <c r="AD15" s="74"/>
      <c r="AE15" s="74"/>
      <c r="AF15" s="74" t="s">
        <v>512</v>
      </c>
      <c r="AG15" s="74"/>
      <c r="AH15" s="74"/>
      <c r="AI15" s="74">
        <v>2.2999999999999998</v>
      </c>
      <c r="AJ15" s="74"/>
      <c r="AK15" s="74">
        <v>4182</v>
      </c>
      <c r="AL15" s="74"/>
      <c r="AM15" s="74"/>
      <c r="AN15" s="74"/>
      <c r="AO15" s="74"/>
      <c r="AP15" s="74"/>
      <c r="AQ15" s="74"/>
      <c r="AR15" s="74"/>
      <c r="AS15" s="74"/>
      <c r="AT15" s="74"/>
      <c r="AU15" s="74"/>
      <c r="AV15" s="74"/>
      <c r="AW15" s="74" t="s">
        <v>477</v>
      </c>
      <c r="AX15" s="74"/>
      <c r="AY15" s="74"/>
      <c r="AZ15" s="74"/>
      <c r="BA15" s="74"/>
      <c r="BB15" s="74" t="s">
        <v>477</v>
      </c>
      <c r="BC15" s="74"/>
      <c r="BD15" s="74"/>
      <c r="BE15" s="74"/>
      <c r="BF15" s="74"/>
      <c r="BG15" s="74"/>
      <c r="BH15" s="74"/>
      <c r="BI15" s="74"/>
      <c r="BJ15" s="74"/>
      <c r="BK15" s="74"/>
      <c r="BL15" s="74"/>
      <c r="BM15" s="74"/>
      <c r="BN15" s="74"/>
      <c r="BO15" s="74"/>
      <c r="BP15" s="74"/>
      <c r="BQ15" s="74"/>
      <c r="BR15" s="74"/>
      <c r="BS15" s="74"/>
      <c r="BT15" s="74"/>
      <c r="BU15" s="74"/>
      <c r="BV15" s="74"/>
      <c r="BW15" s="74"/>
      <c r="BX15" s="74"/>
      <c r="BY15" s="74"/>
      <c r="BZ15" s="74"/>
      <c r="CA15" s="74"/>
      <c r="CB15" s="74"/>
      <c r="CC15" s="74"/>
      <c r="CD15" s="74"/>
      <c r="CE15" s="74"/>
      <c r="CF15" s="74"/>
      <c r="CG15" s="74"/>
      <c r="CH15" s="74"/>
      <c r="CI15" s="74"/>
      <c r="CJ15" s="74"/>
      <c r="CK15" s="74"/>
      <c r="CL15" s="74"/>
      <c r="CM15" s="74"/>
      <c r="CN15" s="74"/>
      <c r="CO15" s="74"/>
      <c r="CP15" s="74"/>
      <c r="CQ15" s="74"/>
      <c r="CR15" s="74"/>
      <c r="CS15" s="74"/>
      <c r="CT15" s="74"/>
      <c r="CU15" s="74"/>
      <c r="CV15" s="74"/>
      <c r="CW15" s="74"/>
      <c r="CX15" s="74"/>
      <c r="CY15" s="74"/>
      <c r="CZ15" s="74"/>
      <c r="DA15" s="74"/>
      <c r="DB15" s="74"/>
      <c r="DC15" s="74"/>
      <c r="DD15" s="74"/>
      <c r="DE15" s="74"/>
      <c r="DF15" s="74"/>
      <c r="DG15" s="74"/>
      <c r="DH15" s="74"/>
      <c r="DI15" s="74"/>
      <c r="DJ15" s="74"/>
      <c r="DK15" s="74"/>
      <c r="DL15" s="74"/>
      <c r="DM15" s="74"/>
      <c r="DN15" s="74"/>
      <c r="DO15" s="74"/>
    </row>
    <row r="16" spans="1:119" s="8" customFormat="1" x14ac:dyDescent="0.35">
      <c r="A16" s="83">
        <v>100168</v>
      </c>
      <c r="B16" s="74" t="s">
        <v>520</v>
      </c>
      <c r="C16" s="74" t="b">
        <v>0</v>
      </c>
      <c r="D16" s="74" t="b">
        <v>1</v>
      </c>
      <c r="E16" s="74" t="b">
        <v>0</v>
      </c>
      <c r="F16" s="74" t="b">
        <v>0</v>
      </c>
      <c r="G16" s="74"/>
      <c r="H16" s="74"/>
      <c r="I16" s="74" t="s">
        <v>521</v>
      </c>
      <c r="J16" s="74" t="s">
        <v>516</v>
      </c>
      <c r="K16" s="74">
        <v>54.232999999999997</v>
      </c>
      <c r="L16" s="74">
        <v>-125.764</v>
      </c>
      <c r="M16" s="74" t="s">
        <v>475</v>
      </c>
      <c r="N16" s="74"/>
      <c r="O16" s="74"/>
      <c r="P16" s="74"/>
      <c r="Q16" s="74"/>
      <c r="R16" s="74"/>
      <c r="S16" s="74"/>
      <c r="T16" s="74" t="s">
        <v>490</v>
      </c>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c r="BO16" s="74"/>
      <c r="BP16" s="74"/>
      <c r="BQ16" s="74"/>
      <c r="BR16" s="74"/>
      <c r="BS16" s="74"/>
      <c r="BT16" s="74"/>
      <c r="BU16" s="74"/>
      <c r="BV16" s="74"/>
      <c r="BW16" s="74"/>
      <c r="BX16" s="74"/>
      <c r="BY16" s="74"/>
      <c r="BZ16" s="74"/>
      <c r="CA16" s="74"/>
      <c r="CB16" s="74"/>
      <c r="CC16" s="74"/>
      <c r="CD16" s="74"/>
      <c r="CE16" s="74"/>
      <c r="CF16" s="74"/>
      <c r="CG16" s="74"/>
      <c r="CH16" s="74"/>
      <c r="CI16" s="74"/>
      <c r="CJ16" s="74"/>
      <c r="CK16" s="74"/>
      <c r="CL16" s="74"/>
      <c r="CM16" s="74"/>
      <c r="CN16" s="74"/>
      <c r="CO16" s="74"/>
      <c r="CP16" s="74"/>
      <c r="CQ16" s="74"/>
      <c r="CR16" s="74"/>
      <c r="CS16" s="74"/>
      <c r="CT16" s="74"/>
      <c r="CU16" s="74"/>
      <c r="CV16" s="74"/>
      <c r="CW16" s="74"/>
      <c r="CX16" s="74"/>
      <c r="CY16" s="74"/>
      <c r="CZ16" s="74"/>
      <c r="DA16" s="74"/>
      <c r="DB16" s="74"/>
      <c r="DC16" s="74"/>
      <c r="DD16" s="74"/>
      <c r="DE16" s="74"/>
      <c r="DF16" s="74"/>
      <c r="DG16" s="74"/>
      <c r="DH16" s="74"/>
      <c r="DI16" s="74"/>
      <c r="DJ16" s="74"/>
      <c r="DK16" s="74"/>
      <c r="DL16" s="74"/>
      <c r="DM16" s="74"/>
      <c r="DN16" s="74"/>
      <c r="DO16" s="74"/>
    </row>
    <row r="17" spans="1:119" s="8" customFormat="1" x14ac:dyDescent="0.35">
      <c r="A17" s="83">
        <v>100187</v>
      </c>
      <c r="B17" s="74" t="s">
        <v>522</v>
      </c>
      <c r="C17" s="74" t="b">
        <v>0</v>
      </c>
      <c r="D17" s="74" t="b">
        <v>1</v>
      </c>
      <c r="E17" s="74" t="b">
        <v>0</v>
      </c>
      <c r="F17" s="74" t="b">
        <v>0</v>
      </c>
      <c r="G17" s="74" t="s">
        <v>488</v>
      </c>
      <c r="H17" s="74"/>
      <c r="I17" s="74" t="s">
        <v>523</v>
      </c>
      <c r="J17" s="74" t="s">
        <v>516</v>
      </c>
      <c r="K17" s="74">
        <v>49.673999999999999</v>
      </c>
      <c r="L17" s="74">
        <v>-124.928</v>
      </c>
      <c r="M17" s="74" t="s">
        <v>475</v>
      </c>
      <c r="N17" s="74">
        <v>1995</v>
      </c>
      <c r="O17" s="74"/>
      <c r="P17" s="74">
        <v>2017</v>
      </c>
      <c r="Q17" s="74">
        <v>9111</v>
      </c>
      <c r="R17" s="74"/>
      <c r="S17" s="74"/>
      <c r="T17" s="74" t="s">
        <v>506</v>
      </c>
      <c r="U17" s="74"/>
      <c r="V17" s="74"/>
      <c r="W17" s="74"/>
      <c r="X17" s="74"/>
      <c r="Y17" s="74"/>
      <c r="Z17" s="74"/>
      <c r="AA17" s="74"/>
      <c r="AB17" s="74"/>
      <c r="AC17" s="74"/>
      <c r="AD17" s="74"/>
      <c r="AE17" s="74" t="s">
        <v>477</v>
      </c>
      <c r="AF17" s="74" t="s">
        <v>491</v>
      </c>
      <c r="AG17" s="74"/>
      <c r="AH17" s="74"/>
      <c r="AI17" s="74"/>
      <c r="AJ17" s="74"/>
      <c r="AK17" s="74"/>
      <c r="AL17" s="74"/>
      <c r="AM17" s="74"/>
      <c r="AN17" s="74"/>
      <c r="AO17" s="74"/>
      <c r="AP17" s="74"/>
      <c r="AQ17" s="74"/>
      <c r="AR17" s="74"/>
      <c r="AS17" s="74"/>
      <c r="AT17" s="74"/>
      <c r="AU17" s="74"/>
      <c r="AV17" s="74"/>
      <c r="AW17" s="74" t="s">
        <v>477</v>
      </c>
      <c r="AX17" s="74"/>
      <c r="AY17" s="74"/>
      <c r="AZ17" s="74"/>
      <c r="BA17" s="74"/>
      <c r="BB17" s="74"/>
      <c r="BC17" s="74"/>
      <c r="BD17" s="74"/>
      <c r="BE17" s="74"/>
      <c r="BF17" s="74"/>
      <c r="BG17" s="74"/>
      <c r="BH17" s="74"/>
      <c r="BI17" s="74"/>
      <c r="BJ17" s="74"/>
      <c r="BK17" s="74"/>
      <c r="BL17" s="74"/>
      <c r="BM17" s="74"/>
      <c r="BN17" s="74"/>
      <c r="BO17" s="74"/>
      <c r="BP17" s="74"/>
      <c r="BQ17" s="74"/>
      <c r="BR17" s="74"/>
      <c r="BS17" s="74"/>
      <c r="BT17" s="74"/>
      <c r="BU17" s="74"/>
      <c r="BV17" s="74"/>
      <c r="BW17" s="74"/>
      <c r="BX17" s="74"/>
      <c r="BY17" s="74"/>
      <c r="BZ17" s="74"/>
      <c r="CA17" s="74"/>
      <c r="CB17" s="74"/>
      <c r="CC17" s="74"/>
      <c r="CD17" s="74"/>
      <c r="CE17" s="74"/>
      <c r="CF17" s="74"/>
      <c r="CG17" s="74"/>
      <c r="CH17" s="74"/>
      <c r="CI17" s="74"/>
      <c r="CJ17" s="74"/>
      <c r="CK17" s="74" t="s">
        <v>477</v>
      </c>
      <c r="CL17" s="74" t="s">
        <v>480</v>
      </c>
      <c r="CM17" s="74" t="s">
        <v>480</v>
      </c>
      <c r="CN17" s="74">
        <v>30</v>
      </c>
      <c r="CO17" s="74"/>
      <c r="CP17" s="74"/>
      <c r="CQ17" s="74">
        <v>946719.07</v>
      </c>
      <c r="CR17" s="74"/>
      <c r="CS17" s="74"/>
      <c r="CT17" s="74">
        <v>25000</v>
      </c>
      <c r="CU17" s="74"/>
      <c r="CV17" s="74"/>
      <c r="CW17" s="74" t="s">
        <v>480</v>
      </c>
      <c r="CX17" s="74"/>
      <c r="CY17" s="74"/>
      <c r="CZ17" s="74"/>
      <c r="DA17" s="74"/>
      <c r="DB17" s="74"/>
      <c r="DC17" s="74">
        <v>17.579999999999998</v>
      </c>
      <c r="DD17" s="74"/>
      <c r="DE17" s="74"/>
      <c r="DF17" s="74"/>
      <c r="DG17" s="74"/>
      <c r="DH17" s="74"/>
      <c r="DI17" s="74"/>
      <c r="DJ17" s="74"/>
      <c r="DK17" s="74"/>
      <c r="DL17" s="74"/>
      <c r="DM17" s="74"/>
      <c r="DN17" s="74"/>
      <c r="DO17" s="74"/>
    </row>
    <row r="18" spans="1:119" s="8" customFormat="1" x14ac:dyDescent="0.35">
      <c r="A18" s="83">
        <v>100192</v>
      </c>
      <c r="B18" s="74" t="s">
        <v>524</v>
      </c>
      <c r="C18" s="74" t="b">
        <v>0</v>
      </c>
      <c r="D18" s="74" t="b">
        <v>1</v>
      </c>
      <c r="E18" s="74" t="b">
        <v>0</v>
      </c>
      <c r="F18" s="74" t="b">
        <v>0</v>
      </c>
      <c r="G18" s="74"/>
      <c r="H18" s="74"/>
      <c r="I18" s="74" t="s">
        <v>525</v>
      </c>
      <c r="J18" s="74" t="s">
        <v>516</v>
      </c>
      <c r="K18" s="74">
        <v>49.512999999999998</v>
      </c>
      <c r="L18" s="74">
        <v>-115.76900000000001</v>
      </c>
      <c r="M18" s="74" t="s">
        <v>475</v>
      </c>
      <c r="N18" s="74">
        <v>2016</v>
      </c>
      <c r="O18" s="74"/>
      <c r="P18" s="74">
        <v>2017</v>
      </c>
      <c r="Q18" s="74"/>
      <c r="R18" s="74"/>
      <c r="S18" s="74"/>
      <c r="T18" s="74" t="s">
        <v>490</v>
      </c>
      <c r="U18" s="74"/>
      <c r="V18" s="74"/>
      <c r="W18" s="74"/>
      <c r="X18" s="74"/>
      <c r="Y18" s="74"/>
      <c r="Z18" s="74"/>
      <c r="AA18" s="74"/>
      <c r="AB18" s="74"/>
      <c r="AC18" s="74"/>
      <c r="AD18" s="74"/>
      <c r="AE18" s="74"/>
      <c r="AF18" s="74" t="s">
        <v>526</v>
      </c>
      <c r="AG18" s="74" t="s">
        <v>527</v>
      </c>
      <c r="AH18" s="74"/>
      <c r="AI18" s="74"/>
      <c r="AJ18" s="74"/>
      <c r="AK18" s="74"/>
      <c r="AL18" s="74"/>
      <c r="AM18" s="74"/>
      <c r="AN18" s="74"/>
      <c r="AO18" s="74"/>
      <c r="AP18" s="74"/>
      <c r="AQ18" s="74"/>
      <c r="AR18" s="74"/>
      <c r="AS18" s="74"/>
      <c r="AT18" s="74"/>
      <c r="AU18" s="74"/>
      <c r="AV18" s="74"/>
      <c r="AW18" s="74"/>
      <c r="AX18" s="74"/>
      <c r="AY18" s="74"/>
      <c r="AZ18" s="74"/>
      <c r="BA18" s="74"/>
      <c r="BB18" s="74" t="s">
        <v>477</v>
      </c>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row>
    <row r="19" spans="1:119" s="8" customFormat="1" x14ac:dyDescent="0.35">
      <c r="A19" s="83">
        <v>100198</v>
      </c>
      <c r="B19" s="74" t="s">
        <v>528</v>
      </c>
      <c r="C19" s="74" t="b">
        <v>0</v>
      </c>
      <c r="D19" s="74" t="b">
        <v>1</v>
      </c>
      <c r="E19" s="74" t="b">
        <v>0</v>
      </c>
      <c r="F19" s="74" t="b">
        <v>0</v>
      </c>
      <c r="G19" s="74" t="s">
        <v>529</v>
      </c>
      <c r="H19" s="74"/>
      <c r="I19" s="74" t="s">
        <v>530</v>
      </c>
      <c r="J19" s="74" t="s">
        <v>516</v>
      </c>
      <c r="K19" s="74">
        <v>50.551000000000002</v>
      </c>
      <c r="L19" s="74">
        <v>-119.14</v>
      </c>
      <c r="M19" s="74" t="s">
        <v>475</v>
      </c>
      <c r="N19" s="74">
        <v>2011</v>
      </c>
      <c r="O19" s="74"/>
      <c r="P19" s="74">
        <v>2015</v>
      </c>
      <c r="Q19" s="74"/>
      <c r="R19" s="74"/>
      <c r="S19" s="74"/>
      <c r="T19" s="74" t="s">
        <v>506</v>
      </c>
      <c r="U19" s="74" t="s">
        <v>477</v>
      </c>
      <c r="V19" s="74" t="s">
        <v>477</v>
      </c>
      <c r="W19" s="74"/>
      <c r="X19" s="74" t="s">
        <v>477</v>
      </c>
      <c r="Y19" s="74" t="s">
        <v>477</v>
      </c>
      <c r="Z19" s="74"/>
      <c r="AA19" s="74"/>
      <c r="AB19" s="74" t="s">
        <v>477</v>
      </c>
      <c r="AC19" s="74"/>
      <c r="AD19" s="74"/>
      <c r="AE19" s="74"/>
      <c r="AF19" s="74" t="s">
        <v>512</v>
      </c>
      <c r="AG19" s="74"/>
      <c r="AH19" s="74"/>
      <c r="AI19" s="74">
        <v>0.54</v>
      </c>
      <c r="AJ19" s="74"/>
      <c r="AK19" s="74">
        <v>1418</v>
      </c>
      <c r="AL19" s="74"/>
      <c r="AM19" s="74"/>
      <c r="AN19" s="74"/>
      <c r="AO19" s="74"/>
      <c r="AP19" s="74"/>
      <c r="AQ19" s="74"/>
      <c r="AR19" s="74"/>
      <c r="AS19" s="74"/>
      <c r="AT19" s="74"/>
      <c r="AU19" s="74"/>
      <c r="AV19" s="74"/>
      <c r="AW19" s="74"/>
      <c r="AX19" s="74"/>
      <c r="AY19" s="74"/>
      <c r="AZ19" s="74"/>
      <c r="BA19" s="74"/>
      <c r="BB19" s="74" t="s">
        <v>477</v>
      </c>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t="s">
        <v>480</v>
      </c>
      <c r="CL19" s="74" t="s">
        <v>477</v>
      </c>
      <c r="CM19" s="74" t="s">
        <v>480</v>
      </c>
      <c r="CN19" s="74"/>
      <c r="CO19" s="74">
        <v>10</v>
      </c>
      <c r="CP19" s="74"/>
      <c r="CQ19" s="74"/>
      <c r="CR19" s="74">
        <v>73469</v>
      </c>
      <c r="CS19" s="74"/>
      <c r="CT19" s="74"/>
      <c r="CU19" s="74">
        <v>4920</v>
      </c>
      <c r="CV19" s="74"/>
      <c r="CW19" s="74"/>
      <c r="CX19" s="74" t="s">
        <v>477</v>
      </c>
      <c r="CY19" s="74"/>
      <c r="CZ19" s="74"/>
      <c r="DA19" s="74"/>
      <c r="DB19" s="74"/>
      <c r="DC19" s="74"/>
      <c r="DD19" s="74">
        <v>0.54</v>
      </c>
      <c r="DE19" s="74"/>
      <c r="DF19" s="74"/>
      <c r="DG19" s="74">
        <v>1418</v>
      </c>
      <c r="DH19" s="74"/>
      <c r="DI19" s="74"/>
      <c r="DJ19" s="74"/>
      <c r="DK19" s="74"/>
      <c r="DL19" s="74"/>
      <c r="DM19" s="74"/>
      <c r="DN19" s="74"/>
      <c r="DO19" s="74"/>
    </row>
    <row r="20" spans="1:119" s="8" customFormat="1" x14ac:dyDescent="0.35">
      <c r="A20" s="83">
        <v>100199</v>
      </c>
      <c r="B20" s="74" t="s">
        <v>531</v>
      </c>
      <c r="C20" s="74" t="b">
        <v>0</v>
      </c>
      <c r="D20" s="74" t="b">
        <v>1</v>
      </c>
      <c r="E20" s="74" t="b">
        <v>0</v>
      </c>
      <c r="F20" s="74" t="b">
        <v>0</v>
      </c>
      <c r="G20" s="74" t="s">
        <v>488</v>
      </c>
      <c r="H20" s="74"/>
      <c r="I20" s="74" t="s">
        <v>532</v>
      </c>
      <c r="J20" s="74" t="s">
        <v>516</v>
      </c>
      <c r="K20" s="74">
        <v>48.436</v>
      </c>
      <c r="L20" s="74">
        <v>-123.411</v>
      </c>
      <c r="M20" s="74" t="s">
        <v>475</v>
      </c>
      <c r="N20" s="74">
        <v>1960</v>
      </c>
      <c r="O20" s="74"/>
      <c r="P20" s="74">
        <v>2017</v>
      </c>
      <c r="Q20" s="74">
        <v>9111</v>
      </c>
      <c r="R20" s="74"/>
      <c r="S20" s="74"/>
      <c r="T20" s="74" t="s">
        <v>490</v>
      </c>
      <c r="U20" s="74"/>
      <c r="V20" s="74"/>
      <c r="W20" s="74"/>
      <c r="X20" s="74"/>
      <c r="Y20" s="74"/>
      <c r="Z20" s="74"/>
      <c r="AA20" s="74"/>
      <c r="AB20" s="74"/>
      <c r="AC20" s="74"/>
      <c r="AD20" s="74"/>
      <c r="AE20" s="74" t="s">
        <v>477</v>
      </c>
      <c r="AF20" s="74" t="s">
        <v>491</v>
      </c>
      <c r="AG20" s="74"/>
      <c r="AH20" s="74"/>
      <c r="AI20" s="74"/>
      <c r="AJ20" s="74"/>
      <c r="AK20" s="74"/>
      <c r="AL20" s="74"/>
      <c r="AM20" s="74"/>
      <c r="AN20" s="74"/>
      <c r="AO20" s="74"/>
      <c r="AP20" s="74"/>
      <c r="AQ20" s="74"/>
      <c r="AR20" s="74"/>
      <c r="AS20" s="74"/>
      <c r="AT20" s="74"/>
      <c r="AU20" s="74"/>
      <c r="AV20" s="74"/>
      <c r="AW20" s="74" t="s">
        <v>477</v>
      </c>
      <c r="AX20" s="74"/>
      <c r="AY20" s="74" t="s">
        <v>477</v>
      </c>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BX20" s="74"/>
      <c r="BY20" s="74"/>
      <c r="BZ20" s="74"/>
      <c r="CA20" s="74"/>
      <c r="CB20" s="74"/>
      <c r="CC20" s="74"/>
      <c r="CD20" s="74"/>
      <c r="CE20" s="74"/>
      <c r="CF20" s="74"/>
      <c r="CG20" s="74"/>
      <c r="CH20" s="74"/>
      <c r="CI20" s="74"/>
      <c r="CJ20" s="74"/>
      <c r="CK20" s="74" t="s">
        <v>477</v>
      </c>
      <c r="CL20" s="74" t="s">
        <v>480</v>
      </c>
      <c r="CM20" s="74" t="s">
        <v>480</v>
      </c>
      <c r="CN20" s="74"/>
      <c r="CO20" s="74"/>
      <c r="CP20" s="74"/>
      <c r="CQ20" s="74">
        <v>1090628.3600000001</v>
      </c>
      <c r="CR20" s="74"/>
      <c r="CS20" s="74"/>
      <c r="CT20" s="74"/>
      <c r="CU20" s="74"/>
      <c r="CV20" s="74"/>
      <c r="CW20" s="74"/>
      <c r="CX20" s="74"/>
      <c r="CY20" s="74"/>
      <c r="CZ20" s="74" t="s">
        <v>480</v>
      </c>
      <c r="DA20" s="74"/>
      <c r="DB20" s="74"/>
      <c r="DC20" s="74">
        <v>41.38</v>
      </c>
      <c r="DD20" s="74"/>
      <c r="DE20" s="74"/>
      <c r="DF20" s="74"/>
      <c r="DG20" s="74"/>
      <c r="DH20" s="74"/>
      <c r="DI20" s="74"/>
      <c r="DJ20" s="74"/>
      <c r="DK20" s="74"/>
      <c r="DL20" s="74"/>
      <c r="DM20" s="74"/>
      <c r="DN20" s="74"/>
      <c r="DO20" s="74"/>
    </row>
    <row r="21" spans="1:119" s="8" customFormat="1" x14ac:dyDescent="0.35">
      <c r="A21" s="83">
        <v>100202</v>
      </c>
      <c r="B21" s="74" t="s">
        <v>533</v>
      </c>
      <c r="C21" s="74" t="b">
        <v>0</v>
      </c>
      <c r="D21" s="74" t="b">
        <v>1</v>
      </c>
      <c r="E21" s="74" t="b">
        <v>0</v>
      </c>
      <c r="F21" s="74" t="b">
        <v>0</v>
      </c>
      <c r="G21" s="74" t="s">
        <v>534</v>
      </c>
      <c r="H21" s="74"/>
      <c r="I21" s="74" t="s">
        <v>534</v>
      </c>
      <c r="J21" s="74" t="s">
        <v>516</v>
      </c>
      <c r="K21" s="74">
        <v>49.396999999999998</v>
      </c>
      <c r="L21" s="74">
        <v>-123.515</v>
      </c>
      <c r="M21" s="74" t="s">
        <v>475</v>
      </c>
      <c r="N21" s="74">
        <v>2009</v>
      </c>
      <c r="O21" s="74"/>
      <c r="P21" s="74">
        <v>2014</v>
      </c>
      <c r="Q21" s="74">
        <v>221</v>
      </c>
      <c r="R21" s="74"/>
      <c r="S21" s="74"/>
      <c r="T21" s="74" t="s">
        <v>502</v>
      </c>
      <c r="U21" s="74"/>
      <c r="V21" s="74" t="s">
        <v>477</v>
      </c>
      <c r="W21" s="74"/>
      <c r="X21" s="74"/>
      <c r="Y21" s="74"/>
      <c r="Z21" s="74"/>
      <c r="AA21" s="74"/>
      <c r="AB21" s="74" t="s">
        <v>477</v>
      </c>
      <c r="AC21" s="74"/>
      <c r="AD21" s="74"/>
      <c r="AE21" s="74"/>
      <c r="AF21" s="74" t="s">
        <v>507</v>
      </c>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t="s">
        <v>477</v>
      </c>
      <c r="BE21" s="74"/>
      <c r="BF21" s="74"/>
      <c r="BG21" s="74"/>
      <c r="BH21" s="74"/>
      <c r="BI21" s="74"/>
      <c r="BJ21" s="74"/>
      <c r="BK21" s="74"/>
      <c r="BL21" s="74"/>
      <c r="BM21" s="74"/>
      <c r="BN21" s="74"/>
      <c r="BO21" s="74"/>
      <c r="BP21" s="74"/>
      <c r="BQ21" s="74"/>
      <c r="BR21" s="74"/>
      <c r="BS21" s="74"/>
      <c r="BT21" s="74"/>
      <c r="BU21" s="74"/>
      <c r="BV21" s="74"/>
      <c r="BW21" s="74"/>
      <c r="BX21" s="74"/>
      <c r="BY21" s="74"/>
      <c r="BZ21" s="74"/>
      <c r="CA21" s="74"/>
      <c r="CB21" s="74"/>
      <c r="CC21" s="74"/>
      <c r="CD21" s="74"/>
      <c r="CE21" s="74"/>
      <c r="CF21" s="74"/>
      <c r="CG21" s="74"/>
      <c r="CH21" s="74"/>
      <c r="CI21" s="74"/>
      <c r="CJ21" s="74"/>
      <c r="CK21" s="74" t="s">
        <v>477</v>
      </c>
      <c r="CL21" s="74" t="s">
        <v>480</v>
      </c>
      <c r="CM21" s="74" t="s">
        <v>480</v>
      </c>
      <c r="CN21" s="74">
        <v>30</v>
      </c>
      <c r="CO21" s="74"/>
      <c r="CP21" s="74"/>
      <c r="CQ21" s="74">
        <v>48420</v>
      </c>
      <c r="CR21" s="74"/>
      <c r="CS21" s="74"/>
      <c r="CT21" s="74">
        <v>2624</v>
      </c>
      <c r="CU21" s="74"/>
      <c r="CV21" s="74"/>
      <c r="CW21" s="74" t="s">
        <v>480</v>
      </c>
      <c r="CX21" s="74"/>
      <c r="CY21" s="74" t="s">
        <v>480</v>
      </c>
      <c r="CZ21" s="74"/>
      <c r="DA21" s="74"/>
      <c r="DB21" s="74"/>
      <c r="DC21" s="74"/>
      <c r="DD21" s="74"/>
      <c r="DE21" s="74"/>
      <c r="DF21" s="74"/>
      <c r="DG21" s="74"/>
      <c r="DH21" s="74"/>
      <c r="DI21" s="74"/>
      <c r="DJ21" s="74"/>
      <c r="DK21" s="74"/>
      <c r="DL21" s="74"/>
      <c r="DM21" s="74"/>
      <c r="DN21" s="74"/>
      <c r="DO21" s="74"/>
    </row>
    <row r="22" spans="1:119" s="8" customFormat="1" x14ac:dyDescent="0.35">
      <c r="A22" s="83">
        <v>100217</v>
      </c>
      <c r="B22" s="74" t="s">
        <v>535</v>
      </c>
      <c r="C22" s="74" t="b">
        <v>0</v>
      </c>
      <c r="D22" s="74" t="b">
        <v>1</v>
      </c>
      <c r="E22" s="74" t="b">
        <v>0</v>
      </c>
      <c r="F22" s="74" t="b">
        <v>0</v>
      </c>
      <c r="G22" s="74" t="s">
        <v>519</v>
      </c>
      <c r="H22" s="74"/>
      <c r="I22" s="74" t="s">
        <v>536</v>
      </c>
      <c r="J22" s="74" t="s">
        <v>516</v>
      </c>
      <c r="K22" s="74">
        <v>50.674999999999997</v>
      </c>
      <c r="L22" s="74">
        <v>-120.327</v>
      </c>
      <c r="M22" s="74" t="s">
        <v>475</v>
      </c>
      <c r="N22" s="74">
        <v>2013</v>
      </c>
      <c r="O22" s="74"/>
      <c r="P22" s="74">
        <v>2017</v>
      </c>
      <c r="Q22" s="74">
        <v>721</v>
      </c>
      <c r="R22" s="74"/>
      <c r="S22" s="74"/>
      <c r="T22" s="74" t="s">
        <v>502</v>
      </c>
      <c r="U22" s="74"/>
      <c r="V22" s="74"/>
      <c r="W22" s="74"/>
      <c r="X22" s="74"/>
      <c r="Y22" s="74"/>
      <c r="Z22" s="74"/>
      <c r="AA22" s="74"/>
      <c r="AB22" s="74" t="s">
        <v>477</v>
      </c>
      <c r="AC22" s="74"/>
      <c r="AD22" s="74"/>
      <c r="AE22" s="74"/>
      <c r="AF22" s="74" t="s">
        <v>512</v>
      </c>
      <c r="AG22" s="74" t="s">
        <v>537</v>
      </c>
      <c r="AH22" s="74"/>
      <c r="AI22" s="74">
        <v>1.4849999999999999</v>
      </c>
      <c r="AJ22" s="74"/>
      <c r="AK22" s="74"/>
      <c r="AL22" s="74"/>
      <c r="AM22" s="74"/>
      <c r="AN22" s="74"/>
      <c r="AO22" s="74"/>
      <c r="AP22" s="74"/>
      <c r="AQ22" s="74"/>
      <c r="AR22" s="74"/>
      <c r="AS22" s="74"/>
      <c r="AT22" s="74"/>
      <c r="AU22" s="74"/>
      <c r="AV22" s="74"/>
      <c r="AW22" s="74"/>
      <c r="AX22" s="74"/>
      <c r="AY22" s="74"/>
      <c r="AZ22" s="74"/>
      <c r="BA22" s="74"/>
      <c r="BB22" s="74"/>
      <c r="BC22" s="74"/>
      <c r="BD22" s="74" t="s">
        <v>477</v>
      </c>
      <c r="BE22" s="74"/>
      <c r="BF22" s="74"/>
      <c r="BG22" s="74"/>
      <c r="BH22" s="74"/>
      <c r="BI22" s="74"/>
      <c r="BJ22" s="74"/>
      <c r="BK22" s="74"/>
      <c r="BL22" s="74"/>
      <c r="BM22" s="74"/>
      <c r="BN22" s="74"/>
      <c r="BO22" s="74"/>
      <c r="BP22" s="74"/>
      <c r="BQ22" s="74"/>
      <c r="BR22" s="74"/>
      <c r="BS22" s="74"/>
      <c r="BT22" s="74"/>
      <c r="BU22" s="74"/>
      <c r="BV22" s="74">
        <v>113.2704</v>
      </c>
      <c r="BW22" s="74"/>
      <c r="BX22" s="74"/>
      <c r="BY22" s="74"/>
      <c r="BZ22" s="74"/>
      <c r="CA22" s="74"/>
      <c r="CB22" s="74"/>
      <c r="CC22" s="74"/>
      <c r="CD22" s="74"/>
      <c r="CE22" s="74"/>
      <c r="CF22" s="74"/>
      <c r="CG22" s="74"/>
      <c r="CH22" s="74"/>
      <c r="CI22" s="74"/>
      <c r="CJ22" s="74"/>
      <c r="CK22" s="74" t="s">
        <v>477</v>
      </c>
      <c r="CL22" s="74" t="s">
        <v>477</v>
      </c>
      <c r="CM22" s="74" t="s">
        <v>477</v>
      </c>
      <c r="CN22" s="74">
        <v>89</v>
      </c>
      <c r="CO22" s="74"/>
      <c r="CP22" s="74"/>
      <c r="CQ22" s="74"/>
      <c r="CR22" s="74"/>
      <c r="CS22" s="74"/>
      <c r="CT22" s="74">
        <v>4264</v>
      </c>
      <c r="CU22" s="74"/>
      <c r="CV22" s="74"/>
      <c r="CW22" s="74"/>
      <c r="CX22" s="74"/>
      <c r="CY22" s="74"/>
      <c r="CZ22" s="74"/>
      <c r="DA22" s="74"/>
      <c r="DB22" s="74"/>
      <c r="DC22" s="74"/>
      <c r="DD22" s="74">
        <v>0.78100000000000003</v>
      </c>
      <c r="DE22" s="74">
        <v>0.70399999999999996</v>
      </c>
      <c r="DF22" s="74"/>
      <c r="DG22" s="74"/>
      <c r="DH22" s="74"/>
      <c r="DI22" s="74"/>
      <c r="DJ22" s="74"/>
      <c r="DK22" s="74"/>
      <c r="DL22" s="74"/>
      <c r="DM22" s="74"/>
      <c r="DN22" s="74"/>
      <c r="DO22" s="74"/>
    </row>
    <row r="23" spans="1:119" s="8" customFormat="1" x14ac:dyDescent="0.35">
      <c r="A23" s="83">
        <v>100222</v>
      </c>
      <c r="B23" s="74" t="s">
        <v>538</v>
      </c>
      <c r="C23" s="74" t="b">
        <v>0</v>
      </c>
      <c r="D23" s="74" t="b">
        <v>1</v>
      </c>
      <c r="E23" s="74" t="b">
        <v>0</v>
      </c>
      <c r="F23" s="74" t="b">
        <v>0</v>
      </c>
      <c r="G23" s="74" t="s">
        <v>519</v>
      </c>
      <c r="H23" s="74"/>
      <c r="I23" s="74" t="s">
        <v>536</v>
      </c>
      <c r="J23" s="74" t="s">
        <v>516</v>
      </c>
      <c r="K23" s="74">
        <v>50.68</v>
      </c>
      <c r="L23" s="74">
        <v>-120.322</v>
      </c>
      <c r="M23" s="74" t="s">
        <v>475</v>
      </c>
      <c r="N23" s="74">
        <v>2012</v>
      </c>
      <c r="O23" s="74"/>
      <c r="P23" s="74">
        <v>2017</v>
      </c>
      <c r="Q23" s="74">
        <v>721</v>
      </c>
      <c r="R23" s="74"/>
      <c r="S23" s="74"/>
      <c r="T23" s="74" t="s">
        <v>502</v>
      </c>
      <c r="U23" s="74"/>
      <c r="V23" s="74"/>
      <c r="W23" s="74"/>
      <c r="X23" s="74" t="s">
        <v>477</v>
      </c>
      <c r="Y23" s="74"/>
      <c r="Z23" s="74"/>
      <c r="AA23" s="74"/>
      <c r="AB23" s="74" t="s">
        <v>477</v>
      </c>
      <c r="AC23" s="74"/>
      <c r="AD23" s="74"/>
      <c r="AE23" s="74"/>
      <c r="AF23" s="74" t="s">
        <v>512</v>
      </c>
      <c r="AG23" s="74" t="s">
        <v>537</v>
      </c>
      <c r="AH23" s="74"/>
      <c r="AI23" s="74">
        <v>0.63</v>
      </c>
      <c r="AJ23" s="74"/>
      <c r="AK23" s="74"/>
      <c r="AL23" s="74"/>
      <c r="AM23" s="74"/>
      <c r="AN23" s="74"/>
      <c r="AO23" s="74"/>
      <c r="AP23" s="74"/>
      <c r="AQ23" s="74"/>
      <c r="AR23" s="74"/>
      <c r="AS23" s="74"/>
      <c r="AT23" s="74"/>
      <c r="AU23" s="74"/>
      <c r="AV23" s="74"/>
      <c r="AW23" s="74" t="s">
        <v>477</v>
      </c>
      <c r="AX23" s="74"/>
      <c r="AY23" s="74"/>
      <c r="AZ23" s="74"/>
      <c r="BA23" s="74"/>
      <c r="BB23" s="74"/>
      <c r="BC23" s="74"/>
      <c r="BD23" s="74" t="s">
        <v>477</v>
      </c>
      <c r="BE23" s="74"/>
      <c r="BF23" s="74"/>
      <c r="BG23" s="74"/>
      <c r="BH23" s="74"/>
      <c r="BI23" s="74"/>
      <c r="BJ23" s="74"/>
      <c r="BK23" s="74"/>
      <c r="BL23" s="74"/>
      <c r="BM23" s="74"/>
      <c r="BN23" s="74" t="s">
        <v>477</v>
      </c>
      <c r="BO23" s="74">
        <v>5.8</v>
      </c>
      <c r="BP23" s="74"/>
      <c r="BQ23" s="74"/>
      <c r="BR23" s="74"/>
      <c r="BS23" s="74"/>
      <c r="BT23" s="74"/>
      <c r="BU23" s="74"/>
      <c r="BV23" s="74">
        <v>1130.9759999999999</v>
      </c>
      <c r="BW23" s="74"/>
      <c r="BX23" s="74"/>
      <c r="BY23" s="74"/>
      <c r="BZ23" s="74"/>
      <c r="CA23" s="74"/>
      <c r="CB23" s="74"/>
      <c r="CC23" s="74"/>
      <c r="CD23" s="74"/>
      <c r="CE23" s="74"/>
      <c r="CF23" s="74"/>
      <c r="CG23" s="74"/>
      <c r="CH23" s="74"/>
      <c r="CI23" s="74"/>
      <c r="CJ23" s="74"/>
      <c r="CK23" s="74" t="s">
        <v>480</v>
      </c>
      <c r="CL23" s="74" t="s">
        <v>477</v>
      </c>
      <c r="CM23" s="74" t="s">
        <v>477</v>
      </c>
      <c r="CN23" s="74"/>
      <c r="CO23" s="74">
        <v>3</v>
      </c>
      <c r="CP23" s="74">
        <v>3</v>
      </c>
      <c r="CQ23" s="74"/>
      <c r="CR23" s="74">
        <v>129953</v>
      </c>
      <c r="CS23" s="74">
        <v>129953</v>
      </c>
      <c r="CT23" s="74"/>
      <c r="CU23" s="74">
        <v>3280</v>
      </c>
      <c r="CV23" s="74">
        <v>3280</v>
      </c>
      <c r="CW23" s="74"/>
      <c r="CX23" s="74"/>
      <c r="CY23" s="74"/>
      <c r="CZ23" s="74"/>
      <c r="DA23" s="74"/>
      <c r="DB23" s="74"/>
      <c r="DC23" s="74"/>
      <c r="DD23" s="74">
        <v>0.22</v>
      </c>
      <c r="DE23" s="74">
        <v>0.41</v>
      </c>
      <c r="DF23" s="74"/>
      <c r="DG23" s="74"/>
      <c r="DH23" s="74"/>
      <c r="DI23" s="74"/>
      <c r="DJ23" s="74"/>
      <c r="DK23" s="74"/>
      <c r="DL23" s="74"/>
      <c r="DM23" s="74"/>
      <c r="DN23" s="74"/>
      <c r="DO23" s="74"/>
    </row>
    <row r="24" spans="1:119" s="8" customFormat="1" x14ac:dyDescent="0.35">
      <c r="A24" s="83">
        <v>100230</v>
      </c>
      <c r="B24" s="74" t="s">
        <v>539</v>
      </c>
      <c r="C24" s="74" t="b">
        <v>1</v>
      </c>
      <c r="D24" s="74" t="b">
        <v>1</v>
      </c>
      <c r="E24" s="74" t="b">
        <v>0</v>
      </c>
      <c r="F24" s="74" t="b">
        <v>0</v>
      </c>
      <c r="G24" s="74" t="s">
        <v>539</v>
      </c>
      <c r="H24" s="74"/>
      <c r="I24" s="74" t="s">
        <v>540</v>
      </c>
      <c r="J24" s="74" t="s">
        <v>516</v>
      </c>
      <c r="K24" s="74">
        <v>49.893999999999998</v>
      </c>
      <c r="L24" s="74">
        <v>-119.49</v>
      </c>
      <c r="M24" s="74" t="s">
        <v>475</v>
      </c>
      <c r="N24" s="74">
        <v>1970</v>
      </c>
      <c r="O24" s="74"/>
      <c r="P24" s="74">
        <v>2014</v>
      </c>
      <c r="Q24" s="74">
        <v>221</v>
      </c>
      <c r="R24" s="74"/>
      <c r="S24" s="74"/>
      <c r="T24" s="74" t="s">
        <v>476</v>
      </c>
      <c r="U24" s="74"/>
      <c r="V24" s="74"/>
      <c r="W24" s="74"/>
      <c r="X24" s="74"/>
      <c r="Y24" s="74"/>
      <c r="Z24" s="74"/>
      <c r="AA24" s="74" t="s">
        <v>477</v>
      </c>
      <c r="AB24" s="74"/>
      <c r="AC24" s="74"/>
      <c r="AD24" s="74"/>
      <c r="AE24" s="74"/>
      <c r="AF24" s="74" t="s">
        <v>478</v>
      </c>
      <c r="AG24" s="74"/>
      <c r="AH24" s="74"/>
      <c r="AI24" s="74">
        <v>2.9</v>
      </c>
      <c r="AJ24" s="74"/>
      <c r="AK24" s="74">
        <v>1790.28</v>
      </c>
      <c r="AL24" s="74"/>
      <c r="AM24" s="74"/>
      <c r="AN24" s="74"/>
      <c r="AO24" s="74"/>
      <c r="AP24" s="74"/>
      <c r="AQ24" s="74"/>
      <c r="AR24" s="74"/>
      <c r="AS24" s="74"/>
      <c r="AT24" s="74">
        <v>2.9</v>
      </c>
      <c r="AU24" s="74"/>
      <c r="AV24" s="74">
        <v>1790.28</v>
      </c>
      <c r="AW24" s="74"/>
      <c r="AX24" s="74"/>
      <c r="AY24" s="74"/>
      <c r="AZ24" s="74"/>
      <c r="BA24" s="74"/>
      <c r="BB24" s="74"/>
      <c r="BC24" s="74"/>
      <c r="BD24" s="74"/>
      <c r="BE24" s="74"/>
      <c r="BF24" s="74"/>
      <c r="BG24" s="74" t="s">
        <v>477</v>
      </c>
      <c r="BH24" s="74"/>
      <c r="BI24" s="74"/>
      <c r="BJ24" s="74"/>
      <c r="BK24" s="74" t="s">
        <v>477</v>
      </c>
      <c r="BL24" s="74"/>
      <c r="BM24" s="74"/>
      <c r="BN24" s="74"/>
      <c r="BO24" s="74"/>
      <c r="BP24" s="74"/>
      <c r="BQ24" s="74"/>
      <c r="BR24" s="74"/>
      <c r="BS24" s="74"/>
      <c r="BT24" s="74"/>
      <c r="BU24" s="74"/>
      <c r="BV24" s="74"/>
      <c r="BW24" s="74"/>
      <c r="BX24" s="74"/>
      <c r="BY24" s="74"/>
      <c r="BZ24" s="74"/>
      <c r="CA24" s="74"/>
      <c r="CB24" s="74"/>
      <c r="CC24" s="74"/>
      <c r="CD24" s="74"/>
      <c r="CE24" s="74"/>
      <c r="CF24" s="74"/>
      <c r="CG24" s="74"/>
      <c r="CH24" s="74"/>
      <c r="CI24" s="74"/>
      <c r="CJ24" s="74"/>
      <c r="CK24" s="74" t="s">
        <v>480</v>
      </c>
      <c r="CL24" s="74" t="s">
        <v>477</v>
      </c>
      <c r="CM24" s="74" t="s">
        <v>480</v>
      </c>
      <c r="CN24" s="74"/>
      <c r="CO24" s="74">
        <v>10</v>
      </c>
      <c r="CP24" s="74"/>
      <c r="CQ24" s="74"/>
      <c r="CR24" s="74">
        <v>645600</v>
      </c>
      <c r="CS24" s="74"/>
      <c r="CT24" s="74"/>
      <c r="CU24" s="74">
        <v>3280</v>
      </c>
      <c r="CV24" s="74"/>
      <c r="CW24" s="74"/>
      <c r="CX24" s="74" t="s">
        <v>480</v>
      </c>
      <c r="CY24" s="74"/>
      <c r="CZ24" s="74"/>
      <c r="DA24" s="74"/>
      <c r="DB24" s="74"/>
      <c r="DC24" s="74"/>
      <c r="DD24" s="74">
        <v>2.9</v>
      </c>
      <c r="DE24" s="74"/>
      <c r="DF24" s="74"/>
      <c r="DG24" s="74">
        <v>1790.28</v>
      </c>
      <c r="DH24" s="74"/>
      <c r="DI24" s="74"/>
      <c r="DJ24" s="74"/>
      <c r="DK24" s="74"/>
      <c r="DL24" s="74"/>
      <c r="DM24" s="74"/>
      <c r="DN24" s="74"/>
      <c r="DO24" s="74"/>
    </row>
    <row r="25" spans="1:119" s="8" customFormat="1" x14ac:dyDescent="0.35">
      <c r="A25" s="83">
        <v>100236</v>
      </c>
      <c r="B25" s="74" t="s">
        <v>541</v>
      </c>
      <c r="C25" s="74" t="b">
        <v>0</v>
      </c>
      <c r="D25" s="74" t="b">
        <v>1</v>
      </c>
      <c r="E25" s="74" t="b">
        <v>0</v>
      </c>
      <c r="F25" s="74" t="b">
        <v>0</v>
      </c>
      <c r="G25" s="74" t="s">
        <v>542</v>
      </c>
      <c r="H25" s="74"/>
      <c r="I25" s="74" t="s">
        <v>540</v>
      </c>
      <c r="J25" s="74" t="s">
        <v>516</v>
      </c>
      <c r="K25" s="74">
        <v>49.9</v>
      </c>
      <c r="L25" s="74">
        <v>-119.48399999999999</v>
      </c>
      <c r="M25" s="74" t="s">
        <v>475</v>
      </c>
      <c r="N25" s="74">
        <v>2011</v>
      </c>
      <c r="O25" s="74"/>
      <c r="P25" s="74">
        <v>2018</v>
      </c>
      <c r="Q25" s="74">
        <v>611</v>
      </c>
      <c r="R25" s="74"/>
      <c r="S25" s="74"/>
      <c r="T25" s="74" t="s">
        <v>476</v>
      </c>
      <c r="U25" s="74"/>
      <c r="V25" s="74"/>
      <c r="W25" s="74"/>
      <c r="X25" s="74"/>
      <c r="Y25" s="74"/>
      <c r="Z25" s="74"/>
      <c r="AA25" s="74" t="s">
        <v>477</v>
      </c>
      <c r="AB25" s="74"/>
      <c r="AC25" s="74"/>
      <c r="AD25" s="74"/>
      <c r="AE25" s="74"/>
      <c r="AF25" s="74" t="s">
        <v>491</v>
      </c>
      <c r="AG25" s="74"/>
      <c r="AH25" s="74"/>
      <c r="AI25" s="74">
        <v>14</v>
      </c>
      <c r="AJ25" s="74"/>
      <c r="AK25" s="74">
        <v>5749</v>
      </c>
      <c r="AL25" s="74"/>
      <c r="AM25" s="74"/>
      <c r="AN25" s="74"/>
      <c r="AO25" s="74"/>
      <c r="AP25" s="74"/>
      <c r="AQ25" s="74"/>
      <c r="AR25" s="74"/>
      <c r="AS25" s="74"/>
      <c r="AT25" s="74"/>
      <c r="AU25" s="74"/>
      <c r="AV25" s="74"/>
      <c r="AW25" s="74" t="s">
        <v>477</v>
      </c>
      <c r="AX25" s="74"/>
      <c r="AY25" s="74"/>
      <c r="AZ25" s="74"/>
      <c r="BA25" s="74"/>
      <c r="BB25" s="74"/>
      <c r="BC25" s="74"/>
      <c r="BD25" s="74" t="s">
        <v>477</v>
      </c>
      <c r="BE25" s="74"/>
      <c r="BF25" s="74"/>
      <c r="BG25" s="74"/>
      <c r="BH25" s="74"/>
      <c r="BI25" s="74"/>
      <c r="BJ25" s="74"/>
      <c r="BK25" s="74"/>
      <c r="BL25" s="74"/>
      <c r="BM25" s="74"/>
      <c r="BN25" s="74" t="s">
        <v>477</v>
      </c>
      <c r="BO25" s="74">
        <v>9876</v>
      </c>
      <c r="BP25" s="74"/>
      <c r="BQ25" s="74"/>
      <c r="BR25" s="74"/>
      <c r="BS25" s="74"/>
      <c r="BT25" s="74"/>
      <c r="BU25" s="74"/>
      <c r="BV25" s="74"/>
      <c r="BW25" s="74"/>
      <c r="BX25" s="74"/>
      <c r="BY25" s="74"/>
      <c r="BZ25" s="74"/>
      <c r="CA25" s="74"/>
      <c r="CB25" s="74"/>
      <c r="CC25" s="74"/>
      <c r="CD25" s="74"/>
      <c r="CE25" s="74"/>
      <c r="CF25" s="74">
        <v>27198</v>
      </c>
      <c r="CG25" s="74" t="s">
        <v>477</v>
      </c>
      <c r="CH25" s="74">
        <v>439.2</v>
      </c>
      <c r="CI25" s="74"/>
      <c r="CJ25" s="74"/>
      <c r="CK25" s="74" t="s">
        <v>480</v>
      </c>
      <c r="CL25" s="74" t="s">
        <v>477</v>
      </c>
      <c r="CM25" s="74" t="s">
        <v>477</v>
      </c>
      <c r="CN25" s="74"/>
      <c r="CO25" s="74">
        <v>11</v>
      </c>
      <c r="CP25" s="74">
        <v>7</v>
      </c>
      <c r="CQ25" s="74"/>
      <c r="CR25" s="74">
        <v>855695</v>
      </c>
      <c r="CS25" s="74">
        <v>537554</v>
      </c>
      <c r="CT25" s="74"/>
      <c r="CU25" s="74">
        <v>16404</v>
      </c>
      <c r="CV25" s="74">
        <v>16404</v>
      </c>
      <c r="CW25" s="74"/>
      <c r="CX25" s="74" t="s">
        <v>477</v>
      </c>
      <c r="CY25" s="74" t="s">
        <v>477</v>
      </c>
      <c r="CZ25" s="74"/>
      <c r="DA25" s="74" t="s">
        <v>480</v>
      </c>
      <c r="DB25" s="74" t="s">
        <v>480</v>
      </c>
      <c r="DC25" s="74"/>
      <c r="DD25" s="74">
        <v>3</v>
      </c>
      <c r="DE25" s="74">
        <v>5</v>
      </c>
      <c r="DF25" s="74"/>
      <c r="DG25" s="74">
        <v>3650</v>
      </c>
      <c r="DH25" s="74">
        <v>3570</v>
      </c>
      <c r="DI25" s="74"/>
      <c r="DJ25" s="74">
        <v>8</v>
      </c>
      <c r="DK25" s="74">
        <v>26</v>
      </c>
      <c r="DL25" s="74"/>
      <c r="DM25" s="74">
        <v>4</v>
      </c>
      <c r="DN25" s="74">
        <v>33</v>
      </c>
      <c r="DO25" s="74"/>
    </row>
    <row r="26" spans="1:119" s="8" customFormat="1" x14ac:dyDescent="0.35">
      <c r="A26" s="83">
        <v>100283</v>
      </c>
      <c r="B26" s="74" t="s">
        <v>543</v>
      </c>
      <c r="C26" s="74" t="b">
        <v>0</v>
      </c>
      <c r="D26" s="74" t="b">
        <v>1</v>
      </c>
      <c r="E26" s="74" t="b">
        <v>0</v>
      </c>
      <c r="F26" s="74" t="b">
        <v>0</v>
      </c>
      <c r="G26" s="74"/>
      <c r="H26" s="74"/>
      <c r="I26" s="74" t="s">
        <v>544</v>
      </c>
      <c r="J26" s="74" t="s">
        <v>516</v>
      </c>
      <c r="K26" s="74">
        <v>49.207000000000001</v>
      </c>
      <c r="L26" s="74">
        <v>-122.91</v>
      </c>
      <c r="M26" s="74" t="s">
        <v>475</v>
      </c>
      <c r="N26" s="74">
        <v>2019</v>
      </c>
      <c r="O26" s="74"/>
      <c r="P26" s="74">
        <v>2017</v>
      </c>
      <c r="Q26" s="74"/>
      <c r="R26" s="74"/>
      <c r="S26" s="74"/>
      <c r="T26" s="74" t="s">
        <v>502</v>
      </c>
      <c r="U26" s="74"/>
      <c r="V26" s="74"/>
      <c r="W26" s="74"/>
      <c r="X26" s="74"/>
      <c r="Y26" s="74"/>
      <c r="Z26" s="74"/>
      <c r="AA26" s="74"/>
      <c r="AB26" s="74"/>
      <c r="AC26" s="74"/>
      <c r="AD26" s="74"/>
      <c r="AE26" s="74"/>
      <c r="AF26" s="74" t="s">
        <v>545</v>
      </c>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c r="BM26" s="74"/>
      <c r="BN26" s="74"/>
      <c r="BO26" s="74"/>
      <c r="BP26" s="74"/>
      <c r="BQ26" s="74"/>
      <c r="BR26" s="74"/>
      <c r="BS26" s="74"/>
      <c r="BT26" s="74"/>
      <c r="BU26" s="74"/>
      <c r="BV26" s="74"/>
      <c r="BW26" s="74"/>
      <c r="BX26" s="74"/>
      <c r="BY26" s="74"/>
      <c r="BZ26" s="74"/>
      <c r="CA26" s="74"/>
      <c r="CB26" s="74"/>
      <c r="CC26" s="74"/>
      <c r="CD26" s="74"/>
      <c r="CE26" s="74"/>
      <c r="CF26" s="74"/>
      <c r="CG26" s="74"/>
      <c r="CH26" s="74"/>
      <c r="CI26" s="74"/>
      <c r="CJ26" s="74"/>
      <c r="CK26" s="74"/>
      <c r="CL26" s="74"/>
      <c r="CM26" s="74"/>
      <c r="CN26" s="74"/>
      <c r="CO26" s="74"/>
      <c r="CP26" s="74"/>
      <c r="CQ26" s="74"/>
      <c r="CR26" s="74"/>
      <c r="CS26" s="74"/>
      <c r="CT26" s="74"/>
      <c r="CU26" s="74"/>
      <c r="CV26" s="74"/>
      <c r="CW26" s="74"/>
      <c r="CX26" s="74"/>
      <c r="CY26" s="74"/>
      <c r="CZ26" s="74"/>
      <c r="DA26" s="74"/>
      <c r="DB26" s="74"/>
      <c r="DC26" s="74"/>
      <c r="DD26" s="74"/>
      <c r="DE26" s="74"/>
      <c r="DF26" s="74"/>
      <c r="DG26" s="74"/>
      <c r="DH26" s="74"/>
      <c r="DI26" s="74"/>
      <c r="DJ26" s="74"/>
      <c r="DK26" s="74"/>
      <c r="DL26" s="74"/>
      <c r="DM26" s="74"/>
      <c r="DN26" s="74"/>
      <c r="DO26" s="74"/>
    </row>
    <row r="27" spans="1:119" s="8" customFormat="1" x14ac:dyDescent="0.35">
      <c r="A27" s="83">
        <v>100285</v>
      </c>
      <c r="B27" s="74" t="s">
        <v>546</v>
      </c>
      <c r="C27" s="74" t="b">
        <v>0</v>
      </c>
      <c r="D27" s="74" t="b">
        <v>1</v>
      </c>
      <c r="E27" s="74" t="b">
        <v>0</v>
      </c>
      <c r="F27" s="74" t="b">
        <v>0</v>
      </c>
      <c r="G27" s="74" t="s">
        <v>547</v>
      </c>
      <c r="H27" s="74"/>
      <c r="I27" s="74" t="s">
        <v>548</v>
      </c>
      <c r="J27" s="74" t="s">
        <v>516</v>
      </c>
      <c r="K27" s="74">
        <v>49.320999999999998</v>
      </c>
      <c r="L27" s="74">
        <v>-123.071</v>
      </c>
      <c r="M27" s="74" t="s">
        <v>475</v>
      </c>
      <c r="N27" s="74">
        <v>1961</v>
      </c>
      <c r="O27" s="74"/>
      <c r="P27" s="74">
        <v>2017</v>
      </c>
      <c r="Q27" s="74">
        <v>622</v>
      </c>
      <c r="R27" s="74"/>
      <c r="S27" s="74"/>
      <c r="T27" s="74" t="s">
        <v>502</v>
      </c>
      <c r="U27" s="74"/>
      <c r="V27" s="74" t="s">
        <v>477</v>
      </c>
      <c r="W27" s="74" t="s">
        <v>477</v>
      </c>
      <c r="X27" s="74" t="s">
        <v>477</v>
      </c>
      <c r="Y27" s="74"/>
      <c r="Z27" s="74"/>
      <c r="AA27" s="74"/>
      <c r="AB27" s="74"/>
      <c r="AC27" s="74"/>
      <c r="AD27" s="74"/>
      <c r="AE27" s="74"/>
      <c r="AF27" s="74" t="s">
        <v>491</v>
      </c>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74"/>
      <c r="BJ27" s="74"/>
      <c r="BK27" s="74"/>
      <c r="BL27" s="74"/>
      <c r="BM27" s="74"/>
      <c r="BN27" s="74"/>
      <c r="BO27" s="74"/>
      <c r="BP27" s="74"/>
      <c r="BQ27" s="74"/>
      <c r="BR27" s="74"/>
      <c r="BS27" s="74"/>
      <c r="BT27" s="74"/>
      <c r="BU27" s="74"/>
      <c r="BV27" s="74"/>
      <c r="BW27" s="74"/>
      <c r="BX27" s="74"/>
      <c r="BY27" s="74"/>
      <c r="BZ27" s="74"/>
      <c r="CA27" s="74"/>
      <c r="CB27" s="74"/>
      <c r="CC27" s="74"/>
      <c r="CD27" s="74"/>
      <c r="CE27" s="74"/>
      <c r="CF27" s="74"/>
      <c r="CG27" s="74"/>
      <c r="CH27" s="74"/>
      <c r="CI27" s="74"/>
      <c r="CJ27" s="74"/>
      <c r="CK27" s="74"/>
      <c r="CL27" s="74"/>
      <c r="CM27" s="74"/>
      <c r="CN27" s="74"/>
      <c r="CO27" s="74"/>
      <c r="CP27" s="74"/>
      <c r="CQ27" s="74"/>
      <c r="CR27" s="74"/>
      <c r="CS27" s="74"/>
      <c r="CT27" s="74"/>
      <c r="CU27" s="74"/>
      <c r="CV27" s="74"/>
      <c r="CW27" s="74"/>
      <c r="CX27" s="74"/>
      <c r="CY27" s="74"/>
      <c r="CZ27" s="74"/>
      <c r="DA27" s="74"/>
      <c r="DB27" s="74"/>
      <c r="DC27" s="74"/>
      <c r="DD27" s="74"/>
      <c r="DE27" s="74"/>
      <c r="DF27" s="74"/>
      <c r="DG27" s="74"/>
      <c r="DH27" s="74"/>
      <c r="DI27" s="74"/>
      <c r="DJ27" s="74"/>
      <c r="DK27" s="74"/>
      <c r="DL27" s="74"/>
      <c r="DM27" s="74"/>
      <c r="DN27" s="74"/>
      <c r="DO27" s="74"/>
    </row>
    <row r="28" spans="1:119" s="8" customFormat="1" x14ac:dyDescent="0.35">
      <c r="A28" s="83">
        <v>100286</v>
      </c>
      <c r="B28" s="74" t="s">
        <v>549</v>
      </c>
      <c r="C28" s="74" t="b">
        <v>0</v>
      </c>
      <c r="D28" s="74" t="b">
        <v>1</v>
      </c>
      <c r="E28" s="74" t="b">
        <v>0</v>
      </c>
      <c r="F28" s="74" t="b">
        <v>0</v>
      </c>
      <c r="G28" s="74" t="s">
        <v>550</v>
      </c>
      <c r="H28" s="74"/>
      <c r="I28" s="74" t="s">
        <v>548</v>
      </c>
      <c r="J28" s="74" t="s">
        <v>516</v>
      </c>
      <c r="K28" s="74">
        <v>49.322000000000003</v>
      </c>
      <c r="L28" s="74">
        <v>-123.07000000000001</v>
      </c>
      <c r="M28" s="74" t="s">
        <v>475</v>
      </c>
      <c r="N28" s="74">
        <v>2004</v>
      </c>
      <c r="O28" s="74"/>
      <c r="P28" s="74">
        <v>2018</v>
      </c>
      <c r="Q28" s="74">
        <v>221</v>
      </c>
      <c r="R28" s="74"/>
      <c r="S28" s="74"/>
      <c r="T28" s="74" t="s">
        <v>502</v>
      </c>
      <c r="U28" s="74" t="s">
        <v>477</v>
      </c>
      <c r="V28" s="74" t="s">
        <v>477</v>
      </c>
      <c r="W28" s="74" t="s">
        <v>477</v>
      </c>
      <c r="X28" s="74" t="s">
        <v>477</v>
      </c>
      <c r="Y28" s="74"/>
      <c r="Z28" s="74" t="s">
        <v>477</v>
      </c>
      <c r="AA28" s="74" t="s">
        <v>477</v>
      </c>
      <c r="AB28" s="74" t="s">
        <v>477</v>
      </c>
      <c r="AC28" s="74"/>
      <c r="AD28" s="74"/>
      <c r="AE28" s="74"/>
      <c r="AF28" s="74" t="s">
        <v>491</v>
      </c>
      <c r="AG28" s="74" t="s">
        <v>551</v>
      </c>
      <c r="AH28" s="74"/>
      <c r="AI28" s="74">
        <v>17.5</v>
      </c>
      <c r="AJ28" s="74"/>
      <c r="AK28" s="74">
        <v>31619</v>
      </c>
      <c r="AL28" s="74"/>
      <c r="AM28" s="74"/>
      <c r="AN28" s="74"/>
      <c r="AO28" s="74"/>
      <c r="AP28" s="74"/>
      <c r="AQ28" s="74"/>
      <c r="AR28" s="74"/>
      <c r="AS28" s="74"/>
      <c r="AT28" s="74"/>
      <c r="AU28" s="74"/>
      <c r="AV28" s="74"/>
      <c r="AW28" s="74" t="s">
        <v>477</v>
      </c>
      <c r="AX28" s="74"/>
      <c r="AY28" s="74"/>
      <c r="AZ28" s="74"/>
      <c r="BA28" s="74"/>
      <c r="BB28" s="74"/>
      <c r="BC28" s="74"/>
      <c r="BD28" s="74" t="s">
        <v>477</v>
      </c>
      <c r="BE28" s="74"/>
      <c r="BF28" s="74"/>
      <c r="BG28" s="74"/>
      <c r="BH28" s="74" t="s">
        <v>477</v>
      </c>
      <c r="BI28" s="74"/>
      <c r="BJ28" s="74"/>
      <c r="BK28" s="74"/>
      <c r="BL28" s="74"/>
      <c r="BM28" s="74"/>
      <c r="BN28" s="74" t="s">
        <v>477</v>
      </c>
      <c r="BO28" s="74">
        <v>230000</v>
      </c>
      <c r="BP28" s="74"/>
      <c r="BQ28" s="74"/>
      <c r="BR28" s="74"/>
      <c r="BS28" s="74"/>
      <c r="BT28" s="74"/>
      <c r="BU28" s="74"/>
      <c r="BV28" s="74">
        <v>1500</v>
      </c>
      <c r="BW28" s="74"/>
      <c r="BX28" s="74"/>
      <c r="BY28" s="74"/>
      <c r="BZ28" s="74">
        <v>320</v>
      </c>
      <c r="CA28" s="74"/>
      <c r="CB28" s="74"/>
      <c r="CC28" s="74"/>
      <c r="CD28" s="74"/>
      <c r="CE28" s="74"/>
      <c r="CF28" s="74">
        <v>3132</v>
      </c>
      <c r="CG28" s="74" t="s">
        <v>477</v>
      </c>
      <c r="CH28" s="74">
        <v>1800</v>
      </c>
      <c r="CI28" s="74"/>
      <c r="CJ28" s="74"/>
      <c r="CK28" s="74" t="s">
        <v>480</v>
      </c>
      <c r="CL28" s="74" t="s">
        <v>477</v>
      </c>
      <c r="CM28" s="74" t="s">
        <v>477</v>
      </c>
      <c r="CN28" s="74"/>
      <c r="CO28" s="74">
        <v>77</v>
      </c>
      <c r="CP28" s="74">
        <v>3</v>
      </c>
      <c r="CQ28" s="74"/>
      <c r="CR28" s="74">
        <v>5269000</v>
      </c>
      <c r="CS28" s="74">
        <v>41695000</v>
      </c>
      <c r="CT28" s="74"/>
      <c r="CU28" s="74">
        <v>34400</v>
      </c>
      <c r="CV28" s="74">
        <v>26240</v>
      </c>
      <c r="CW28" s="74"/>
      <c r="CX28" s="74" t="s">
        <v>477</v>
      </c>
      <c r="CY28" s="74" t="s">
        <v>477</v>
      </c>
      <c r="CZ28" s="74"/>
      <c r="DA28" s="74" t="s">
        <v>480</v>
      </c>
      <c r="DB28" s="74" t="s">
        <v>480</v>
      </c>
      <c r="DC28" s="74"/>
      <c r="DD28" s="74">
        <v>26.1</v>
      </c>
      <c r="DE28" s="74">
        <v>1.2</v>
      </c>
      <c r="DF28" s="74"/>
      <c r="DG28" s="74">
        <v>53626</v>
      </c>
      <c r="DH28" s="74">
        <v>516</v>
      </c>
      <c r="DI28" s="74"/>
      <c r="DJ28" s="74">
        <v>75</v>
      </c>
      <c r="DK28" s="74">
        <v>8</v>
      </c>
      <c r="DL28" s="74"/>
      <c r="DM28" s="74">
        <v>55</v>
      </c>
      <c r="DN28" s="74">
        <v>11</v>
      </c>
      <c r="DO28" s="74"/>
    </row>
    <row r="29" spans="1:119" s="8" customFormat="1" x14ac:dyDescent="0.35">
      <c r="A29" s="83">
        <v>100311</v>
      </c>
      <c r="B29" s="74" t="s">
        <v>552</v>
      </c>
      <c r="C29" s="74" t="b">
        <v>0</v>
      </c>
      <c r="D29" s="74" t="b">
        <v>1</v>
      </c>
      <c r="E29" s="74" t="b">
        <v>0</v>
      </c>
      <c r="F29" s="74" t="b">
        <v>0</v>
      </c>
      <c r="G29" s="74" t="s">
        <v>553</v>
      </c>
      <c r="H29" s="74"/>
      <c r="I29" s="74" t="s">
        <v>553</v>
      </c>
      <c r="J29" s="74" t="s">
        <v>516</v>
      </c>
      <c r="K29" s="74">
        <v>53.689</v>
      </c>
      <c r="L29" s="74">
        <v>-132.185</v>
      </c>
      <c r="M29" s="74" t="s">
        <v>475</v>
      </c>
      <c r="N29" s="74">
        <v>2015</v>
      </c>
      <c r="O29" s="74"/>
      <c r="P29" s="74">
        <v>2015</v>
      </c>
      <c r="Q29" s="74"/>
      <c r="R29" s="74"/>
      <c r="S29" s="74"/>
      <c r="T29" s="74" t="s">
        <v>554</v>
      </c>
      <c r="U29" s="74" t="s">
        <v>477</v>
      </c>
      <c r="V29" s="74" t="s">
        <v>477</v>
      </c>
      <c r="W29" s="74"/>
      <c r="X29" s="74"/>
      <c r="Y29" s="74"/>
      <c r="Z29" s="74" t="s">
        <v>477</v>
      </c>
      <c r="AA29" s="74" t="s">
        <v>477</v>
      </c>
      <c r="AB29" s="74"/>
      <c r="AC29" s="74"/>
      <c r="AD29" s="74"/>
      <c r="AE29" s="74"/>
      <c r="AF29" s="74" t="s">
        <v>512</v>
      </c>
      <c r="AG29" s="74"/>
      <c r="AH29" s="74"/>
      <c r="AI29" s="74">
        <v>0.1</v>
      </c>
      <c r="AJ29" s="74"/>
      <c r="AK29" s="74"/>
      <c r="AL29" s="74"/>
      <c r="AM29" s="74"/>
      <c r="AN29" s="74"/>
      <c r="AO29" s="74"/>
      <c r="AP29" s="74"/>
      <c r="AQ29" s="74"/>
      <c r="AR29" s="74"/>
      <c r="AS29" s="74"/>
      <c r="AT29" s="74"/>
      <c r="AU29" s="74"/>
      <c r="AV29" s="74"/>
      <c r="AW29" s="74"/>
      <c r="AX29" s="74" t="s">
        <v>477</v>
      </c>
      <c r="AY29" s="74"/>
      <c r="AZ29" s="74"/>
      <c r="BA29" s="74"/>
      <c r="BB29" s="74" t="s">
        <v>477</v>
      </c>
      <c r="BC29" s="74"/>
      <c r="BD29" s="74"/>
      <c r="BE29" s="74"/>
      <c r="BF29" s="74"/>
      <c r="BG29" s="74"/>
      <c r="BH29" s="74"/>
      <c r="BI29" s="74"/>
      <c r="BJ29" s="74"/>
      <c r="BK29" s="74"/>
      <c r="BL29" s="74"/>
      <c r="BM29" s="74"/>
      <c r="BN29" s="74"/>
      <c r="BO29" s="74"/>
      <c r="BP29" s="74">
        <v>1547.2</v>
      </c>
      <c r="BQ29" s="74"/>
      <c r="BR29" s="74"/>
      <c r="BS29" s="74"/>
      <c r="BT29" s="74"/>
      <c r="BU29" s="74"/>
      <c r="BV29" s="74"/>
      <c r="BW29" s="74"/>
      <c r="BX29" s="74"/>
      <c r="BY29" s="74"/>
      <c r="BZ29" s="74"/>
      <c r="CA29" s="74"/>
      <c r="CB29" s="74"/>
      <c r="CC29" s="74"/>
      <c r="CD29" s="74"/>
      <c r="CE29" s="74"/>
      <c r="CF29" s="74"/>
      <c r="CG29" s="74"/>
      <c r="CH29" s="74"/>
      <c r="CI29" s="74"/>
      <c r="CJ29" s="74"/>
      <c r="CK29" s="74" t="s">
        <v>480</v>
      </c>
      <c r="CL29" s="74" t="s">
        <v>477</v>
      </c>
      <c r="CM29" s="74" t="s">
        <v>480</v>
      </c>
      <c r="CN29" s="74"/>
      <c r="CO29" s="74">
        <v>3</v>
      </c>
      <c r="CP29" s="74"/>
      <c r="CQ29" s="74"/>
      <c r="CR29" s="74">
        <v>17216</v>
      </c>
      <c r="CS29" s="74"/>
      <c r="CT29" s="74"/>
      <c r="CU29" s="74">
        <v>16400</v>
      </c>
      <c r="CV29" s="74"/>
      <c r="CW29" s="74"/>
      <c r="CX29" s="74" t="s">
        <v>477</v>
      </c>
      <c r="CY29" s="74"/>
      <c r="CZ29" s="74"/>
      <c r="DA29" s="74"/>
      <c r="DB29" s="74"/>
      <c r="DC29" s="74"/>
      <c r="DD29" s="74">
        <v>0.1</v>
      </c>
      <c r="DE29" s="74"/>
      <c r="DF29" s="74"/>
      <c r="DG29" s="74"/>
      <c r="DH29" s="74"/>
      <c r="DI29" s="74"/>
      <c r="DJ29" s="74"/>
      <c r="DK29" s="74"/>
      <c r="DL29" s="74"/>
      <c r="DM29" s="74"/>
      <c r="DN29" s="74"/>
      <c r="DO29" s="74"/>
    </row>
    <row r="30" spans="1:119" s="8" customFormat="1" x14ac:dyDescent="0.35">
      <c r="A30" s="83">
        <v>100321</v>
      </c>
      <c r="B30" s="74" t="s">
        <v>555</v>
      </c>
      <c r="C30" s="74" t="b">
        <v>0</v>
      </c>
      <c r="D30" s="74" t="b">
        <v>1</v>
      </c>
      <c r="E30" s="74" t="b">
        <v>1</v>
      </c>
      <c r="F30" s="74" t="b">
        <v>0</v>
      </c>
      <c r="G30" s="74" t="s">
        <v>556</v>
      </c>
      <c r="H30" s="74"/>
      <c r="I30" s="74" t="s">
        <v>557</v>
      </c>
      <c r="J30" s="74" t="s">
        <v>516</v>
      </c>
      <c r="K30" s="74">
        <v>53.917000000000002</v>
      </c>
      <c r="L30" s="74">
        <v>-122.75</v>
      </c>
      <c r="M30" s="74" t="s">
        <v>475</v>
      </c>
      <c r="N30" s="74">
        <v>2009</v>
      </c>
      <c r="O30" s="74"/>
      <c r="P30" s="74">
        <v>2014</v>
      </c>
      <c r="Q30" s="74"/>
      <c r="R30" s="74"/>
      <c r="S30" s="74"/>
      <c r="T30" s="74" t="s">
        <v>502</v>
      </c>
      <c r="U30" s="74" t="s">
        <v>477</v>
      </c>
      <c r="V30" s="74" t="s">
        <v>477</v>
      </c>
      <c r="W30" s="74"/>
      <c r="X30" s="74" t="s">
        <v>477</v>
      </c>
      <c r="Y30" s="74" t="s">
        <v>477</v>
      </c>
      <c r="Z30" s="74"/>
      <c r="AA30" s="74" t="s">
        <v>477</v>
      </c>
      <c r="AB30" s="74" t="s">
        <v>477</v>
      </c>
      <c r="AC30" s="74"/>
      <c r="AD30" s="74"/>
      <c r="AE30" s="74"/>
      <c r="AF30" s="74" t="s">
        <v>507</v>
      </c>
      <c r="AG30" s="74"/>
      <c r="AH30" s="74"/>
      <c r="AI30" s="74">
        <v>0.73268699999999998</v>
      </c>
      <c r="AJ30" s="74"/>
      <c r="AK30" s="74"/>
      <c r="AL30" s="74"/>
      <c r="AM30" s="74"/>
      <c r="AN30" s="74"/>
      <c r="AO30" s="74"/>
      <c r="AP30" s="74"/>
      <c r="AQ30" s="74"/>
      <c r="AR30" s="74"/>
      <c r="AS30" s="74"/>
      <c r="AT30" s="74"/>
      <c r="AU30" s="74"/>
      <c r="AV30" s="74"/>
      <c r="AW30" s="74"/>
      <c r="AX30" s="74"/>
      <c r="AY30" s="74"/>
      <c r="AZ30" s="74"/>
      <c r="BA30" s="74"/>
      <c r="BB30" s="74" t="s">
        <v>477</v>
      </c>
      <c r="BC30" s="74"/>
      <c r="BD30" s="74"/>
      <c r="BE30" s="74"/>
      <c r="BF30" s="74"/>
      <c r="BG30" s="74"/>
      <c r="BH30" s="74"/>
      <c r="BI30" s="74"/>
      <c r="BJ30" s="74"/>
      <c r="BK30" s="74"/>
      <c r="BL30" s="74"/>
      <c r="BM30" s="74"/>
      <c r="BN30" s="74"/>
      <c r="BO30" s="74"/>
      <c r="BP30" s="74"/>
      <c r="BQ30" s="74"/>
      <c r="BR30" s="74"/>
      <c r="BS30" s="74"/>
      <c r="BT30" s="74"/>
      <c r="BU30" s="74"/>
      <c r="BV30" s="74"/>
      <c r="BW30" s="74"/>
      <c r="BX30" s="74"/>
      <c r="BY30" s="74"/>
      <c r="BZ30" s="74"/>
      <c r="CA30" s="74"/>
      <c r="CB30" s="74"/>
      <c r="CC30" s="74"/>
      <c r="CD30" s="74"/>
      <c r="CE30" s="74"/>
      <c r="CF30" s="74"/>
      <c r="CG30" s="74"/>
      <c r="CH30" s="74"/>
      <c r="CI30" s="74"/>
      <c r="CJ30" s="74"/>
      <c r="CK30" s="74" t="s">
        <v>480</v>
      </c>
      <c r="CL30" s="74" t="s">
        <v>477</v>
      </c>
      <c r="CM30" s="74" t="s">
        <v>480</v>
      </c>
      <c r="CN30" s="74"/>
      <c r="CO30" s="74">
        <v>9</v>
      </c>
      <c r="CP30" s="74"/>
      <c r="CQ30" s="74"/>
      <c r="CR30" s="74">
        <v>40000</v>
      </c>
      <c r="CS30" s="74"/>
      <c r="CT30" s="74"/>
      <c r="CU30" s="74">
        <v>1799</v>
      </c>
      <c r="CV30" s="74"/>
      <c r="CW30" s="74"/>
      <c r="CX30" s="74" t="s">
        <v>480</v>
      </c>
      <c r="CY30" s="74"/>
      <c r="CZ30" s="74"/>
      <c r="DA30" s="74"/>
      <c r="DB30" s="74"/>
      <c r="DC30" s="74"/>
      <c r="DD30" s="74">
        <v>0.73268699999999998</v>
      </c>
      <c r="DE30" s="74"/>
      <c r="DF30" s="74"/>
      <c r="DG30" s="74"/>
      <c r="DH30" s="74"/>
      <c r="DI30" s="74"/>
      <c r="DJ30" s="74"/>
      <c r="DK30" s="74"/>
      <c r="DL30" s="74"/>
      <c r="DM30" s="74"/>
      <c r="DN30" s="74"/>
      <c r="DO30" s="74"/>
    </row>
    <row r="31" spans="1:119" s="8" customFormat="1" x14ac:dyDescent="0.35">
      <c r="A31" s="83">
        <v>100323</v>
      </c>
      <c r="B31" s="74" t="s">
        <v>557</v>
      </c>
      <c r="C31" s="74" t="b">
        <v>0</v>
      </c>
      <c r="D31" s="74" t="b">
        <v>1</v>
      </c>
      <c r="E31" s="74" t="b">
        <v>0</v>
      </c>
      <c r="F31" s="74" t="b">
        <v>0</v>
      </c>
      <c r="G31" s="74" t="s">
        <v>557</v>
      </c>
      <c r="H31" s="74"/>
      <c r="I31" s="74" t="s">
        <v>557</v>
      </c>
      <c r="J31" s="74" t="s">
        <v>516</v>
      </c>
      <c r="K31" s="74">
        <v>53.919000000000004</v>
      </c>
      <c r="L31" s="74">
        <v>-122.748</v>
      </c>
      <c r="M31" s="74" t="s">
        <v>475</v>
      </c>
      <c r="N31" s="74">
        <v>2012</v>
      </c>
      <c r="O31" s="74"/>
      <c r="P31" s="74">
        <v>2015</v>
      </c>
      <c r="Q31" s="74"/>
      <c r="R31" s="74"/>
      <c r="S31" s="74"/>
      <c r="T31" s="74" t="s">
        <v>502</v>
      </c>
      <c r="U31" s="74" t="s">
        <v>477</v>
      </c>
      <c r="V31" s="74" t="s">
        <v>477</v>
      </c>
      <c r="W31" s="74"/>
      <c r="X31" s="74" t="s">
        <v>477</v>
      </c>
      <c r="Y31" s="74"/>
      <c r="Z31" s="74" t="s">
        <v>477</v>
      </c>
      <c r="AA31" s="74"/>
      <c r="AB31" s="74"/>
      <c r="AC31" s="74"/>
      <c r="AD31" s="74"/>
      <c r="AE31" s="74"/>
      <c r="AF31" s="74" t="s">
        <v>512</v>
      </c>
      <c r="AG31" s="74"/>
      <c r="AH31" s="74"/>
      <c r="AI31" s="74">
        <v>5</v>
      </c>
      <c r="AJ31" s="74"/>
      <c r="AK31" s="74">
        <v>5833.3333338000002</v>
      </c>
      <c r="AL31" s="74"/>
      <c r="AM31" s="74"/>
      <c r="AN31" s="74"/>
      <c r="AO31" s="74"/>
      <c r="AP31" s="74"/>
      <c r="AQ31" s="74"/>
      <c r="AR31" s="74"/>
      <c r="AS31" s="74"/>
      <c r="AT31" s="74"/>
      <c r="AU31" s="74"/>
      <c r="AV31" s="74"/>
      <c r="AW31" s="74" t="s">
        <v>477</v>
      </c>
      <c r="AX31" s="74"/>
      <c r="AY31" s="74"/>
      <c r="AZ31" s="74"/>
      <c r="BA31" s="74"/>
      <c r="BB31" s="74" t="s">
        <v>477</v>
      </c>
      <c r="BC31" s="74"/>
      <c r="BD31" s="74"/>
      <c r="BE31" s="74"/>
      <c r="BF31" s="74"/>
      <c r="BG31" s="74"/>
      <c r="BH31" s="74"/>
      <c r="BI31" s="74"/>
      <c r="BJ31" s="74"/>
      <c r="BK31" s="74"/>
      <c r="BL31" s="74"/>
      <c r="BM31" s="74"/>
      <c r="BN31" s="74"/>
      <c r="BO31" s="74">
        <v>550</v>
      </c>
      <c r="BP31" s="74"/>
      <c r="BQ31" s="74"/>
      <c r="BR31" s="74"/>
      <c r="BS31" s="74"/>
      <c r="BT31" s="74">
        <v>21500</v>
      </c>
      <c r="BU31" s="74"/>
      <c r="BV31" s="74"/>
      <c r="BW31" s="74"/>
      <c r="BX31" s="74"/>
      <c r="BY31" s="74"/>
      <c r="BZ31" s="74"/>
      <c r="CA31" s="74"/>
      <c r="CB31" s="74"/>
      <c r="CC31" s="74"/>
      <c r="CD31" s="74"/>
      <c r="CE31" s="74"/>
      <c r="CF31" s="74"/>
      <c r="CG31" s="74"/>
      <c r="CH31" s="74"/>
      <c r="CI31" s="74"/>
      <c r="CJ31" s="74"/>
      <c r="CK31" s="74" t="s">
        <v>480</v>
      </c>
      <c r="CL31" s="74" t="s">
        <v>477</v>
      </c>
      <c r="CM31" s="74" t="s">
        <v>480</v>
      </c>
      <c r="CN31" s="74"/>
      <c r="CO31" s="74">
        <v>8</v>
      </c>
      <c r="CP31" s="74"/>
      <c r="CQ31" s="74"/>
      <c r="CR31" s="74">
        <v>344320</v>
      </c>
      <c r="CS31" s="74"/>
      <c r="CT31" s="74"/>
      <c r="CU31" s="74">
        <v>19680</v>
      </c>
      <c r="CV31" s="74"/>
      <c r="CW31" s="74"/>
      <c r="CX31" s="74" t="s">
        <v>477</v>
      </c>
      <c r="CY31" s="74"/>
      <c r="CZ31" s="74"/>
      <c r="DA31" s="74"/>
      <c r="DB31" s="74"/>
      <c r="DC31" s="74"/>
      <c r="DD31" s="74">
        <v>5</v>
      </c>
      <c r="DE31" s="74"/>
      <c r="DF31" s="74"/>
      <c r="DG31" s="74">
        <v>5833.3333338000002</v>
      </c>
      <c r="DH31" s="74"/>
      <c r="DI31" s="74"/>
      <c r="DJ31" s="74"/>
      <c r="DK31" s="74"/>
      <c r="DL31" s="74"/>
      <c r="DM31" s="74"/>
      <c r="DN31" s="74"/>
      <c r="DO31" s="74"/>
    </row>
    <row r="32" spans="1:119" s="8" customFormat="1" x14ac:dyDescent="0.35">
      <c r="A32" s="83">
        <v>100325</v>
      </c>
      <c r="B32" s="74" t="s">
        <v>558</v>
      </c>
      <c r="C32" s="74" t="b">
        <v>0</v>
      </c>
      <c r="D32" s="74" t="b">
        <v>1</v>
      </c>
      <c r="E32" s="74" t="b">
        <v>0</v>
      </c>
      <c r="F32" s="74" t="b">
        <v>0</v>
      </c>
      <c r="G32" s="74" t="s">
        <v>558</v>
      </c>
      <c r="H32" s="74"/>
      <c r="I32" s="74" t="s">
        <v>557</v>
      </c>
      <c r="J32" s="74" t="s">
        <v>516</v>
      </c>
      <c r="K32" s="74">
        <v>53.920999999999999</v>
      </c>
      <c r="L32" s="74">
        <v>-122.746</v>
      </c>
      <c r="M32" s="74" t="s">
        <v>475</v>
      </c>
      <c r="N32" s="74">
        <v>1994</v>
      </c>
      <c r="O32" s="74"/>
      <c r="P32" s="74">
        <v>2014</v>
      </c>
      <c r="Q32" s="74">
        <v>611</v>
      </c>
      <c r="R32" s="74"/>
      <c r="S32" s="74"/>
      <c r="T32" s="74" t="s">
        <v>502</v>
      </c>
      <c r="U32" s="74"/>
      <c r="V32" s="74"/>
      <c r="W32" s="74"/>
      <c r="X32" s="74" t="s">
        <v>477</v>
      </c>
      <c r="Y32" s="74"/>
      <c r="Z32" s="74"/>
      <c r="AA32" s="74" t="s">
        <v>477</v>
      </c>
      <c r="AB32" s="74" t="s">
        <v>477</v>
      </c>
      <c r="AC32" s="74"/>
      <c r="AD32" s="74"/>
      <c r="AE32" s="74"/>
      <c r="AF32" s="74" t="s">
        <v>491</v>
      </c>
      <c r="AG32" s="74"/>
      <c r="AH32" s="74">
        <v>4.4000000000000004</v>
      </c>
      <c r="AI32" s="74">
        <v>30.06934</v>
      </c>
      <c r="AJ32" s="74"/>
      <c r="AK32" s="74">
        <v>18876.07</v>
      </c>
      <c r="AL32" s="74"/>
      <c r="AM32" s="74"/>
      <c r="AN32" s="74"/>
      <c r="AO32" s="74"/>
      <c r="AP32" s="74">
        <v>1</v>
      </c>
      <c r="AQ32" s="74"/>
      <c r="AR32" s="74"/>
      <c r="AS32" s="74">
        <v>4.4000000000000004</v>
      </c>
      <c r="AT32" s="74"/>
      <c r="AU32" s="74"/>
      <c r="AV32" s="74">
        <v>16667</v>
      </c>
      <c r="AW32" s="74" t="s">
        <v>477</v>
      </c>
      <c r="AX32" s="74"/>
      <c r="AY32" s="74"/>
      <c r="AZ32" s="74"/>
      <c r="BA32" s="74"/>
      <c r="BB32" s="74" t="s">
        <v>477</v>
      </c>
      <c r="BC32" s="74"/>
      <c r="BD32" s="74"/>
      <c r="BE32" s="74"/>
      <c r="BF32" s="74"/>
      <c r="BG32" s="74"/>
      <c r="BH32" s="74"/>
      <c r="BI32" s="74"/>
      <c r="BJ32" s="74"/>
      <c r="BK32" s="74"/>
      <c r="BL32" s="74"/>
      <c r="BM32" s="74"/>
      <c r="BN32" s="74"/>
      <c r="BO32" s="74">
        <v>25239</v>
      </c>
      <c r="BP32" s="74"/>
      <c r="BQ32" s="74"/>
      <c r="BR32" s="74"/>
      <c r="BS32" s="74"/>
      <c r="BT32" s="74">
        <v>73278</v>
      </c>
      <c r="BU32" s="74"/>
      <c r="BV32" s="74"/>
      <c r="BW32" s="74"/>
      <c r="BX32" s="74"/>
      <c r="BY32" s="74"/>
      <c r="BZ32" s="74"/>
      <c r="CA32" s="74"/>
      <c r="CB32" s="74"/>
      <c r="CC32" s="74"/>
      <c r="CD32" s="74"/>
      <c r="CE32" s="74"/>
      <c r="CF32" s="74"/>
      <c r="CG32" s="74" t="s">
        <v>477</v>
      </c>
      <c r="CH32" s="74">
        <v>1459.44</v>
      </c>
      <c r="CI32" s="74"/>
      <c r="CJ32" s="74"/>
      <c r="CK32" s="74" t="s">
        <v>480</v>
      </c>
      <c r="CL32" s="74" t="s">
        <v>477</v>
      </c>
      <c r="CM32" s="74" t="s">
        <v>477</v>
      </c>
      <c r="CN32" s="74"/>
      <c r="CO32" s="74">
        <v>14</v>
      </c>
      <c r="CP32" s="74">
        <v>8</v>
      </c>
      <c r="CQ32" s="74"/>
      <c r="CR32" s="74">
        <v>877403</v>
      </c>
      <c r="CS32" s="74">
        <v>860983</v>
      </c>
      <c r="CT32" s="74"/>
      <c r="CU32" s="74">
        <v>10942</v>
      </c>
      <c r="CV32" s="74">
        <v>7905</v>
      </c>
      <c r="CW32" s="74"/>
      <c r="CX32" s="74" t="s">
        <v>480</v>
      </c>
      <c r="CY32" s="74" t="s">
        <v>480</v>
      </c>
      <c r="CZ32" s="74"/>
      <c r="DA32" s="74" t="s">
        <v>480</v>
      </c>
      <c r="DB32" s="74" t="s">
        <v>480</v>
      </c>
      <c r="DC32" s="74"/>
      <c r="DD32" s="74">
        <v>24.05</v>
      </c>
      <c r="DE32" s="74">
        <v>6.1</v>
      </c>
      <c r="DF32" s="74"/>
      <c r="DG32" s="74">
        <v>14356</v>
      </c>
      <c r="DH32" s="74">
        <v>1039</v>
      </c>
      <c r="DI32" s="74"/>
      <c r="DJ32" s="74">
        <v>108</v>
      </c>
      <c r="DK32" s="74">
        <v>6</v>
      </c>
      <c r="DL32" s="74"/>
      <c r="DM32" s="74">
        <v>100</v>
      </c>
      <c r="DN32" s="74">
        <v>9</v>
      </c>
      <c r="DO32" s="74"/>
    </row>
    <row r="33" spans="1:119" s="8" customFormat="1" x14ac:dyDescent="0.35">
      <c r="A33" s="83">
        <v>100326</v>
      </c>
      <c r="B33" s="74" t="s">
        <v>559</v>
      </c>
      <c r="C33" s="74" t="b">
        <v>0</v>
      </c>
      <c r="D33" s="74" t="b">
        <v>1</v>
      </c>
      <c r="E33" s="74" t="b">
        <v>0</v>
      </c>
      <c r="F33" s="74" t="b">
        <v>0</v>
      </c>
      <c r="G33" s="74"/>
      <c r="H33" s="74"/>
      <c r="I33" s="74" t="s">
        <v>557</v>
      </c>
      <c r="J33" s="74" t="s">
        <v>516</v>
      </c>
      <c r="K33" s="74">
        <v>53.922000000000004</v>
      </c>
      <c r="L33" s="74">
        <v>-122.745</v>
      </c>
      <c r="M33" s="74" t="s">
        <v>475</v>
      </c>
      <c r="N33" s="74"/>
      <c r="O33" s="74"/>
      <c r="P33" s="74"/>
      <c r="Q33" s="74"/>
      <c r="R33" s="74"/>
      <c r="S33" s="74"/>
      <c r="T33" s="74" t="s">
        <v>502</v>
      </c>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74"/>
      <c r="BJ33" s="74"/>
      <c r="BK33" s="74"/>
      <c r="BL33" s="74"/>
      <c r="BM33" s="74"/>
      <c r="BN33" s="74"/>
      <c r="BO33" s="74"/>
      <c r="BP33" s="74"/>
      <c r="BQ33" s="74"/>
      <c r="BR33" s="74"/>
      <c r="BS33" s="74"/>
      <c r="BT33" s="74"/>
      <c r="BU33" s="74"/>
      <c r="BV33" s="74"/>
      <c r="BW33" s="74"/>
      <c r="BX33" s="74"/>
      <c r="BY33" s="74"/>
      <c r="BZ33" s="74"/>
      <c r="CA33" s="74"/>
      <c r="CB33" s="74"/>
      <c r="CC33" s="74"/>
      <c r="CD33" s="74"/>
      <c r="CE33" s="74"/>
      <c r="CF33" s="74"/>
      <c r="CG33" s="74"/>
      <c r="CH33" s="74"/>
      <c r="CI33" s="74"/>
      <c r="CJ33" s="74"/>
      <c r="CK33" s="74"/>
      <c r="CL33" s="74"/>
      <c r="CM33" s="74"/>
      <c r="CN33" s="74"/>
      <c r="CO33" s="74"/>
      <c r="CP33" s="74"/>
      <c r="CQ33" s="74"/>
      <c r="CR33" s="74"/>
      <c r="CS33" s="74"/>
      <c r="CT33" s="74"/>
      <c r="CU33" s="74"/>
      <c r="CV33" s="74"/>
      <c r="CW33" s="74"/>
      <c r="CX33" s="74"/>
      <c r="CY33" s="74"/>
      <c r="CZ33" s="74"/>
      <c r="DA33" s="74"/>
      <c r="DB33" s="74"/>
      <c r="DC33" s="74"/>
      <c r="DD33" s="74"/>
      <c r="DE33" s="74"/>
      <c r="DF33" s="74"/>
      <c r="DG33" s="74"/>
      <c r="DH33" s="74"/>
      <c r="DI33" s="74"/>
      <c r="DJ33" s="74"/>
      <c r="DK33" s="74"/>
      <c r="DL33" s="74"/>
      <c r="DM33" s="74"/>
      <c r="DN33" s="74"/>
      <c r="DO33" s="74"/>
    </row>
    <row r="34" spans="1:119" s="8" customFormat="1" x14ac:dyDescent="0.35">
      <c r="A34" s="83">
        <v>100335</v>
      </c>
      <c r="B34" s="74" t="s">
        <v>560</v>
      </c>
      <c r="C34" s="74" t="b">
        <v>1</v>
      </c>
      <c r="D34" s="74" t="b">
        <v>1</v>
      </c>
      <c r="E34" s="74" t="b">
        <v>1</v>
      </c>
      <c r="F34" s="74" t="b">
        <v>0</v>
      </c>
      <c r="G34" s="74" t="s">
        <v>561</v>
      </c>
      <c r="H34" s="74"/>
      <c r="I34" s="74" t="s">
        <v>561</v>
      </c>
      <c r="J34" s="74" t="s">
        <v>516</v>
      </c>
      <c r="K34" s="74">
        <v>51</v>
      </c>
      <c r="L34" s="74">
        <v>-118.194</v>
      </c>
      <c r="M34" s="74" t="s">
        <v>475</v>
      </c>
      <c r="N34" s="74">
        <v>2005</v>
      </c>
      <c r="O34" s="74"/>
      <c r="P34" s="74">
        <v>2014</v>
      </c>
      <c r="Q34" s="74">
        <v>221</v>
      </c>
      <c r="R34" s="74"/>
      <c r="S34" s="74"/>
      <c r="T34" s="74" t="s">
        <v>506</v>
      </c>
      <c r="U34" s="74" t="s">
        <v>477</v>
      </c>
      <c r="V34" s="74"/>
      <c r="W34" s="74"/>
      <c r="X34" s="74"/>
      <c r="Y34" s="74" t="s">
        <v>477</v>
      </c>
      <c r="Z34" s="74" t="s">
        <v>477</v>
      </c>
      <c r="AA34" s="74"/>
      <c r="AB34" s="74" t="s">
        <v>477</v>
      </c>
      <c r="AC34" s="74"/>
      <c r="AD34" s="74"/>
      <c r="AE34" s="74"/>
      <c r="AF34" s="74" t="s">
        <v>478</v>
      </c>
      <c r="AG34" s="74"/>
      <c r="AH34" s="74"/>
      <c r="AI34" s="74">
        <v>3.25</v>
      </c>
      <c r="AJ34" s="74"/>
      <c r="AK34" s="74">
        <v>9992</v>
      </c>
      <c r="AL34" s="74"/>
      <c r="AM34" s="74"/>
      <c r="AN34" s="74"/>
      <c r="AO34" s="74"/>
      <c r="AP34" s="74">
        <v>1</v>
      </c>
      <c r="AQ34" s="74"/>
      <c r="AR34" s="74"/>
      <c r="AS34" s="74"/>
      <c r="AT34" s="74">
        <v>3.25</v>
      </c>
      <c r="AU34" s="74"/>
      <c r="AV34" s="74">
        <v>9992</v>
      </c>
      <c r="AW34" s="74"/>
      <c r="AX34" s="74"/>
      <c r="AY34" s="74"/>
      <c r="AZ34" s="74"/>
      <c r="BA34" s="74"/>
      <c r="BB34" s="74" t="s">
        <v>477</v>
      </c>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t="s">
        <v>477</v>
      </c>
      <c r="CL34" s="74" t="s">
        <v>477</v>
      </c>
      <c r="CM34" s="74" t="s">
        <v>480</v>
      </c>
      <c r="CN34" s="74"/>
      <c r="CO34" s="74">
        <v>10</v>
      </c>
      <c r="CP34" s="74"/>
      <c r="CQ34" s="74"/>
      <c r="CR34" s="74">
        <v>247480</v>
      </c>
      <c r="CS34" s="74"/>
      <c r="CT34" s="74"/>
      <c r="CU34" s="74">
        <v>9840</v>
      </c>
      <c r="CV34" s="74"/>
      <c r="CW34" s="74"/>
      <c r="CX34" s="74" t="s">
        <v>477</v>
      </c>
      <c r="CY34" s="74"/>
      <c r="CZ34" s="74"/>
      <c r="DA34" s="74"/>
      <c r="DB34" s="74"/>
      <c r="DC34" s="74"/>
      <c r="DD34" s="74">
        <v>3.25</v>
      </c>
      <c r="DE34" s="74"/>
      <c r="DF34" s="74">
        <v>6459</v>
      </c>
      <c r="DG34" s="74">
        <v>3533</v>
      </c>
      <c r="DH34" s="74"/>
      <c r="DI34" s="74"/>
      <c r="DJ34" s="74"/>
      <c r="DK34" s="74"/>
      <c r="DL34" s="74"/>
      <c r="DM34" s="74"/>
      <c r="DN34" s="74"/>
      <c r="DO34" s="74"/>
    </row>
    <row r="35" spans="1:119" s="8" customFormat="1" x14ac:dyDescent="0.35">
      <c r="A35" s="83">
        <v>100339</v>
      </c>
      <c r="B35" s="74" t="s">
        <v>562</v>
      </c>
      <c r="C35" s="74" t="b">
        <v>0</v>
      </c>
      <c r="D35" s="74" t="b">
        <v>1</v>
      </c>
      <c r="E35" s="74" t="b">
        <v>0</v>
      </c>
      <c r="F35" s="74" t="b">
        <v>0</v>
      </c>
      <c r="G35" s="74" t="s">
        <v>563</v>
      </c>
      <c r="H35" s="74" t="s">
        <v>564</v>
      </c>
      <c r="I35" s="74" t="s">
        <v>565</v>
      </c>
      <c r="J35" s="74" t="s">
        <v>516</v>
      </c>
      <c r="K35" s="74">
        <v>49.167999999999999</v>
      </c>
      <c r="L35" s="74">
        <v>-123.133</v>
      </c>
      <c r="M35" s="74" t="s">
        <v>475</v>
      </c>
      <c r="N35" s="74">
        <v>2012</v>
      </c>
      <c r="O35" s="74"/>
      <c r="P35" s="74">
        <v>2017</v>
      </c>
      <c r="Q35" s="74">
        <v>221</v>
      </c>
      <c r="R35" s="74"/>
      <c r="S35" s="74"/>
      <c r="T35" s="74" t="s">
        <v>476</v>
      </c>
      <c r="U35" s="74" t="s">
        <v>477</v>
      </c>
      <c r="V35" s="74" t="s">
        <v>477</v>
      </c>
      <c r="W35" s="74"/>
      <c r="X35" s="74" t="s">
        <v>477</v>
      </c>
      <c r="Y35" s="74"/>
      <c r="Z35" s="74" t="s">
        <v>477</v>
      </c>
      <c r="AA35" s="74"/>
      <c r="AB35" s="74" t="s">
        <v>477</v>
      </c>
      <c r="AC35" s="74"/>
      <c r="AD35" s="74"/>
      <c r="AE35" s="74"/>
      <c r="AF35" s="74" t="s">
        <v>491</v>
      </c>
      <c r="AG35" s="74"/>
      <c r="AH35" s="74"/>
      <c r="AI35" s="74">
        <v>8.6</v>
      </c>
      <c r="AJ35" s="74"/>
      <c r="AK35" s="74">
        <v>7560</v>
      </c>
      <c r="AL35" s="74"/>
      <c r="AM35" s="74"/>
      <c r="AN35" s="74"/>
      <c r="AO35" s="74"/>
      <c r="AP35" s="74"/>
      <c r="AQ35" s="74"/>
      <c r="AR35" s="74"/>
      <c r="AS35" s="74"/>
      <c r="AT35" s="74"/>
      <c r="AU35" s="74"/>
      <c r="AV35" s="74"/>
      <c r="AW35" s="74"/>
      <c r="AX35" s="74"/>
      <c r="AY35" s="74"/>
      <c r="AZ35" s="74"/>
      <c r="BA35" s="74"/>
      <c r="BB35" s="74"/>
      <c r="BC35" s="74"/>
      <c r="BD35" s="74"/>
      <c r="BE35" s="74"/>
      <c r="BF35" s="74"/>
      <c r="BG35" s="74"/>
      <c r="BH35" s="74"/>
      <c r="BI35" s="74"/>
      <c r="BJ35" s="74"/>
      <c r="BK35" s="74"/>
      <c r="BL35" s="74"/>
      <c r="BM35" s="74"/>
      <c r="BN35" s="74"/>
      <c r="BO35" s="74"/>
      <c r="BP35" s="74"/>
      <c r="BQ35" s="74"/>
      <c r="BR35" s="74"/>
      <c r="BS35" s="74"/>
      <c r="BT35" s="74"/>
      <c r="BU35" s="74"/>
      <c r="BV35" s="74"/>
      <c r="BW35" s="74"/>
      <c r="BX35" s="74"/>
      <c r="BY35" s="74"/>
      <c r="BZ35" s="74"/>
      <c r="CA35" s="74"/>
      <c r="CB35" s="74"/>
      <c r="CC35" s="74"/>
      <c r="CD35" s="74"/>
      <c r="CE35" s="74"/>
      <c r="CF35" s="74"/>
      <c r="CG35" s="74"/>
      <c r="CH35" s="74"/>
      <c r="CI35" s="74"/>
      <c r="CJ35" s="74"/>
      <c r="CK35" s="74" t="s">
        <v>480</v>
      </c>
      <c r="CL35" s="74" t="s">
        <v>477</v>
      </c>
      <c r="CM35" s="74" t="s">
        <v>477</v>
      </c>
      <c r="CN35" s="74"/>
      <c r="CO35" s="74">
        <v>9</v>
      </c>
      <c r="CP35" s="74">
        <v>9</v>
      </c>
      <c r="CQ35" s="74"/>
      <c r="CR35" s="74">
        <v>1680000</v>
      </c>
      <c r="CS35" s="74">
        <v>1680000</v>
      </c>
      <c r="CT35" s="74"/>
      <c r="CU35" s="74">
        <v>7392</v>
      </c>
      <c r="CV35" s="74">
        <v>7392</v>
      </c>
      <c r="CW35" s="74"/>
      <c r="CX35" s="74" t="s">
        <v>477</v>
      </c>
      <c r="CY35" s="74" t="s">
        <v>477</v>
      </c>
      <c r="CZ35" s="74"/>
      <c r="DA35" s="74" t="s">
        <v>480</v>
      </c>
      <c r="DB35" s="74" t="s">
        <v>480</v>
      </c>
      <c r="DC35" s="74"/>
      <c r="DD35" s="74">
        <v>8.8000000000000007</v>
      </c>
      <c r="DE35" s="74">
        <v>9.35</v>
      </c>
      <c r="DF35" s="74"/>
      <c r="DG35" s="74">
        <v>2111.2800000000002</v>
      </c>
      <c r="DH35" s="74">
        <v>4927.1099999999997</v>
      </c>
      <c r="DI35" s="74"/>
      <c r="DJ35" s="74">
        <v>10</v>
      </c>
      <c r="DK35" s="74">
        <v>25</v>
      </c>
      <c r="DL35" s="74"/>
      <c r="DM35" s="74">
        <v>5</v>
      </c>
      <c r="DN35" s="74">
        <v>30</v>
      </c>
      <c r="DO35" s="74"/>
    </row>
    <row r="36" spans="1:119" s="8" customFormat="1" x14ac:dyDescent="0.35">
      <c r="A36" s="83">
        <v>100346</v>
      </c>
      <c r="B36" s="74" t="s">
        <v>566</v>
      </c>
      <c r="C36" s="74" t="b">
        <v>0</v>
      </c>
      <c r="D36" s="74" t="b">
        <v>1</v>
      </c>
      <c r="E36" s="74" t="b">
        <v>0</v>
      </c>
      <c r="F36" s="74" t="b">
        <v>0</v>
      </c>
      <c r="G36" s="74" t="s">
        <v>563</v>
      </c>
      <c r="H36" s="74" t="s">
        <v>567</v>
      </c>
      <c r="I36" s="74" t="s">
        <v>565</v>
      </c>
      <c r="J36" s="74" t="s">
        <v>516</v>
      </c>
      <c r="K36" s="74">
        <v>49.175000000000004</v>
      </c>
      <c r="L36" s="74">
        <v>-123.126</v>
      </c>
      <c r="M36" s="74" t="s">
        <v>475</v>
      </c>
      <c r="N36" s="74">
        <v>2015</v>
      </c>
      <c r="O36" s="74"/>
      <c r="P36" s="74">
        <v>2017</v>
      </c>
      <c r="Q36" s="74">
        <v>221</v>
      </c>
      <c r="R36" s="74"/>
      <c r="S36" s="74"/>
      <c r="T36" s="74" t="s">
        <v>476</v>
      </c>
      <c r="U36" s="74"/>
      <c r="V36" s="74"/>
      <c r="W36" s="74"/>
      <c r="X36" s="74" t="s">
        <v>477</v>
      </c>
      <c r="Y36" s="74"/>
      <c r="Z36" s="74"/>
      <c r="AA36" s="74"/>
      <c r="AB36" s="74" t="s">
        <v>477</v>
      </c>
      <c r="AC36" s="74"/>
      <c r="AD36" s="74"/>
      <c r="AE36" s="74"/>
      <c r="AF36" s="74" t="s">
        <v>491</v>
      </c>
      <c r="AG36" s="74" t="s">
        <v>568</v>
      </c>
      <c r="AH36" s="74"/>
      <c r="AI36" s="74">
        <v>11</v>
      </c>
      <c r="AJ36" s="74"/>
      <c r="AK36" s="74">
        <v>380</v>
      </c>
      <c r="AL36" s="74"/>
      <c r="AM36" s="74"/>
      <c r="AN36" s="74"/>
      <c r="AO36" s="74"/>
      <c r="AP36" s="74"/>
      <c r="AQ36" s="74"/>
      <c r="AR36" s="74"/>
      <c r="AS36" s="74"/>
      <c r="AT36" s="74"/>
      <c r="AU36" s="74"/>
      <c r="AV36" s="74"/>
      <c r="AW36" s="74"/>
      <c r="AX36" s="74"/>
      <c r="AY36" s="74"/>
      <c r="AZ36" s="74"/>
      <c r="BA36" s="74"/>
      <c r="BB36" s="74"/>
      <c r="BC36" s="74"/>
      <c r="BD36" s="74"/>
      <c r="BE36" s="74"/>
      <c r="BF36" s="74"/>
      <c r="BG36" s="74"/>
      <c r="BH36" s="74"/>
      <c r="BI36" s="74"/>
      <c r="BJ36" s="74"/>
      <c r="BK36" s="74"/>
      <c r="BL36" s="74"/>
      <c r="BM36" s="74"/>
      <c r="BN36" s="74"/>
      <c r="BO36" s="74"/>
      <c r="BP36" s="74"/>
      <c r="BQ36" s="74"/>
      <c r="BR36" s="74"/>
      <c r="BS36" s="74"/>
      <c r="BT36" s="74"/>
      <c r="BU36" s="74"/>
      <c r="BV36" s="74"/>
      <c r="BW36" s="74"/>
      <c r="BX36" s="74"/>
      <c r="BY36" s="74"/>
      <c r="BZ36" s="74"/>
      <c r="CA36" s="74"/>
      <c r="CB36" s="74"/>
      <c r="CC36" s="74"/>
      <c r="CD36" s="74"/>
      <c r="CE36" s="74"/>
      <c r="CF36" s="74"/>
      <c r="CG36" s="74"/>
      <c r="CH36" s="74"/>
      <c r="CI36" s="74"/>
      <c r="CJ36" s="74"/>
      <c r="CK36" s="74" t="s">
        <v>480</v>
      </c>
      <c r="CL36" s="74" t="s">
        <v>477</v>
      </c>
      <c r="CM36" s="74" t="s">
        <v>480</v>
      </c>
      <c r="CN36" s="74"/>
      <c r="CO36" s="74">
        <v>8</v>
      </c>
      <c r="CP36" s="74"/>
      <c r="CQ36" s="74"/>
      <c r="CR36" s="74">
        <v>1900000</v>
      </c>
      <c r="CS36" s="74"/>
      <c r="CT36" s="74"/>
      <c r="CU36" s="74">
        <v>5714.4</v>
      </c>
      <c r="CV36" s="74"/>
      <c r="CW36" s="74"/>
      <c r="CX36" s="74" t="s">
        <v>477</v>
      </c>
      <c r="CY36" s="74"/>
      <c r="CZ36" s="74"/>
      <c r="DA36" s="74" t="s">
        <v>480</v>
      </c>
      <c r="DB36" s="74"/>
      <c r="DC36" s="74"/>
      <c r="DD36" s="74">
        <v>11</v>
      </c>
      <c r="DE36" s="74"/>
      <c r="DF36" s="74"/>
      <c r="DG36" s="74">
        <v>13156</v>
      </c>
      <c r="DH36" s="74"/>
      <c r="DI36" s="74"/>
      <c r="DJ36" s="74">
        <v>72.98</v>
      </c>
      <c r="DK36" s="74"/>
      <c r="DL36" s="74"/>
      <c r="DM36" s="74">
        <v>57.74</v>
      </c>
      <c r="DN36" s="74"/>
      <c r="DO36" s="74"/>
    </row>
    <row r="37" spans="1:119" s="8" customFormat="1" x14ac:dyDescent="0.35">
      <c r="A37" s="83">
        <v>100388</v>
      </c>
      <c r="B37" s="74" t="s">
        <v>569</v>
      </c>
      <c r="C37" s="74" t="b">
        <v>0</v>
      </c>
      <c r="D37" s="74" t="b">
        <v>1</v>
      </c>
      <c r="E37" s="74" t="b">
        <v>0</v>
      </c>
      <c r="F37" s="74" t="b">
        <v>0</v>
      </c>
      <c r="G37" s="74" t="s">
        <v>570</v>
      </c>
      <c r="H37" s="74"/>
      <c r="I37" s="74" t="s">
        <v>571</v>
      </c>
      <c r="J37" s="74" t="s">
        <v>516</v>
      </c>
      <c r="K37" s="74">
        <v>49.110999999999997</v>
      </c>
      <c r="L37" s="74">
        <v>-122.794</v>
      </c>
      <c r="M37" s="74" t="s">
        <v>475</v>
      </c>
      <c r="N37" s="74">
        <v>1959</v>
      </c>
      <c r="O37" s="74"/>
      <c r="P37" s="74">
        <v>2017</v>
      </c>
      <c r="Q37" s="74">
        <v>622</v>
      </c>
      <c r="R37" s="74"/>
      <c r="S37" s="74"/>
      <c r="T37" s="74" t="s">
        <v>497</v>
      </c>
      <c r="U37" s="74"/>
      <c r="V37" s="74"/>
      <c r="W37" s="74" t="s">
        <v>477</v>
      </c>
      <c r="X37" s="74"/>
      <c r="Y37" s="74"/>
      <c r="Z37" s="74"/>
      <c r="AA37" s="74"/>
      <c r="AB37" s="74"/>
      <c r="AC37" s="74"/>
      <c r="AD37" s="74"/>
      <c r="AE37" s="74"/>
      <c r="AF37" s="74" t="s">
        <v>491</v>
      </c>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c r="BE37" s="74"/>
      <c r="BF37" s="74"/>
      <c r="BG37" s="74"/>
      <c r="BH37" s="74"/>
      <c r="BI37" s="74"/>
      <c r="BJ37" s="74"/>
      <c r="BK37" s="74"/>
      <c r="BL37" s="74"/>
      <c r="BM37" s="74"/>
      <c r="BN37" s="74"/>
      <c r="BO37" s="74"/>
      <c r="BP37" s="74"/>
      <c r="BQ37" s="74"/>
      <c r="BR37" s="74"/>
      <c r="BS37" s="74"/>
      <c r="BT37" s="74"/>
      <c r="BU37" s="74"/>
      <c r="BV37" s="74"/>
      <c r="BW37" s="74"/>
      <c r="BX37" s="74"/>
      <c r="BY37" s="74"/>
      <c r="BZ37" s="74"/>
      <c r="CA37" s="74"/>
      <c r="CB37" s="74"/>
      <c r="CC37" s="74"/>
      <c r="CD37" s="74"/>
      <c r="CE37" s="74"/>
      <c r="CF37" s="74"/>
      <c r="CG37" s="74"/>
      <c r="CH37" s="74"/>
      <c r="CI37" s="74"/>
      <c r="CJ37" s="74"/>
      <c r="CK37" s="74"/>
      <c r="CL37" s="74"/>
      <c r="CM37" s="74"/>
      <c r="CN37" s="74"/>
      <c r="CO37" s="74"/>
      <c r="CP37" s="74"/>
      <c r="CQ37" s="74"/>
      <c r="CR37" s="74"/>
      <c r="CS37" s="74"/>
      <c r="CT37" s="74"/>
      <c r="CU37" s="74"/>
      <c r="CV37" s="74"/>
      <c r="CW37" s="74"/>
      <c r="CX37" s="74"/>
      <c r="CY37" s="74"/>
      <c r="CZ37" s="74"/>
      <c r="DA37" s="74"/>
      <c r="DB37" s="74"/>
      <c r="DC37" s="74"/>
      <c r="DD37" s="74"/>
      <c r="DE37" s="74"/>
      <c r="DF37" s="74"/>
      <c r="DG37" s="74"/>
      <c r="DH37" s="74"/>
      <c r="DI37" s="74"/>
      <c r="DJ37" s="74"/>
      <c r="DK37" s="74"/>
      <c r="DL37" s="74"/>
      <c r="DM37" s="74"/>
      <c r="DN37" s="74"/>
      <c r="DO37" s="74"/>
    </row>
    <row r="38" spans="1:119" s="8" customFormat="1" x14ac:dyDescent="0.35">
      <c r="A38" s="83">
        <v>100392</v>
      </c>
      <c r="B38" s="74" t="s">
        <v>572</v>
      </c>
      <c r="C38" s="74" t="b">
        <v>0</v>
      </c>
      <c r="D38" s="74" t="b">
        <v>1</v>
      </c>
      <c r="E38" s="74" t="b">
        <v>0</v>
      </c>
      <c r="F38" s="74" t="b">
        <v>0</v>
      </c>
      <c r="G38" s="74" t="s">
        <v>573</v>
      </c>
      <c r="H38" s="74"/>
      <c r="I38" s="74" t="s">
        <v>574</v>
      </c>
      <c r="J38" s="74" t="s">
        <v>516</v>
      </c>
      <c r="K38" s="74">
        <v>49.115000000000002</v>
      </c>
      <c r="L38" s="74">
        <v>-122.79</v>
      </c>
      <c r="M38" s="74" t="s">
        <v>475</v>
      </c>
      <c r="N38" s="74">
        <v>2015</v>
      </c>
      <c r="O38" s="74"/>
      <c r="P38" s="74">
        <v>2015</v>
      </c>
      <c r="Q38" s="74">
        <v>221</v>
      </c>
      <c r="R38" s="74"/>
      <c r="S38" s="74"/>
      <c r="T38" s="74" t="s">
        <v>476</v>
      </c>
      <c r="U38" s="74"/>
      <c r="V38" s="74"/>
      <c r="W38" s="74"/>
      <c r="X38" s="74" t="s">
        <v>477</v>
      </c>
      <c r="Y38" s="74"/>
      <c r="Z38" s="74"/>
      <c r="AA38" s="74" t="s">
        <v>477</v>
      </c>
      <c r="AB38" s="74" t="s">
        <v>477</v>
      </c>
      <c r="AC38" s="74"/>
      <c r="AD38" s="74"/>
      <c r="AE38" s="74"/>
      <c r="AF38" s="74" t="s">
        <v>491</v>
      </c>
      <c r="AG38" s="74"/>
      <c r="AH38" s="74"/>
      <c r="AI38" s="74">
        <v>5.5</v>
      </c>
      <c r="AJ38" s="74"/>
      <c r="AK38" s="74">
        <v>1479</v>
      </c>
      <c r="AL38" s="74"/>
      <c r="AM38" s="74"/>
      <c r="AN38" s="74"/>
      <c r="AO38" s="74"/>
      <c r="AP38" s="74"/>
      <c r="AQ38" s="74"/>
      <c r="AR38" s="74"/>
      <c r="AS38" s="74"/>
      <c r="AT38" s="74"/>
      <c r="AU38" s="74"/>
      <c r="AV38" s="74"/>
      <c r="AW38" s="74" t="s">
        <v>477</v>
      </c>
      <c r="AX38" s="74"/>
      <c r="AY38" s="74"/>
      <c r="AZ38" s="74"/>
      <c r="BA38" s="74"/>
      <c r="BB38" s="74"/>
      <c r="BC38" s="74"/>
      <c r="BD38" s="74" t="s">
        <v>477</v>
      </c>
      <c r="BE38" s="74"/>
      <c r="BF38" s="74"/>
      <c r="BG38" s="74"/>
      <c r="BH38" s="74"/>
      <c r="BI38" s="74"/>
      <c r="BJ38" s="74"/>
      <c r="BK38" s="74"/>
      <c r="BL38" s="74"/>
      <c r="BM38" s="74"/>
      <c r="BN38" s="74"/>
      <c r="BO38" s="74">
        <v>82941</v>
      </c>
      <c r="BP38" s="74"/>
      <c r="BQ38" s="74"/>
      <c r="BR38" s="74"/>
      <c r="BS38" s="74"/>
      <c r="BT38" s="74"/>
      <c r="BU38" s="74"/>
      <c r="BV38" s="74">
        <v>4078.8</v>
      </c>
      <c r="BW38" s="74"/>
      <c r="BX38" s="74"/>
      <c r="BY38" s="74"/>
      <c r="BZ38" s="74"/>
      <c r="CA38" s="74"/>
      <c r="CB38" s="74"/>
      <c r="CC38" s="74"/>
      <c r="CD38" s="74"/>
      <c r="CE38" s="74"/>
      <c r="CF38" s="74"/>
      <c r="CG38" s="74" t="s">
        <v>477</v>
      </c>
      <c r="CH38" s="74">
        <v>1490.4</v>
      </c>
      <c r="CI38" s="74"/>
      <c r="CJ38" s="74"/>
      <c r="CK38" s="74" t="s">
        <v>480</v>
      </c>
      <c r="CL38" s="74" t="s">
        <v>477</v>
      </c>
      <c r="CM38" s="74" t="s">
        <v>480</v>
      </c>
      <c r="CN38" s="74"/>
      <c r="CO38" s="74">
        <v>12</v>
      </c>
      <c r="CP38" s="74"/>
      <c r="CQ38" s="74"/>
      <c r="CR38" s="74">
        <v>2745626</v>
      </c>
      <c r="CS38" s="74"/>
      <c r="CT38" s="74"/>
      <c r="CU38" s="74">
        <v>4706.8</v>
      </c>
      <c r="CV38" s="74"/>
      <c r="CW38" s="74"/>
      <c r="CX38" s="74" t="s">
        <v>480</v>
      </c>
      <c r="CY38" s="74"/>
      <c r="CZ38" s="74"/>
      <c r="DA38" s="74" t="s">
        <v>480</v>
      </c>
      <c r="DB38" s="74"/>
      <c r="DC38" s="74"/>
      <c r="DD38" s="74">
        <v>20</v>
      </c>
      <c r="DE38" s="74"/>
      <c r="DF38" s="74"/>
      <c r="DG38" s="74">
        <v>24578</v>
      </c>
      <c r="DH38" s="74"/>
      <c r="DI38" s="74"/>
      <c r="DJ38" s="74">
        <v>75</v>
      </c>
      <c r="DK38" s="74"/>
      <c r="DL38" s="74"/>
      <c r="DM38" s="74">
        <v>50</v>
      </c>
      <c r="DN38" s="74"/>
      <c r="DO38" s="74"/>
    </row>
    <row r="39" spans="1:119" s="8" customFormat="1" x14ac:dyDescent="0.35">
      <c r="A39" s="83">
        <v>100397</v>
      </c>
      <c r="B39" s="74" t="s">
        <v>575</v>
      </c>
      <c r="C39" s="74" t="b">
        <v>0</v>
      </c>
      <c r="D39" s="74" t="b">
        <v>1</v>
      </c>
      <c r="E39" s="74" t="b">
        <v>0</v>
      </c>
      <c r="F39" s="74" t="b">
        <v>0</v>
      </c>
      <c r="G39" s="74"/>
      <c r="H39" s="74"/>
      <c r="I39" s="74" t="s">
        <v>575</v>
      </c>
      <c r="J39" s="74" t="s">
        <v>516</v>
      </c>
      <c r="K39" s="74">
        <v>54.695999999999998</v>
      </c>
      <c r="L39" s="74">
        <v>-127.047</v>
      </c>
      <c r="M39" s="74" t="s">
        <v>475</v>
      </c>
      <c r="N39" s="74">
        <v>2013</v>
      </c>
      <c r="O39" s="74"/>
      <c r="P39" s="74">
        <v>2017</v>
      </c>
      <c r="Q39" s="74"/>
      <c r="R39" s="74"/>
      <c r="S39" s="74"/>
      <c r="T39" s="74" t="s">
        <v>490</v>
      </c>
      <c r="U39" s="74"/>
      <c r="V39" s="74"/>
      <c r="W39" s="74"/>
      <c r="X39" s="74"/>
      <c r="Y39" s="74"/>
      <c r="Z39" s="74"/>
      <c r="AA39" s="74"/>
      <c r="AB39" s="74"/>
      <c r="AC39" s="74"/>
      <c r="AD39" s="74"/>
      <c r="AE39" s="74"/>
      <c r="AF39" s="74" t="s">
        <v>576</v>
      </c>
      <c r="AG39" s="74"/>
      <c r="AH39" s="74"/>
      <c r="AI39" s="74">
        <v>0.3</v>
      </c>
      <c r="AJ39" s="74"/>
      <c r="AK39" s="74"/>
      <c r="AL39" s="74"/>
      <c r="AM39" s="74"/>
      <c r="AN39" s="74"/>
      <c r="AO39" s="74"/>
      <c r="AP39" s="74"/>
      <c r="AQ39" s="74"/>
      <c r="AR39" s="74"/>
      <c r="AS39" s="74"/>
      <c r="AT39" s="74"/>
      <c r="AU39" s="74"/>
      <c r="AV39" s="74"/>
      <c r="AW39" s="74" t="s">
        <v>477</v>
      </c>
      <c r="AX39" s="74"/>
      <c r="AY39" s="74"/>
      <c r="AZ39" s="74"/>
      <c r="BA39" s="74"/>
      <c r="BB39" s="74" t="s">
        <v>477</v>
      </c>
      <c r="BC39" s="74"/>
      <c r="BD39" s="74"/>
      <c r="BE39" s="74"/>
      <c r="BF39" s="74"/>
      <c r="BG39" s="74"/>
      <c r="BH39" s="74"/>
      <c r="BI39" s="74"/>
      <c r="BJ39" s="74"/>
      <c r="BK39" s="74"/>
      <c r="BL39" s="74"/>
      <c r="BM39" s="74"/>
      <c r="BN39" s="74"/>
      <c r="BO39" s="74"/>
      <c r="BP39" s="74"/>
      <c r="BQ39" s="74"/>
      <c r="BR39" s="74"/>
      <c r="BS39" s="74"/>
      <c r="BT39" s="74"/>
      <c r="BU39" s="74"/>
      <c r="BV39" s="74"/>
      <c r="BW39" s="74"/>
      <c r="BX39" s="74"/>
      <c r="BY39" s="74"/>
      <c r="BZ39" s="74"/>
      <c r="CA39" s="74"/>
      <c r="CB39" s="74"/>
      <c r="CC39" s="74"/>
      <c r="CD39" s="74"/>
      <c r="CE39" s="74"/>
      <c r="CF39" s="74"/>
      <c r="CG39" s="74"/>
      <c r="CH39" s="74"/>
      <c r="CI39" s="74"/>
      <c r="CJ39" s="74"/>
      <c r="CK39" s="74"/>
      <c r="CL39" s="74"/>
      <c r="CM39" s="74"/>
      <c r="CN39" s="74"/>
      <c r="CO39" s="74"/>
      <c r="CP39" s="74"/>
      <c r="CQ39" s="74"/>
      <c r="CR39" s="74"/>
      <c r="CS39" s="74"/>
      <c r="CT39" s="74"/>
      <c r="CU39" s="74"/>
      <c r="CV39" s="74"/>
      <c r="CW39" s="74"/>
      <c r="CX39" s="74"/>
      <c r="CY39" s="74"/>
      <c r="CZ39" s="74"/>
      <c r="DA39" s="74"/>
      <c r="DB39" s="74"/>
      <c r="DC39" s="74"/>
      <c r="DD39" s="74"/>
      <c r="DE39" s="74"/>
      <c r="DF39" s="74"/>
      <c r="DG39" s="74"/>
      <c r="DH39" s="74"/>
      <c r="DI39" s="74"/>
      <c r="DJ39" s="74"/>
      <c r="DK39" s="74"/>
      <c r="DL39" s="74"/>
      <c r="DM39" s="74"/>
      <c r="DN39" s="74"/>
      <c r="DO39" s="74"/>
    </row>
    <row r="40" spans="1:119" s="8" customFormat="1" x14ac:dyDescent="0.35">
      <c r="A40" s="83">
        <v>100402</v>
      </c>
      <c r="B40" s="74" t="s">
        <v>577</v>
      </c>
      <c r="C40" s="74" t="b">
        <v>0</v>
      </c>
      <c r="D40" s="74" t="b">
        <v>1</v>
      </c>
      <c r="E40" s="74" t="b">
        <v>0</v>
      </c>
      <c r="F40" s="74" t="b">
        <v>0</v>
      </c>
      <c r="G40" s="74" t="s">
        <v>577</v>
      </c>
      <c r="H40" s="74"/>
      <c r="I40" s="74" t="s">
        <v>578</v>
      </c>
      <c r="J40" s="74" t="s">
        <v>516</v>
      </c>
      <c r="K40" s="74">
        <v>49.155000000000001</v>
      </c>
      <c r="L40" s="74">
        <v>-125.905</v>
      </c>
      <c r="M40" s="74" t="s">
        <v>475</v>
      </c>
      <c r="N40" s="74">
        <v>2011</v>
      </c>
      <c r="O40" s="74"/>
      <c r="P40" s="74">
        <v>2014</v>
      </c>
      <c r="Q40" s="74">
        <v>814</v>
      </c>
      <c r="R40" s="74"/>
      <c r="S40" s="74"/>
      <c r="T40" s="74" t="s">
        <v>554</v>
      </c>
      <c r="U40" s="74"/>
      <c r="V40" s="74"/>
      <c r="W40" s="74"/>
      <c r="X40" s="74"/>
      <c r="Y40" s="74"/>
      <c r="Z40" s="74"/>
      <c r="AA40" s="74"/>
      <c r="AB40" s="74" t="s">
        <v>477</v>
      </c>
      <c r="AC40" s="74"/>
      <c r="AD40" s="74"/>
      <c r="AE40" s="74"/>
      <c r="AF40" s="74" t="s">
        <v>507</v>
      </c>
      <c r="AG40" s="74"/>
      <c r="AH40" s="74"/>
      <c r="AI40" s="74"/>
      <c r="AJ40" s="74"/>
      <c r="AK40" s="74">
        <v>641</v>
      </c>
      <c r="AL40" s="74"/>
      <c r="AM40" s="74"/>
      <c r="AN40" s="74"/>
      <c r="AO40" s="74"/>
      <c r="AP40" s="74"/>
      <c r="AQ40" s="74"/>
      <c r="AR40" s="74"/>
      <c r="AS40" s="74"/>
      <c r="AT40" s="74"/>
      <c r="AU40" s="74"/>
      <c r="AV40" s="74"/>
      <c r="AW40" s="74"/>
      <c r="AX40" s="74"/>
      <c r="AY40" s="74"/>
      <c r="AZ40" s="74"/>
      <c r="BA40" s="74"/>
      <c r="BB40" s="74"/>
      <c r="BC40" s="74"/>
      <c r="BD40" s="74" t="s">
        <v>477</v>
      </c>
      <c r="BE40" s="74"/>
      <c r="BF40" s="74"/>
      <c r="BG40" s="74"/>
      <c r="BH40" s="74"/>
      <c r="BI40" s="74"/>
      <c r="BJ40" s="74"/>
      <c r="BK40" s="74"/>
      <c r="BL40" s="74"/>
      <c r="BM40" s="74"/>
      <c r="BN40" s="74" t="s">
        <v>477</v>
      </c>
      <c r="BO40" s="74"/>
      <c r="BP40" s="74"/>
      <c r="BQ40" s="74"/>
      <c r="BR40" s="74"/>
      <c r="BS40" s="74"/>
      <c r="BT40" s="74"/>
      <c r="BU40" s="74"/>
      <c r="BV40" s="74"/>
      <c r="BW40" s="74"/>
      <c r="BX40" s="74"/>
      <c r="BY40" s="74"/>
      <c r="BZ40" s="74"/>
      <c r="CA40" s="74"/>
      <c r="CB40" s="74"/>
      <c r="CC40" s="74"/>
      <c r="CD40" s="74"/>
      <c r="CE40" s="74"/>
      <c r="CF40" s="74"/>
      <c r="CG40" s="74"/>
      <c r="CH40" s="74"/>
      <c r="CI40" s="74"/>
      <c r="CJ40" s="74"/>
      <c r="CK40" s="74" t="s">
        <v>477</v>
      </c>
      <c r="CL40" s="74" t="s">
        <v>477</v>
      </c>
      <c r="CM40" s="74" t="s">
        <v>480</v>
      </c>
      <c r="CN40" s="74">
        <v>45</v>
      </c>
      <c r="CO40" s="74"/>
      <c r="CP40" s="74"/>
      <c r="CQ40" s="74">
        <v>56705</v>
      </c>
      <c r="CR40" s="74"/>
      <c r="CS40" s="74"/>
      <c r="CT40" s="74">
        <v>19680</v>
      </c>
      <c r="CU40" s="74"/>
      <c r="CV40" s="74"/>
      <c r="CW40" s="74" t="s">
        <v>480</v>
      </c>
      <c r="CX40" s="74"/>
      <c r="CY40" s="74"/>
      <c r="CZ40" s="74"/>
      <c r="DA40" s="74"/>
      <c r="DB40" s="74"/>
      <c r="DC40" s="74"/>
      <c r="DD40" s="74"/>
      <c r="DE40" s="74"/>
      <c r="DF40" s="74"/>
      <c r="DG40" s="74">
        <v>641</v>
      </c>
      <c r="DH40" s="74"/>
      <c r="DI40" s="74"/>
      <c r="DJ40" s="74"/>
      <c r="DK40" s="74"/>
      <c r="DL40" s="74"/>
      <c r="DM40" s="74"/>
      <c r="DN40" s="74"/>
      <c r="DO40" s="74"/>
    </row>
    <row r="41" spans="1:119" s="8" customFormat="1" x14ac:dyDescent="0.35">
      <c r="A41" s="83">
        <v>100418</v>
      </c>
      <c r="B41" s="74" t="s">
        <v>579</v>
      </c>
      <c r="C41" s="74" t="b">
        <v>0</v>
      </c>
      <c r="D41" s="74" t="b">
        <v>1</v>
      </c>
      <c r="E41" s="74" t="b">
        <v>0</v>
      </c>
      <c r="F41" s="74" t="b">
        <v>0</v>
      </c>
      <c r="G41" s="74" t="s">
        <v>580</v>
      </c>
      <c r="H41" s="74" t="s">
        <v>581</v>
      </c>
      <c r="I41" s="74" t="s">
        <v>582</v>
      </c>
      <c r="J41" s="74" t="s">
        <v>516</v>
      </c>
      <c r="K41" s="74">
        <v>49.285000000000004</v>
      </c>
      <c r="L41" s="74">
        <v>-123.119</v>
      </c>
      <c r="M41" s="74" t="s">
        <v>475</v>
      </c>
      <c r="N41" s="74">
        <v>1957</v>
      </c>
      <c r="O41" s="74"/>
      <c r="P41" s="74">
        <v>2017</v>
      </c>
      <c r="Q41" s="74">
        <v>622</v>
      </c>
      <c r="R41" s="74"/>
      <c r="S41" s="74"/>
      <c r="T41" s="74" t="s">
        <v>497</v>
      </c>
      <c r="U41" s="74"/>
      <c r="V41" s="74"/>
      <c r="W41" s="74" t="s">
        <v>477</v>
      </c>
      <c r="X41" s="74"/>
      <c r="Y41" s="74"/>
      <c r="Z41" s="74"/>
      <c r="AA41" s="74"/>
      <c r="AB41" s="74"/>
      <c r="AC41" s="74"/>
      <c r="AD41" s="74"/>
      <c r="AE41" s="74"/>
      <c r="AF41" s="74" t="s">
        <v>491</v>
      </c>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c r="BJ41" s="74"/>
      <c r="BK41" s="74"/>
      <c r="BL41" s="74"/>
      <c r="BM41" s="74"/>
      <c r="BN41" s="74"/>
      <c r="BO41" s="74"/>
      <c r="BP41" s="74"/>
      <c r="BQ41" s="74"/>
      <c r="BR41" s="74"/>
      <c r="BS41" s="74"/>
      <c r="BT41" s="74"/>
      <c r="BU41" s="74"/>
      <c r="BV41" s="74"/>
      <c r="BW41" s="74"/>
      <c r="BX41" s="74"/>
      <c r="BY41" s="74"/>
      <c r="BZ41" s="74"/>
      <c r="CA41" s="74"/>
      <c r="CB41" s="74"/>
      <c r="CC41" s="74"/>
      <c r="CD41" s="74"/>
      <c r="CE41" s="74"/>
      <c r="CF41" s="74"/>
      <c r="CG41" s="74"/>
      <c r="CH41" s="74"/>
      <c r="CI41" s="74"/>
      <c r="CJ41" s="74"/>
      <c r="CK41" s="74"/>
      <c r="CL41" s="74"/>
      <c r="CM41" s="74"/>
      <c r="CN41" s="74"/>
      <c r="CO41" s="74"/>
      <c r="CP41" s="74"/>
      <c r="CQ41" s="74"/>
      <c r="CR41" s="74"/>
      <c r="CS41" s="74"/>
      <c r="CT41" s="74"/>
      <c r="CU41" s="74"/>
      <c r="CV41" s="74"/>
      <c r="CW41" s="74"/>
      <c r="CX41" s="74"/>
      <c r="CY41" s="74"/>
      <c r="CZ41" s="74"/>
      <c r="DA41" s="74"/>
      <c r="DB41" s="74"/>
      <c r="DC41" s="74"/>
      <c r="DD41" s="74"/>
      <c r="DE41" s="74"/>
      <c r="DF41" s="74"/>
      <c r="DG41" s="74"/>
      <c r="DH41" s="74"/>
      <c r="DI41" s="74"/>
      <c r="DJ41" s="74"/>
      <c r="DK41" s="74"/>
      <c r="DL41" s="74"/>
      <c r="DM41" s="74"/>
      <c r="DN41" s="74"/>
      <c r="DO41" s="74"/>
    </row>
    <row r="42" spans="1:119" s="8" customFormat="1" x14ac:dyDescent="0.35">
      <c r="A42" s="83">
        <v>100420</v>
      </c>
      <c r="B42" s="74" t="s">
        <v>583</v>
      </c>
      <c r="C42" s="74" t="b">
        <v>0</v>
      </c>
      <c r="D42" s="74" t="b">
        <v>1</v>
      </c>
      <c r="E42" s="74" t="b">
        <v>0</v>
      </c>
      <c r="F42" s="74" t="b">
        <v>0</v>
      </c>
      <c r="G42" s="74" t="s">
        <v>583</v>
      </c>
      <c r="H42" s="74"/>
      <c r="I42" s="74" t="s">
        <v>582</v>
      </c>
      <c r="J42" s="74" t="s">
        <v>516</v>
      </c>
      <c r="K42" s="74">
        <v>49.286999999999999</v>
      </c>
      <c r="L42" s="74">
        <v>-123.11699999999999</v>
      </c>
      <c r="M42" s="74" t="s">
        <v>475</v>
      </c>
      <c r="N42" s="74">
        <v>1970</v>
      </c>
      <c r="O42" s="74"/>
      <c r="P42" s="74">
        <v>2014</v>
      </c>
      <c r="Q42" s="74"/>
      <c r="R42" s="74"/>
      <c r="S42" s="74"/>
      <c r="T42" s="74" t="s">
        <v>476</v>
      </c>
      <c r="U42" s="74" t="s">
        <v>477</v>
      </c>
      <c r="V42" s="74" t="s">
        <v>477</v>
      </c>
      <c r="W42" s="74"/>
      <c r="X42" s="74" t="s">
        <v>477</v>
      </c>
      <c r="Y42" s="74"/>
      <c r="Z42" s="74"/>
      <c r="AA42" s="74" t="s">
        <v>477</v>
      </c>
      <c r="AB42" s="74" t="s">
        <v>477</v>
      </c>
      <c r="AC42" s="74"/>
      <c r="AD42" s="74"/>
      <c r="AE42" s="74"/>
      <c r="AF42" s="74" t="s">
        <v>507</v>
      </c>
      <c r="AG42" s="74"/>
      <c r="AH42" s="74"/>
      <c r="AI42" s="74">
        <v>237</v>
      </c>
      <c r="AJ42" s="74"/>
      <c r="AK42" s="74">
        <v>350000</v>
      </c>
      <c r="AL42" s="74"/>
      <c r="AM42" s="74"/>
      <c r="AN42" s="74"/>
      <c r="AO42" s="74"/>
      <c r="AP42" s="74"/>
      <c r="AQ42" s="74"/>
      <c r="AR42" s="74"/>
      <c r="AS42" s="74"/>
      <c r="AT42" s="74"/>
      <c r="AU42" s="74"/>
      <c r="AV42" s="74"/>
      <c r="AW42" s="74" t="s">
        <v>477</v>
      </c>
      <c r="AX42" s="74"/>
      <c r="AY42" s="74"/>
      <c r="AZ42" s="74"/>
      <c r="BA42" s="74"/>
      <c r="BB42" s="74"/>
      <c r="BC42" s="74"/>
      <c r="BD42" s="74"/>
      <c r="BE42" s="74"/>
      <c r="BF42" s="74"/>
      <c r="BG42" s="74"/>
      <c r="BH42" s="74"/>
      <c r="BI42" s="74"/>
      <c r="BJ42" s="74"/>
      <c r="BK42" s="74"/>
      <c r="BL42" s="74"/>
      <c r="BM42" s="74"/>
      <c r="BN42" s="74"/>
      <c r="BO42" s="74"/>
      <c r="BP42" s="74"/>
      <c r="BQ42" s="74"/>
      <c r="BR42" s="74"/>
      <c r="BS42" s="74"/>
      <c r="BT42" s="74"/>
      <c r="BU42" s="74"/>
      <c r="BV42" s="74"/>
      <c r="BW42" s="74"/>
      <c r="BX42" s="74"/>
      <c r="BY42" s="74"/>
      <c r="BZ42" s="74"/>
      <c r="CA42" s="74"/>
      <c r="CB42" s="74"/>
      <c r="CC42" s="74"/>
      <c r="CD42" s="74"/>
      <c r="CE42" s="74"/>
      <c r="CF42" s="74"/>
      <c r="CG42" s="74"/>
      <c r="CH42" s="74"/>
      <c r="CI42" s="74"/>
      <c r="CJ42" s="74"/>
      <c r="CK42" s="74" t="s">
        <v>477</v>
      </c>
      <c r="CL42" s="74" t="s">
        <v>480</v>
      </c>
      <c r="CM42" s="74" t="s">
        <v>480</v>
      </c>
      <c r="CN42" s="74">
        <v>220</v>
      </c>
      <c r="CO42" s="74"/>
      <c r="CP42" s="74"/>
      <c r="CQ42" s="74">
        <v>38994240</v>
      </c>
      <c r="CR42" s="74"/>
      <c r="CS42" s="74"/>
      <c r="CT42" s="74">
        <v>44936</v>
      </c>
      <c r="CU42" s="74"/>
      <c r="CV42" s="74"/>
      <c r="CW42" s="74" t="s">
        <v>477</v>
      </c>
      <c r="CX42" s="74"/>
      <c r="CY42" s="74"/>
      <c r="CZ42" s="74"/>
      <c r="DA42" s="74"/>
      <c r="DB42" s="74"/>
      <c r="DC42" s="74">
        <v>237</v>
      </c>
      <c r="DD42" s="74"/>
      <c r="DE42" s="74"/>
      <c r="DF42" s="74">
        <v>350000</v>
      </c>
      <c r="DG42" s="74"/>
      <c r="DH42" s="74"/>
      <c r="DI42" s="74"/>
      <c r="DJ42" s="74"/>
      <c r="DK42" s="74"/>
      <c r="DL42" s="74"/>
      <c r="DM42" s="74"/>
      <c r="DN42" s="74"/>
      <c r="DO42" s="74"/>
    </row>
    <row r="43" spans="1:119" s="8" customFormat="1" x14ac:dyDescent="0.35">
      <c r="A43" s="83">
        <v>100433</v>
      </c>
      <c r="B43" s="74" t="s">
        <v>584</v>
      </c>
      <c r="C43" s="74" t="b">
        <v>0</v>
      </c>
      <c r="D43" s="74" t="b">
        <v>1</v>
      </c>
      <c r="E43" s="74" t="b">
        <v>0</v>
      </c>
      <c r="F43" s="74" t="b">
        <v>0</v>
      </c>
      <c r="G43" s="74" t="s">
        <v>585</v>
      </c>
      <c r="H43" s="74"/>
      <c r="I43" s="74" t="s">
        <v>582</v>
      </c>
      <c r="J43" s="74" t="s">
        <v>516</v>
      </c>
      <c r="K43" s="74">
        <v>49.298000000000002</v>
      </c>
      <c r="L43" s="74">
        <v>-123.10599999999999</v>
      </c>
      <c r="M43" s="74" t="s">
        <v>475</v>
      </c>
      <c r="N43" s="74">
        <v>2012</v>
      </c>
      <c r="O43" s="74"/>
      <c r="P43" s="74">
        <v>2018</v>
      </c>
      <c r="Q43" s="74">
        <v>221</v>
      </c>
      <c r="R43" s="74"/>
      <c r="S43" s="74"/>
      <c r="T43" s="74" t="s">
        <v>476</v>
      </c>
      <c r="U43" s="74"/>
      <c r="V43" s="74"/>
      <c r="W43" s="74"/>
      <c r="X43" s="74"/>
      <c r="Y43" s="74"/>
      <c r="Z43" s="74"/>
      <c r="AA43" s="74"/>
      <c r="AB43" s="74" t="s">
        <v>477</v>
      </c>
      <c r="AC43" s="74"/>
      <c r="AD43" s="74"/>
      <c r="AE43" s="74"/>
      <c r="AF43" s="74" t="s">
        <v>491</v>
      </c>
      <c r="AG43" s="74"/>
      <c r="AH43" s="74"/>
      <c r="AI43" s="74">
        <v>3</v>
      </c>
      <c r="AJ43" s="74"/>
      <c r="AK43" s="74"/>
      <c r="AL43" s="74"/>
      <c r="AM43" s="74"/>
      <c r="AN43" s="74"/>
      <c r="AO43" s="74"/>
      <c r="AP43" s="74"/>
      <c r="AQ43" s="74"/>
      <c r="AR43" s="74"/>
      <c r="AS43" s="74"/>
      <c r="AT43" s="74"/>
      <c r="AU43" s="74"/>
      <c r="AV43" s="74"/>
      <c r="AW43" s="74" t="s">
        <v>477</v>
      </c>
      <c r="AX43" s="74"/>
      <c r="AY43" s="74"/>
      <c r="AZ43" s="74"/>
      <c r="BA43" s="74"/>
      <c r="BB43" s="74"/>
      <c r="BC43" s="74"/>
      <c r="BD43" s="74"/>
      <c r="BE43" s="74"/>
      <c r="BF43" s="74"/>
      <c r="BG43" s="74"/>
      <c r="BH43" s="74"/>
      <c r="BI43" s="74"/>
      <c r="BJ43" s="74"/>
      <c r="BK43" s="74"/>
      <c r="BL43" s="74"/>
      <c r="BM43" s="74"/>
      <c r="BN43" s="74"/>
      <c r="BO43" s="74"/>
      <c r="BP43" s="74"/>
      <c r="BQ43" s="74"/>
      <c r="BR43" s="74"/>
      <c r="BS43" s="74"/>
      <c r="BT43" s="74"/>
      <c r="BU43" s="74"/>
      <c r="BV43" s="74"/>
      <c r="BW43" s="74"/>
      <c r="BX43" s="74"/>
      <c r="BY43" s="74"/>
      <c r="BZ43" s="74"/>
      <c r="CA43" s="74"/>
      <c r="CB43" s="74"/>
      <c r="CC43" s="74"/>
      <c r="CD43" s="74"/>
      <c r="CE43" s="74"/>
      <c r="CF43" s="74"/>
      <c r="CG43" s="74"/>
      <c r="CH43" s="74"/>
      <c r="CI43" s="74"/>
      <c r="CJ43" s="74"/>
      <c r="CK43" s="74" t="s">
        <v>480</v>
      </c>
      <c r="CL43" s="74" t="s">
        <v>477</v>
      </c>
      <c r="CM43" s="74" t="s">
        <v>480</v>
      </c>
      <c r="CN43" s="74"/>
      <c r="CO43" s="74">
        <v>8</v>
      </c>
      <c r="CP43" s="74"/>
      <c r="CQ43" s="74"/>
      <c r="CR43" s="74">
        <v>1449727.08</v>
      </c>
      <c r="CS43" s="74"/>
      <c r="CT43" s="74"/>
      <c r="CU43" s="74">
        <v>1640</v>
      </c>
      <c r="CV43" s="74"/>
      <c r="CW43" s="74"/>
      <c r="CX43" s="74" t="s">
        <v>480</v>
      </c>
      <c r="CY43" s="74"/>
      <c r="CZ43" s="74"/>
      <c r="DA43" s="74"/>
      <c r="DB43" s="74"/>
      <c r="DC43" s="74"/>
      <c r="DD43" s="74">
        <v>3</v>
      </c>
      <c r="DE43" s="74"/>
      <c r="DF43" s="74"/>
      <c r="DG43" s="74">
        <v>12293</v>
      </c>
      <c r="DH43" s="74"/>
      <c r="DI43" s="74"/>
      <c r="DJ43" s="74"/>
      <c r="DK43" s="74"/>
      <c r="DL43" s="74"/>
      <c r="DM43" s="74"/>
      <c r="DN43" s="74"/>
      <c r="DO43" s="74"/>
    </row>
    <row r="44" spans="1:119" s="8" customFormat="1" x14ac:dyDescent="0.35">
      <c r="A44" s="83">
        <v>100434</v>
      </c>
      <c r="B44" s="74" t="s">
        <v>586</v>
      </c>
      <c r="C44" s="74" t="b">
        <v>0</v>
      </c>
      <c r="D44" s="74" t="b">
        <v>1</v>
      </c>
      <c r="E44" s="74" t="b">
        <v>0</v>
      </c>
      <c r="F44" s="74" t="b">
        <v>0</v>
      </c>
      <c r="G44" s="74" t="s">
        <v>587</v>
      </c>
      <c r="H44" s="74"/>
      <c r="I44" s="74" t="s">
        <v>582</v>
      </c>
      <c r="J44" s="74" t="s">
        <v>516</v>
      </c>
      <c r="K44" s="74">
        <v>49.298999999999999</v>
      </c>
      <c r="L44" s="74">
        <v>-123.10499999999999</v>
      </c>
      <c r="M44" s="74" t="s">
        <v>475</v>
      </c>
      <c r="N44" s="74">
        <v>2010</v>
      </c>
      <c r="O44" s="74"/>
      <c r="P44" s="74">
        <v>2017</v>
      </c>
      <c r="Q44" s="74">
        <v>221</v>
      </c>
      <c r="R44" s="74"/>
      <c r="S44" s="74"/>
      <c r="T44" s="74" t="s">
        <v>476</v>
      </c>
      <c r="U44" s="74" t="s">
        <v>477</v>
      </c>
      <c r="V44" s="74" t="s">
        <v>477</v>
      </c>
      <c r="W44" s="74"/>
      <c r="X44" s="74" t="s">
        <v>477</v>
      </c>
      <c r="Y44" s="74"/>
      <c r="Z44" s="74"/>
      <c r="AA44" s="74" t="s">
        <v>477</v>
      </c>
      <c r="AB44" s="74" t="s">
        <v>477</v>
      </c>
      <c r="AC44" s="74"/>
      <c r="AD44" s="74"/>
      <c r="AE44" s="74"/>
      <c r="AF44" s="74" t="s">
        <v>491</v>
      </c>
      <c r="AG44" s="74"/>
      <c r="AH44" s="74"/>
      <c r="AI44" s="74">
        <v>20</v>
      </c>
      <c r="AJ44" s="74"/>
      <c r="AK44" s="74">
        <v>26703</v>
      </c>
      <c r="AL44" s="74"/>
      <c r="AM44" s="74"/>
      <c r="AN44" s="74"/>
      <c r="AO44" s="74"/>
      <c r="AP44" s="74"/>
      <c r="AQ44" s="74"/>
      <c r="AR44" s="74"/>
      <c r="AS44" s="74"/>
      <c r="AT44" s="74"/>
      <c r="AU44" s="74"/>
      <c r="AV44" s="74"/>
      <c r="AW44" s="74" t="s">
        <v>477</v>
      </c>
      <c r="AX44" s="74"/>
      <c r="AY44" s="74"/>
      <c r="AZ44" s="74"/>
      <c r="BA44" s="74" t="s">
        <v>477</v>
      </c>
      <c r="BB44" s="74"/>
      <c r="BC44" s="74"/>
      <c r="BD44" s="74"/>
      <c r="BE44" s="74" t="s">
        <v>477</v>
      </c>
      <c r="BF44" s="74"/>
      <c r="BG44" s="74"/>
      <c r="BH44" s="74"/>
      <c r="BI44" s="74"/>
      <c r="BJ44" s="74"/>
      <c r="BK44" s="74"/>
      <c r="BL44" s="74"/>
      <c r="BM44" s="74"/>
      <c r="BN44" s="74"/>
      <c r="BO44" s="74">
        <v>77018</v>
      </c>
      <c r="BP44" s="74"/>
      <c r="BQ44" s="74"/>
      <c r="BR44" s="74"/>
      <c r="BS44" s="74">
        <v>19461</v>
      </c>
      <c r="BT44" s="74"/>
      <c r="BU44" s="74"/>
      <c r="BV44" s="74"/>
      <c r="BW44" s="74">
        <v>69148</v>
      </c>
      <c r="BX44" s="74"/>
      <c r="BY44" s="74"/>
      <c r="BZ44" s="74"/>
      <c r="CA44" s="74"/>
      <c r="CB44" s="74"/>
      <c r="CC44" s="74"/>
      <c r="CD44" s="74"/>
      <c r="CE44" s="74"/>
      <c r="CF44" s="74"/>
      <c r="CG44" s="74" t="s">
        <v>477</v>
      </c>
      <c r="CH44" s="74">
        <v>7257.6</v>
      </c>
      <c r="CI44" s="74"/>
      <c r="CJ44" s="74"/>
      <c r="CK44" s="74" t="s">
        <v>480</v>
      </c>
      <c r="CL44" s="74" t="s">
        <v>477</v>
      </c>
      <c r="CM44" s="74" t="s">
        <v>480</v>
      </c>
      <c r="CN44" s="74"/>
      <c r="CO44" s="74">
        <v>32</v>
      </c>
      <c r="CP44" s="74"/>
      <c r="CQ44" s="74"/>
      <c r="CR44" s="74">
        <v>5170000</v>
      </c>
      <c r="CS44" s="74"/>
      <c r="CT44" s="74"/>
      <c r="CU44" s="74">
        <v>9840</v>
      </c>
      <c r="CV44" s="74"/>
      <c r="CW44" s="74"/>
      <c r="CX44" s="74" t="s">
        <v>480</v>
      </c>
      <c r="CY44" s="74"/>
      <c r="CZ44" s="74"/>
      <c r="DA44" s="74" t="s">
        <v>480</v>
      </c>
      <c r="DB44" s="74"/>
      <c r="DC44" s="74"/>
      <c r="DD44" s="74">
        <v>27</v>
      </c>
      <c r="DE44" s="74"/>
      <c r="DF44" s="74"/>
      <c r="DG44" s="74">
        <v>45137</v>
      </c>
      <c r="DH44" s="74"/>
      <c r="DI44" s="74"/>
      <c r="DJ44" s="74">
        <v>65</v>
      </c>
      <c r="DK44" s="74"/>
      <c r="DL44" s="74"/>
      <c r="DM44" s="74">
        <v>50</v>
      </c>
      <c r="DN44" s="74"/>
      <c r="DO44" s="74"/>
    </row>
    <row r="45" spans="1:119" s="8" customFormat="1" x14ac:dyDescent="0.35">
      <c r="A45" s="83">
        <v>100437</v>
      </c>
      <c r="B45" s="74" t="s">
        <v>588</v>
      </c>
      <c r="C45" s="74" t="b">
        <v>0</v>
      </c>
      <c r="D45" s="74" t="b">
        <v>1</v>
      </c>
      <c r="E45" s="74" t="b">
        <v>0</v>
      </c>
      <c r="F45" s="74" t="b">
        <v>0</v>
      </c>
      <c r="G45" s="74"/>
      <c r="H45" s="74"/>
      <c r="I45" s="74" t="s">
        <v>582</v>
      </c>
      <c r="J45" s="74" t="s">
        <v>516</v>
      </c>
      <c r="K45" s="74">
        <v>49.302</v>
      </c>
      <c r="L45" s="74">
        <v>-123.10199999999999</v>
      </c>
      <c r="M45" s="74" t="s">
        <v>475</v>
      </c>
      <c r="N45" s="74">
        <v>2015</v>
      </c>
      <c r="O45" s="74"/>
      <c r="P45" s="74">
        <v>2017</v>
      </c>
      <c r="Q45" s="74"/>
      <c r="R45" s="74"/>
      <c r="S45" s="74"/>
      <c r="T45" s="74" t="s">
        <v>476</v>
      </c>
      <c r="U45" s="74"/>
      <c r="V45" s="74"/>
      <c r="W45" s="74"/>
      <c r="X45" s="74"/>
      <c r="Y45" s="74"/>
      <c r="Z45" s="74"/>
      <c r="AA45" s="74"/>
      <c r="AB45" s="74"/>
      <c r="AC45" s="74"/>
      <c r="AD45" s="74"/>
      <c r="AE45" s="74"/>
      <c r="AF45" s="74" t="s">
        <v>589</v>
      </c>
      <c r="AG45" s="74" t="s">
        <v>590</v>
      </c>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t="s">
        <v>477</v>
      </c>
      <c r="BF45" s="74"/>
      <c r="BG45" s="74"/>
      <c r="BH45" s="74"/>
      <c r="BI45" s="74"/>
      <c r="BJ45" s="74"/>
      <c r="BK45" s="74"/>
      <c r="BL45" s="74"/>
      <c r="BM45" s="74"/>
      <c r="BN45" s="74"/>
      <c r="BO45" s="74"/>
      <c r="BP45" s="74"/>
      <c r="BQ45" s="74"/>
      <c r="BR45" s="74"/>
      <c r="BS45" s="74"/>
      <c r="BT45" s="74"/>
      <c r="BU45" s="74"/>
      <c r="BV45" s="74"/>
      <c r="BW45" s="74"/>
      <c r="BX45" s="74"/>
      <c r="BY45" s="74"/>
      <c r="BZ45" s="74"/>
      <c r="CA45" s="74"/>
      <c r="CB45" s="74"/>
      <c r="CC45" s="74"/>
      <c r="CD45" s="74"/>
      <c r="CE45" s="74"/>
      <c r="CF45" s="74"/>
      <c r="CG45" s="74"/>
      <c r="CH45" s="74"/>
      <c r="CI45" s="74"/>
      <c r="CJ45" s="74"/>
      <c r="CK45" s="74"/>
      <c r="CL45" s="74"/>
      <c r="CM45" s="74"/>
      <c r="CN45" s="74"/>
      <c r="CO45" s="74"/>
      <c r="CP45" s="74"/>
      <c r="CQ45" s="74"/>
      <c r="CR45" s="74"/>
      <c r="CS45" s="74"/>
      <c r="CT45" s="74"/>
      <c r="CU45" s="74"/>
      <c r="CV45" s="74"/>
      <c r="CW45" s="74"/>
      <c r="CX45" s="74"/>
      <c r="CY45" s="74"/>
      <c r="CZ45" s="74"/>
      <c r="DA45" s="74"/>
      <c r="DB45" s="74"/>
      <c r="DC45" s="74"/>
      <c r="DD45" s="74"/>
      <c r="DE45" s="74"/>
      <c r="DF45" s="74"/>
      <c r="DG45" s="74"/>
      <c r="DH45" s="74"/>
      <c r="DI45" s="74"/>
      <c r="DJ45" s="74"/>
      <c r="DK45" s="74"/>
      <c r="DL45" s="74"/>
      <c r="DM45" s="74"/>
      <c r="DN45" s="74"/>
      <c r="DO45" s="74"/>
    </row>
    <row r="46" spans="1:119" s="8" customFormat="1" x14ac:dyDescent="0.35">
      <c r="A46" s="83">
        <v>100443</v>
      </c>
      <c r="B46" s="74" t="s">
        <v>591</v>
      </c>
      <c r="C46" s="74" t="b">
        <v>0</v>
      </c>
      <c r="D46" s="74" t="b">
        <v>1</v>
      </c>
      <c r="E46" s="74" t="b">
        <v>0</v>
      </c>
      <c r="F46" s="74" t="b">
        <v>0</v>
      </c>
      <c r="G46" s="74" t="s">
        <v>547</v>
      </c>
      <c r="H46" s="74"/>
      <c r="I46" s="74" t="s">
        <v>582</v>
      </c>
      <c r="J46" s="74" t="s">
        <v>516</v>
      </c>
      <c r="K46" s="74">
        <v>49.308</v>
      </c>
      <c r="L46" s="74">
        <v>-123.09599999999999</v>
      </c>
      <c r="M46" s="74" t="s">
        <v>475</v>
      </c>
      <c r="N46" s="74">
        <v>2007</v>
      </c>
      <c r="O46" s="74"/>
      <c r="P46" s="74">
        <v>2017</v>
      </c>
      <c r="Q46" s="74">
        <v>622</v>
      </c>
      <c r="R46" s="74"/>
      <c r="S46" s="74"/>
      <c r="T46" s="74" t="s">
        <v>497</v>
      </c>
      <c r="U46" s="74"/>
      <c r="V46" s="74" t="s">
        <v>477</v>
      </c>
      <c r="W46" s="74" t="s">
        <v>477</v>
      </c>
      <c r="X46" s="74" t="s">
        <v>477</v>
      </c>
      <c r="Y46" s="74"/>
      <c r="Z46" s="74"/>
      <c r="AA46" s="74" t="s">
        <v>477</v>
      </c>
      <c r="AB46" s="74"/>
      <c r="AC46" s="74"/>
      <c r="AD46" s="74"/>
      <c r="AE46" s="74"/>
      <c r="AF46" s="74" t="s">
        <v>491</v>
      </c>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c r="BR46" s="74"/>
      <c r="BS46" s="74"/>
      <c r="BT46" s="74"/>
      <c r="BU46" s="74"/>
      <c r="BV46" s="74"/>
      <c r="BW46" s="74"/>
      <c r="BX46" s="74"/>
      <c r="BY46" s="74"/>
      <c r="BZ46" s="74"/>
      <c r="CA46" s="74"/>
      <c r="CB46" s="74"/>
      <c r="CC46" s="74"/>
      <c r="CD46" s="74"/>
      <c r="CE46" s="74"/>
      <c r="CF46" s="74"/>
      <c r="CG46" s="74"/>
      <c r="CH46" s="74"/>
      <c r="CI46" s="74"/>
      <c r="CJ46" s="74"/>
      <c r="CK46" s="74"/>
      <c r="CL46" s="74"/>
      <c r="CM46" s="74"/>
      <c r="CN46" s="74"/>
      <c r="CO46" s="74"/>
      <c r="CP46" s="74"/>
      <c r="CQ46" s="74"/>
      <c r="CR46" s="74"/>
      <c r="CS46" s="74"/>
      <c r="CT46" s="74"/>
      <c r="CU46" s="74"/>
      <c r="CV46" s="74"/>
      <c r="CW46" s="74"/>
      <c r="CX46" s="74"/>
      <c r="CY46" s="74"/>
      <c r="CZ46" s="74"/>
      <c r="DA46" s="74"/>
      <c r="DB46" s="74"/>
      <c r="DC46" s="74"/>
      <c r="DD46" s="74"/>
      <c r="DE46" s="74"/>
      <c r="DF46" s="74"/>
      <c r="DG46" s="74"/>
      <c r="DH46" s="74"/>
      <c r="DI46" s="74"/>
      <c r="DJ46" s="74"/>
      <c r="DK46" s="74"/>
      <c r="DL46" s="74"/>
      <c r="DM46" s="74"/>
      <c r="DN46" s="74"/>
      <c r="DO46" s="74"/>
    </row>
    <row r="47" spans="1:119" s="8" customFormat="1" x14ac:dyDescent="0.35">
      <c r="A47" s="83">
        <v>100448</v>
      </c>
      <c r="B47" s="74" t="s">
        <v>542</v>
      </c>
      <c r="C47" s="74" t="b">
        <v>1</v>
      </c>
      <c r="D47" s="74" t="b">
        <v>1</v>
      </c>
      <c r="E47" s="74" t="b">
        <v>1</v>
      </c>
      <c r="F47" s="74" t="b">
        <v>0</v>
      </c>
      <c r="G47" s="74" t="s">
        <v>542</v>
      </c>
      <c r="H47" s="74"/>
      <c r="I47" s="74" t="s">
        <v>592</v>
      </c>
      <c r="J47" s="74" t="s">
        <v>516</v>
      </c>
      <c r="K47" s="74">
        <v>49.313000000000002</v>
      </c>
      <c r="L47" s="74">
        <v>-123.09099999999999</v>
      </c>
      <c r="M47" s="74" t="s">
        <v>475</v>
      </c>
      <c r="N47" s="74">
        <v>1925</v>
      </c>
      <c r="O47" s="74"/>
      <c r="P47" s="74">
        <v>2017</v>
      </c>
      <c r="Q47" s="74">
        <v>221</v>
      </c>
      <c r="R47" s="74">
        <v>29129</v>
      </c>
      <c r="S47" s="74"/>
      <c r="T47" s="74" t="s">
        <v>476</v>
      </c>
      <c r="U47" s="74" t="s">
        <v>477</v>
      </c>
      <c r="V47" s="74" t="s">
        <v>477</v>
      </c>
      <c r="W47" s="74"/>
      <c r="X47" s="74" t="s">
        <v>477</v>
      </c>
      <c r="Y47" s="74"/>
      <c r="Z47" s="74"/>
      <c r="AA47" s="74" t="s">
        <v>477</v>
      </c>
      <c r="AB47" s="74" t="s">
        <v>477</v>
      </c>
      <c r="AC47" s="74"/>
      <c r="AD47" s="74"/>
      <c r="AE47" s="74"/>
      <c r="AF47" s="74" t="s">
        <v>478</v>
      </c>
      <c r="AG47" s="74"/>
      <c r="AH47" s="74">
        <v>1.96</v>
      </c>
      <c r="AI47" s="74">
        <v>57.8</v>
      </c>
      <c r="AJ47" s="74">
        <v>15379</v>
      </c>
      <c r="AK47" s="74">
        <v>164706</v>
      </c>
      <c r="AL47" s="74">
        <v>1</v>
      </c>
      <c r="AM47" s="74"/>
      <c r="AN47" s="74" t="s">
        <v>477</v>
      </c>
      <c r="AO47" s="74">
        <v>7881</v>
      </c>
      <c r="AP47" s="74">
        <v>1</v>
      </c>
      <c r="AQ47" s="74" t="s">
        <v>593</v>
      </c>
      <c r="AR47" s="74">
        <v>2012</v>
      </c>
      <c r="AS47" s="74">
        <v>1.96</v>
      </c>
      <c r="AT47" s="74">
        <v>57.8</v>
      </c>
      <c r="AU47" s="74">
        <v>15379</v>
      </c>
      <c r="AV47" s="74">
        <v>164706</v>
      </c>
      <c r="AW47" s="74" t="s">
        <v>477</v>
      </c>
      <c r="AX47" s="74"/>
      <c r="AY47" s="74"/>
      <c r="AZ47" s="74"/>
      <c r="BA47" s="74" t="s">
        <v>477</v>
      </c>
      <c r="BB47" s="74" t="s">
        <v>477</v>
      </c>
      <c r="BC47" s="74"/>
      <c r="BD47" s="74"/>
      <c r="BE47" s="74"/>
      <c r="BF47" s="74"/>
      <c r="BG47" s="74"/>
      <c r="BH47" s="74"/>
      <c r="BI47" s="74"/>
      <c r="BJ47" s="74"/>
      <c r="BK47" s="74"/>
      <c r="BL47" s="74"/>
      <c r="BM47" s="74"/>
      <c r="BN47" s="74"/>
      <c r="BO47" s="74">
        <v>538650</v>
      </c>
      <c r="BP47" s="74"/>
      <c r="BQ47" s="74"/>
      <c r="BR47" s="74"/>
      <c r="BS47" s="74">
        <v>64486</v>
      </c>
      <c r="BT47" s="74">
        <v>166878</v>
      </c>
      <c r="BU47" s="74"/>
      <c r="BV47" s="74"/>
      <c r="BW47" s="74"/>
      <c r="BX47" s="74"/>
      <c r="BY47" s="74"/>
      <c r="BZ47" s="74"/>
      <c r="CA47" s="74"/>
      <c r="CB47" s="74"/>
      <c r="CC47" s="74"/>
      <c r="CD47" s="74"/>
      <c r="CE47" s="74"/>
      <c r="CF47" s="74"/>
      <c r="CG47" s="74" t="s">
        <v>477</v>
      </c>
      <c r="CH47" s="74">
        <v>13809.6</v>
      </c>
      <c r="CI47" s="74"/>
      <c r="CJ47" s="74"/>
      <c r="CK47" s="74" t="s">
        <v>477</v>
      </c>
      <c r="CL47" s="74" t="s">
        <v>477</v>
      </c>
      <c r="CM47" s="74" t="s">
        <v>480</v>
      </c>
      <c r="CN47" s="74">
        <v>9</v>
      </c>
      <c r="CO47" s="74">
        <v>137</v>
      </c>
      <c r="CP47" s="74"/>
      <c r="CQ47" s="74">
        <v>1080000</v>
      </c>
      <c r="CR47" s="74">
        <v>9600000</v>
      </c>
      <c r="CS47" s="74"/>
      <c r="CT47" s="74">
        <v>11620</v>
      </c>
      <c r="CU47" s="74">
        <v>43824</v>
      </c>
      <c r="CV47" s="74"/>
      <c r="CW47" s="74" t="s">
        <v>477</v>
      </c>
      <c r="CX47" s="74" t="s">
        <v>477</v>
      </c>
      <c r="CY47" s="74"/>
      <c r="CZ47" s="74" t="s">
        <v>480</v>
      </c>
      <c r="DA47" s="74" t="s">
        <v>480</v>
      </c>
      <c r="DB47" s="74"/>
      <c r="DC47" s="74">
        <v>9.4</v>
      </c>
      <c r="DD47" s="74">
        <v>46</v>
      </c>
      <c r="DE47" s="74"/>
      <c r="DF47" s="74">
        <v>42674</v>
      </c>
      <c r="DG47" s="74">
        <v>107219</v>
      </c>
      <c r="DH47" s="74"/>
      <c r="DI47" s="74">
        <v>170</v>
      </c>
      <c r="DJ47" s="74">
        <v>90</v>
      </c>
      <c r="DK47" s="74"/>
      <c r="DL47" s="74">
        <v>70</v>
      </c>
      <c r="DM47" s="74">
        <v>70</v>
      </c>
      <c r="DN47" s="74"/>
      <c r="DO47" s="74">
        <v>0.84</v>
      </c>
    </row>
    <row r="48" spans="1:119" s="8" customFormat="1" x14ac:dyDescent="0.35">
      <c r="A48" s="83">
        <v>100455</v>
      </c>
      <c r="B48" s="74" t="s">
        <v>594</v>
      </c>
      <c r="C48" s="74" t="b">
        <v>0</v>
      </c>
      <c r="D48" s="74" t="b">
        <v>1</v>
      </c>
      <c r="E48" s="74" t="b">
        <v>0</v>
      </c>
      <c r="F48" s="74" t="b">
        <v>0</v>
      </c>
      <c r="G48" s="74" t="s">
        <v>595</v>
      </c>
      <c r="H48" s="74"/>
      <c r="I48" s="74" t="s">
        <v>596</v>
      </c>
      <c r="J48" s="74" t="s">
        <v>516</v>
      </c>
      <c r="K48" s="74">
        <v>48.428999999999995</v>
      </c>
      <c r="L48" s="74">
        <v>-123.36499999999999</v>
      </c>
      <c r="M48" s="74" t="s">
        <v>475</v>
      </c>
      <c r="N48" s="74">
        <v>2009</v>
      </c>
      <c r="O48" s="74"/>
      <c r="P48" s="74">
        <v>2017</v>
      </c>
      <c r="Q48" s="74"/>
      <c r="R48" s="74"/>
      <c r="S48" s="74"/>
      <c r="T48" s="74" t="s">
        <v>476</v>
      </c>
      <c r="U48" s="74"/>
      <c r="V48" s="74"/>
      <c r="W48" s="74"/>
      <c r="X48" s="74" t="s">
        <v>477</v>
      </c>
      <c r="Y48" s="74"/>
      <c r="Z48" s="74"/>
      <c r="AA48" s="74"/>
      <c r="AB48" s="74" t="s">
        <v>477</v>
      </c>
      <c r="AC48" s="74"/>
      <c r="AD48" s="74"/>
      <c r="AE48" s="74"/>
      <c r="AF48" s="74" t="s">
        <v>512</v>
      </c>
      <c r="AG48" s="74" t="s">
        <v>597</v>
      </c>
      <c r="AH48" s="74"/>
      <c r="AI48" s="74">
        <v>62.423909999999992</v>
      </c>
      <c r="AJ48" s="74"/>
      <c r="AK48" s="74">
        <v>1223.18</v>
      </c>
      <c r="AL48" s="74"/>
      <c r="AM48" s="74"/>
      <c r="AN48" s="74"/>
      <c r="AO48" s="74"/>
      <c r="AP48" s="74"/>
      <c r="AQ48" s="74"/>
      <c r="AR48" s="74"/>
      <c r="AS48" s="74"/>
      <c r="AT48" s="74"/>
      <c r="AU48" s="74"/>
      <c r="AV48" s="74"/>
      <c r="AW48" s="74" t="s">
        <v>477</v>
      </c>
      <c r="AX48" s="74"/>
      <c r="AY48" s="74"/>
      <c r="AZ48" s="74"/>
      <c r="BA48" s="74"/>
      <c r="BB48" s="74" t="s">
        <v>477</v>
      </c>
      <c r="BC48" s="74"/>
      <c r="BD48" s="74"/>
      <c r="BE48" s="74"/>
      <c r="BF48" s="74"/>
      <c r="BG48" s="74"/>
      <c r="BH48" s="74"/>
      <c r="BI48" s="74"/>
      <c r="BJ48" s="74"/>
      <c r="BK48" s="74"/>
      <c r="BL48" s="74"/>
      <c r="BM48" s="74"/>
      <c r="BN48" s="74"/>
      <c r="BO48" s="74">
        <v>10135</v>
      </c>
      <c r="BP48" s="74"/>
      <c r="BQ48" s="74"/>
      <c r="BR48" s="74"/>
      <c r="BS48" s="74"/>
      <c r="BT48" s="74"/>
      <c r="BU48" s="74"/>
      <c r="BV48" s="74"/>
      <c r="BW48" s="74"/>
      <c r="BX48" s="74"/>
      <c r="BY48" s="74"/>
      <c r="BZ48" s="74"/>
      <c r="CA48" s="74"/>
      <c r="CB48" s="74"/>
      <c r="CC48" s="74"/>
      <c r="CD48" s="74"/>
      <c r="CE48" s="74"/>
      <c r="CF48" s="74"/>
      <c r="CG48" s="74"/>
      <c r="CH48" s="74"/>
      <c r="CI48" s="74"/>
      <c r="CJ48" s="74"/>
      <c r="CK48" s="74" t="s">
        <v>480</v>
      </c>
      <c r="CL48" s="74" t="s">
        <v>477</v>
      </c>
      <c r="CM48" s="74" t="s">
        <v>480</v>
      </c>
      <c r="CN48" s="74"/>
      <c r="CO48" s="74">
        <v>5</v>
      </c>
      <c r="CP48" s="74"/>
      <c r="CQ48" s="74"/>
      <c r="CR48" s="74">
        <v>298676</v>
      </c>
      <c r="CS48" s="74"/>
      <c r="CT48" s="74"/>
      <c r="CU48" s="74">
        <v>3280</v>
      </c>
      <c r="CV48" s="74"/>
      <c r="CW48" s="74"/>
      <c r="CX48" s="74" t="s">
        <v>477</v>
      </c>
      <c r="CY48" s="74"/>
      <c r="CZ48" s="74"/>
      <c r="DA48" s="74"/>
      <c r="DB48" s="74"/>
      <c r="DC48" s="74"/>
      <c r="DD48" s="74">
        <v>62.423909999999992</v>
      </c>
      <c r="DE48" s="74"/>
      <c r="DF48" s="74"/>
      <c r="DG48" s="74">
        <v>1223.18</v>
      </c>
      <c r="DH48" s="74"/>
      <c r="DI48" s="74"/>
      <c r="DJ48" s="74"/>
      <c r="DK48" s="74"/>
      <c r="DL48" s="74"/>
      <c r="DM48" s="74"/>
      <c r="DN48" s="74"/>
      <c r="DO48" s="74"/>
    </row>
    <row r="49" spans="1:119" s="8" customFormat="1" x14ac:dyDescent="0.35">
      <c r="A49" s="83">
        <v>100459</v>
      </c>
      <c r="B49" s="74" t="s">
        <v>598</v>
      </c>
      <c r="C49" s="74" t="b">
        <v>0</v>
      </c>
      <c r="D49" s="74" t="b">
        <v>1</v>
      </c>
      <c r="E49" s="74" t="b">
        <v>0</v>
      </c>
      <c r="F49" s="74" t="b">
        <v>0</v>
      </c>
      <c r="G49" s="74"/>
      <c r="H49" s="74"/>
      <c r="I49" s="74" t="s">
        <v>596</v>
      </c>
      <c r="J49" s="74" t="s">
        <v>516</v>
      </c>
      <c r="K49" s="74">
        <v>48.433</v>
      </c>
      <c r="L49" s="74">
        <v>-123.361</v>
      </c>
      <c r="M49" s="74" t="s">
        <v>475</v>
      </c>
      <c r="N49" s="74"/>
      <c r="O49" s="74"/>
      <c r="P49" s="74"/>
      <c r="Q49" s="74"/>
      <c r="R49" s="74"/>
      <c r="S49" s="74"/>
      <c r="T49" s="74" t="s">
        <v>476</v>
      </c>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c r="BJ49" s="74"/>
      <c r="BK49" s="74"/>
      <c r="BL49" s="74"/>
      <c r="BM49" s="74"/>
      <c r="BN49" s="74"/>
      <c r="BO49" s="74"/>
      <c r="BP49" s="74"/>
      <c r="BQ49" s="74"/>
      <c r="BR49" s="74"/>
      <c r="BS49" s="74"/>
      <c r="BT49" s="74"/>
      <c r="BU49" s="74"/>
      <c r="BV49" s="74"/>
      <c r="BW49" s="74"/>
      <c r="BX49" s="74"/>
      <c r="BY49" s="74"/>
      <c r="BZ49" s="74"/>
      <c r="CA49" s="74"/>
      <c r="CB49" s="74"/>
      <c r="CC49" s="74"/>
      <c r="CD49" s="74"/>
      <c r="CE49" s="74"/>
      <c r="CF49" s="74"/>
      <c r="CG49" s="74"/>
      <c r="CH49" s="74"/>
      <c r="CI49" s="74"/>
      <c r="CJ49" s="74"/>
      <c r="CK49" s="74"/>
      <c r="CL49" s="74"/>
      <c r="CM49" s="74"/>
      <c r="CN49" s="74"/>
      <c r="CO49" s="74"/>
      <c r="CP49" s="74"/>
      <c r="CQ49" s="74"/>
      <c r="CR49" s="74"/>
      <c r="CS49" s="74"/>
      <c r="CT49" s="74"/>
      <c r="CU49" s="74"/>
      <c r="CV49" s="74"/>
      <c r="CW49" s="74"/>
      <c r="CX49" s="74"/>
      <c r="CY49" s="74"/>
      <c r="CZ49" s="74"/>
      <c r="DA49" s="74"/>
      <c r="DB49" s="74"/>
      <c r="DC49" s="74"/>
      <c r="DD49" s="74"/>
      <c r="DE49" s="74"/>
      <c r="DF49" s="74"/>
      <c r="DG49" s="74"/>
      <c r="DH49" s="74"/>
      <c r="DI49" s="74"/>
      <c r="DJ49" s="74"/>
      <c r="DK49" s="74"/>
      <c r="DL49" s="74"/>
      <c r="DM49" s="74"/>
      <c r="DN49" s="74"/>
      <c r="DO49" s="74"/>
    </row>
    <row r="50" spans="1:119" s="8" customFormat="1" x14ac:dyDescent="0.35">
      <c r="A50" s="83">
        <v>100462</v>
      </c>
      <c r="B50" s="74" t="s">
        <v>599</v>
      </c>
      <c r="C50" s="74" t="b">
        <v>0</v>
      </c>
      <c r="D50" s="74" t="b">
        <v>1</v>
      </c>
      <c r="E50" s="74" t="b">
        <v>0</v>
      </c>
      <c r="F50" s="74" t="b">
        <v>0</v>
      </c>
      <c r="G50" s="74"/>
      <c r="H50" s="74"/>
      <c r="I50" s="74" t="s">
        <v>596</v>
      </c>
      <c r="J50" s="74" t="s">
        <v>516</v>
      </c>
      <c r="K50" s="74">
        <v>48.436</v>
      </c>
      <c r="L50" s="74">
        <v>-123.358</v>
      </c>
      <c r="M50" s="74" t="s">
        <v>475</v>
      </c>
      <c r="N50" s="74">
        <v>1968</v>
      </c>
      <c r="O50" s="74"/>
      <c r="P50" s="74">
        <v>2017</v>
      </c>
      <c r="Q50" s="74"/>
      <c r="R50" s="74"/>
      <c r="S50" s="74"/>
      <c r="T50" s="74" t="s">
        <v>476</v>
      </c>
      <c r="U50" s="74"/>
      <c r="V50" s="74"/>
      <c r="W50" s="74"/>
      <c r="X50" s="74"/>
      <c r="Y50" s="74"/>
      <c r="Z50" s="74"/>
      <c r="AA50" s="74"/>
      <c r="AB50" s="74"/>
      <c r="AC50" s="74"/>
      <c r="AD50" s="74"/>
      <c r="AE50" s="74"/>
      <c r="AF50" s="74" t="s">
        <v>600</v>
      </c>
      <c r="AG50" s="74"/>
      <c r="AH50" s="74"/>
      <c r="AI50" s="74"/>
      <c r="AJ50" s="74"/>
      <c r="AK50" s="74"/>
      <c r="AL50" s="74"/>
      <c r="AM50" s="74"/>
      <c r="AN50" s="74"/>
      <c r="AO50" s="74"/>
      <c r="AP50" s="74"/>
      <c r="AQ50" s="74"/>
      <c r="AR50" s="74"/>
      <c r="AS50" s="74"/>
      <c r="AT50" s="74"/>
      <c r="AU50" s="74"/>
      <c r="AV50" s="74"/>
      <c r="AW50" s="74" t="s">
        <v>477</v>
      </c>
      <c r="AX50" s="74"/>
      <c r="AY50" s="74"/>
      <c r="AZ50" s="74"/>
      <c r="BA50" s="74"/>
      <c r="BB50" s="74"/>
      <c r="BC50" s="74"/>
      <c r="BD50" s="74"/>
      <c r="BE50" s="74"/>
      <c r="BF50" s="74"/>
      <c r="BG50" s="74"/>
      <c r="BH50" s="74"/>
      <c r="BI50" s="74"/>
      <c r="BJ50" s="74"/>
      <c r="BK50" s="74"/>
      <c r="BL50" s="74"/>
      <c r="BM50" s="74"/>
      <c r="BN50" s="74"/>
      <c r="BO50" s="74"/>
      <c r="BP50" s="74"/>
      <c r="BQ50" s="74"/>
      <c r="BR50" s="74"/>
      <c r="BS50" s="74"/>
      <c r="BT50" s="74"/>
      <c r="BU50" s="74"/>
      <c r="BV50" s="74"/>
      <c r="BW50" s="74"/>
      <c r="BX50" s="74"/>
      <c r="BY50" s="74"/>
      <c r="BZ50" s="74"/>
      <c r="CA50" s="74"/>
      <c r="CB50" s="74"/>
      <c r="CC50" s="74"/>
      <c r="CD50" s="74"/>
      <c r="CE50" s="74"/>
      <c r="CF50" s="74"/>
      <c r="CG50" s="74"/>
      <c r="CH50" s="74"/>
      <c r="CI50" s="74"/>
      <c r="CJ50" s="74"/>
      <c r="CK50" s="74"/>
      <c r="CL50" s="74"/>
      <c r="CM50" s="74"/>
      <c r="CN50" s="74"/>
      <c r="CO50" s="74"/>
      <c r="CP50" s="74"/>
      <c r="CQ50" s="74"/>
      <c r="CR50" s="74"/>
      <c r="CS50" s="74"/>
      <c r="CT50" s="74"/>
      <c r="CU50" s="74"/>
      <c r="CV50" s="74"/>
      <c r="CW50" s="74"/>
      <c r="CX50" s="74"/>
      <c r="CY50" s="74"/>
      <c r="CZ50" s="74"/>
      <c r="DA50" s="74"/>
      <c r="DB50" s="74"/>
      <c r="DC50" s="74"/>
      <c r="DD50" s="74"/>
      <c r="DE50" s="74"/>
      <c r="DF50" s="74"/>
      <c r="DG50" s="74"/>
      <c r="DH50" s="74"/>
      <c r="DI50" s="74"/>
      <c r="DJ50" s="74"/>
      <c r="DK50" s="74"/>
      <c r="DL50" s="74"/>
      <c r="DM50" s="74"/>
      <c r="DN50" s="74"/>
      <c r="DO50" s="74"/>
    </row>
    <row r="51" spans="1:119" s="8" customFormat="1" x14ac:dyDescent="0.35">
      <c r="A51" s="83">
        <v>100463</v>
      </c>
      <c r="B51" s="74" t="s">
        <v>601</v>
      </c>
      <c r="C51" s="74" t="b">
        <v>0</v>
      </c>
      <c r="D51" s="74" t="b">
        <v>1</v>
      </c>
      <c r="E51" s="74" t="b">
        <v>0</v>
      </c>
      <c r="F51" s="74" t="b">
        <v>0</v>
      </c>
      <c r="G51" s="74"/>
      <c r="H51" s="74"/>
      <c r="I51" s="74" t="s">
        <v>596</v>
      </c>
      <c r="J51" s="74" t="s">
        <v>516</v>
      </c>
      <c r="K51" s="74">
        <v>48.436999999999998</v>
      </c>
      <c r="L51" s="74">
        <v>-123.357</v>
      </c>
      <c r="M51" s="74" t="s">
        <v>475</v>
      </c>
      <c r="N51" s="74"/>
      <c r="O51" s="74"/>
      <c r="P51" s="74"/>
      <c r="Q51" s="74"/>
      <c r="R51" s="74"/>
      <c r="S51" s="74"/>
      <c r="T51" s="74" t="s">
        <v>476</v>
      </c>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s="74"/>
      <c r="AY51" s="74"/>
      <c r="AZ51" s="74"/>
      <c r="BA51" s="74"/>
      <c r="BB51" s="74"/>
      <c r="BC51" s="74"/>
      <c r="BD51" s="74"/>
      <c r="BE51" s="74"/>
      <c r="BF51" s="74"/>
      <c r="BG51" s="74"/>
      <c r="BH51" s="74"/>
      <c r="BI51" s="74"/>
      <c r="BJ51" s="74"/>
      <c r="BK51" s="74"/>
      <c r="BL51" s="74"/>
      <c r="BM51" s="74"/>
      <c r="BN51" s="74"/>
      <c r="BO51" s="74"/>
      <c r="BP51" s="74"/>
      <c r="BQ51" s="74"/>
      <c r="BR51" s="74"/>
      <c r="BS51" s="74"/>
      <c r="BT51" s="74"/>
      <c r="BU51" s="74"/>
      <c r="BV51" s="74"/>
      <c r="BW51" s="74"/>
      <c r="BX51" s="74"/>
      <c r="BY51" s="74"/>
      <c r="BZ51" s="74"/>
      <c r="CA51" s="74"/>
      <c r="CB51" s="74"/>
      <c r="CC51" s="74"/>
      <c r="CD51" s="74"/>
      <c r="CE51" s="74"/>
      <c r="CF51" s="74"/>
      <c r="CG51" s="74"/>
      <c r="CH51" s="74"/>
      <c r="CI51" s="74"/>
      <c r="CJ51" s="74"/>
      <c r="CK51" s="74"/>
      <c r="CL51" s="74"/>
      <c r="CM51" s="74"/>
      <c r="CN51" s="74"/>
      <c r="CO51" s="74"/>
      <c r="CP51" s="74"/>
      <c r="CQ51" s="74"/>
      <c r="CR51" s="74"/>
      <c r="CS51" s="74"/>
      <c r="CT51" s="74"/>
      <c r="CU51" s="74"/>
      <c r="CV51" s="74"/>
      <c r="CW51" s="74"/>
      <c r="CX51" s="74"/>
      <c r="CY51" s="74"/>
      <c r="CZ51" s="74"/>
      <c r="DA51" s="74"/>
      <c r="DB51" s="74"/>
      <c r="DC51" s="74"/>
      <c r="DD51" s="74"/>
      <c r="DE51" s="74"/>
      <c r="DF51" s="74"/>
      <c r="DG51" s="74"/>
      <c r="DH51" s="74"/>
      <c r="DI51" s="74"/>
      <c r="DJ51" s="74"/>
      <c r="DK51" s="74"/>
      <c r="DL51" s="74"/>
      <c r="DM51" s="74"/>
      <c r="DN51" s="74"/>
      <c r="DO51" s="74"/>
    </row>
    <row r="52" spans="1:119" s="8" customFormat="1" x14ac:dyDescent="0.35">
      <c r="A52" s="83">
        <v>100464</v>
      </c>
      <c r="B52" s="74" t="s">
        <v>602</v>
      </c>
      <c r="C52" s="74" t="b">
        <v>0</v>
      </c>
      <c r="D52" s="74" t="b">
        <v>1</v>
      </c>
      <c r="E52" s="74" t="b">
        <v>0</v>
      </c>
      <c r="F52" s="74" t="b">
        <v>0</v>
      </c>
      <c r="G52" s="74" t="s">
        <v>603</v>
      </c>
      <c r="H52" s="74"/>
      <c r="I52" s="74" t="s">
        <v>596</v>
      </c>
      <c r="J52" s="74" t="s">
        <v>516</v>
      </c>
      <c r="K52" s="74">
        <v>48.437999999999995</v>
      </c>
      <c r="L52" s="74">
        <v>-123.35599999999999</v>
      </c>
      <c r="M52" s="74" t="s">
        <v>475</v>
      </c>
      <c r="N52" s="74">
        <v>2011</v>
      </c>
      <c r="O52" s="74"/>
      <c r="P52" s="74">
        <v>2014</v>
      </c>
      <c r="Q52" s="74">
        <v>814</v>
      </c>
      <c r="R52" s="74"/>
      <c r="S52" s="74"/>
      <c r="T52" s="74" t="s">
        <v>476</v>
      </c>
      <c r="U52" s="74" t="s">
        <v>477</v>
      </c>
      <c r="V52" s="74"/>
      <c r="W52" s="74"/>
      <c r="X52" s="74"/>
      <c r="Y52" s="74"/>
      <c r="Z52" s="74"/>
      <c r="AA52" s="74"/>
      <c r="AB52" s="74" t="s">
        <v>477</v>
      </c>
      <c r="AC52" s="74"/>
      <c r="AD52" s="74"/>
      <c r="AE52" s="74"/>
      <c r="AF52" s="74" t="s">
        <v>507</v>
      </c>
      <c r="AG52" s="74"/>
      <c r="AH52" s="74"/>
      <c r="AI52" s="74">
        <v>3.9499999999999997</v>
      </c>
      <c r="AJ52" s="74"/>
      <c r="AK52" s="74">
        <v>1734</v>
      </c>
      <c r="AL52" s="74"/>
      <c r="AM52" s="74"/>
      <c r="AN52" s="74"/>
      <c r="AO52" s="74"/>
      <c r="AP52" s="74"/>
      <c r="AQ52" s="74"/>
      <c r="AR52" s="74"/>
      <c r="AS52" s="74"/>
      <c r="AT52" s="74"/>
      <c r="AU52" s="74"/>
      <c r="AV52" s="74"/>
      <c r="AW52" s="74"/>
      <c r="AX52" s="74"/>
      <c r="AY52" s="74"/>
      <c r="AZ52" s="74"/>
      <c r="BA52" s="74"/>
      <c r="BB52" s="74"/>
      <c r="BC52" s="74"/>
      <c r="BD52" s="74" t="s">
        <v>477</v>
      </c>
      <c r="BE52" s="74"/>
      <c r="BF52" s="74"/>
      <c r="BG52" s="74"/>
      <c r="BH52" s="74"/>
      <c r="BI52" s="74"/>
      <c r="BJ52" s="74"/>
      <c r="BK52" s="74"/>
      <c r="BL52" s="74"/>
      <c r="BM52" s="74"/>
      <c r="BN52" s="74"/>
      <c r="BO52" s="74"/>
      <c r="BP52" s="74"/>
      <c r="BQ52" s="74"/>
      <c r="BR52" s="74"/>
      <c r="BS52" s="74"/>
      <c r="BT52" s="74"/>
      <c r="BU52" s="74"/>
      <c r="BV52" s="74"/>
      <c r="BW52" s="74"/>
      <c r="BX52" s="74"/>
      <c r="BY52" s="74"/>
      <c r="BZ52" s="74"/>
      <c r="CA52" s="74"/>
      <c r="CB52" s="74"/>
      <c r="CC52" s="74"/>
      <c r="CD52" s="74"/>
      <c r="CE52" s="74"/>
      <c r="CF52" s="74"/>
      <c r="CG52" s="74"/>
      <c r="CH52" s="74"/>
      <c r="CI52" s="74"/>
      <c r="CJ52" s="74"/>
      <c r="CK52" s="74" t="s">
        <v>480</v>
      </c>
      <c r="CL52" s="74" t="s">
        <v>477</v>
      </c>
      <c r="CM52" s="74" t="s">
        <v>477</v>
      </c>
      <c r="CN52" s="74"/>
      <c r="CO52" s="74">
        <v>302</v>
      </c>
      <c r="CP52" s="74">
        <v>302</v>
      </c>
      <c r="CQ52" s="74"/>
      <c r="CR52" s="74">
        <v>725267</v>
      </c>
      <c r="CS52" s="74">
        <v>725267</v>
      </c>
      <c r="CT52" s="74"/>
      <c r="CU52" s="74">
        <v>15055</v>
      </c>
      <c r="CV52" s="74">
        <v>15055</v>
      </c>
      <c r="CW52" s="74"/>
      <c r="CX52" s="74" t="s">
        <v>477</v>
      </c>
      <c r="CY52" s="74" t="s">
        <v>477</v>
      </c>
      <c r="CZ52" s="74"/>
      <c r="DA52" s="74"/>
      <c r="DB52" s="74"/>
      <c r="DC52" s="74"/>
      <c r="DD52" s="74">
        <v>2.2599999999999998</v>
      </c>
      <c r="DE52" s="74">
        <v>1.69</v>
      </c>
      <c r="DF52" s="74"/>
      <c r="DG52" s="74">
        <v>1317</v>
      </c>
      <c r="DH52" s="74">
        <v>417</v>
      </c>
      <c r="DI52" s="74"/>
      <c r="DJ52" s="74"/>
      <c r="DK52" s="74"/>
      <c r="DL52" s="74"/>
      <c r="DM52" s="74"/>
      <c r="DN52" s="74"/>
      <c r="DO52" s="74"/>
    </row>
    <row r="53" spans="1:119" s="8" customFormat="1" x14ac:dyDescent="0.35">
      <c r="A53" s="83">
        <v>100473</v>
      </c>
      <c r="B53" s="74" t="s">
        <v>604</v>
      </c>
      <c r="C53" s="74" t="b">
        <v>0</v>
      </c>
      <c r="D53" s="74" t="b">
        <v>1</v>
      </c>
      <c r="E53" s="74" t="b">
        <v>0</v>
      </c>
      <c r="F53" s="74" t="b">
        <v>0</v>
      </c>
      <c r="G53" s="74" t="s">
        <v>605</v>
      </c>
      <c r="H53" s="74"/>
      <c r="I53" s="74" t="s">
        <v>605</v>
      </c>
      <c r="J53" s="74" t="s">
        <v>516</v>
      </c>
      <c r="K53" s="74">
        <v>50.12</v>
      </c>
      <c r="L53" s="74">
        <v>-122.95299999999999</v>
      </c>
      <c r="M53" s="74" t="s">
        <v>475</v>
      </c>
      <c r="N53" s="74">
        <v>2009</v>
      </c>
      <c r="O53" s="74"/>
      <c r="P53" s="74">
        <v>2014</v>
      </c>
      <c r="Q53" s="74"/>
      <c r="R53" s="74"/>
      <c r="S53" s="74"/>
      <c r="T53" s="74" t="s">
        <v>506</v>
      </c>
      <c r="U53" s="74" t="s">
        <v>477</v>
      </c>
      <c r="V53" s="74"/>
      <c r="W53" s="74"/>
      <c r="X53" s="74"/>
      <c r="Y53" s="74"/>
      <c r="Z53" s="74" t="s">
        <v>477</v>
      </c>
      <c r="AA53" s="74"/>
      <c r="AB53" s="74" t="s">
        <v>477</v>
      </c>
      <c r="AC53" s="74"/>
      <c r="AD53" s="74"/>
      <c r="AE53" s="74"/>
      <c r="AF53" s="74" t="s">
        <v>507</v>
      </c>
      <c r="AG53" s="74"/>
      <c r="AH53" s="74"/>
      <c r="AI53" s="74"/>
      <c r="AJ53" s="74"/>
      <c r="AK53" s="74"/>
      <c r="AL53" s="74"/>
      <c r="AM53" s="74"/>
      <c r="AN53" s="74"/>
      <c r="AO53" s="74"/>
      <c r="AP53" s="74"/>
      <c r="AQ53" s="74"/>
      <c r="AR53" s="74"/>
      <c r="AS53" s="74"/>
      <c r="AT53" s="74"/>
      <c r="AU53" s="74"/>
      <c r="AV53" s="74"/>
      <c r="AW53" s="74" t="s">
        <v>477</v>
      </c>
      <c r="AX53" s="74"/>
      <c r="AY53" s="74"/>
      <c r="AZ53" s="74"/>
      <c r="BA53" s="74"/>
      <c r="BB53" s="74"/>
      <c r="BC53" s="74"/>
      <c r="BD53" s="74" t="s">
        <v>477</v>
      </c>
      <c r="BE53" s="74"/>
      <c r="BF53" s="74"/>
      <c r="BG53" s="74"/>
      <c r="BH53" s="74"/>
      <c r="BI53" s="74"/>
      <c r="BJ53" s="74"/>
      <c r="BK53" s="74"/>
      <c r="BL53" s="74"/>
      <c r="BM53" s="74"/>
      <c r="BN53" s="74"/>
      <c r="BO53" s="74"/>
      <c r="BP53" s="74"/>
      <c r="BQ53" s="74"/>
      <c r="BR53" s="74"/>
      <c r="BS53" s="74"/>
      <c r="BT53" s="74"/>
      <c r="BU53" s="74"/>
      <c r="BV53" s="74"/>
      <c r="BW53" s="74"/>
      <c r="BX53" s="74"/>
      <c r="BY53" s="74"/>
      <c r="BZ53" s="74"/>
      <c r="CA53" s="74"/>
      <c r="CB53" s="74"/>
      <c r="CC53" s="74"/>
      <c r="CD53" s="74"/>
      <c r="CE53" s="74"/>
      <c r="CF53" s="74"/>
      <c r="CG53" s="74"/>
      <c r="CH53" s="74"/>
      <c r="CI53" s="74"/>
      <c r="CJ53" s="74"/>
      <c r="CK53" s="74" t="s">
        <v>477</v>
      </c>
      <c r="CL53" s="74" t="s">
        <v>480</v>
      </c>
      <c r="CM53" s="74" t="s">
        <v>480</v>
      </c>
      <c r="CN53" s="74">
        <v>68</v>
      </c>
      <c r="CO53" s="74"/>
      <c r="CP53" s="74"/>
      <c r="CQ53" s="74">
        <v>458376</v>
      </c>
      <c r="CR53" s="74"/>
      <c r="CS53" s="74"/>
      <c r="CT53" s="74">
        <v>9840</v>
      </c>
      <c r="CU53" s="74"/>
      <c r="CV53" s="74"/>
      <c r="CW53" s="74"/>
      <c r="CX53" s="74"/>
      <c r="CY53" s="74"/>
      <c r="CZ53" s="74"/>
      <c r="DA53" s="74"/>
      <c r="DB53" s="74"/>
      <c r="DC53" s="74"/>
      <c r="DD53" s="74"/>
      <c r="DE53" s="74"/>
      <c r="DF53" s="74"/>
      <c r="DG53" s="74"/>
      <c r="DH53" s="74"/>
      <c r="DI53" s="74"/>
      <c r="DJ53" s="74"/>
      <c r="DK53" s="74"/>
      <c r="DL53" s="74"/>
      <c r="DM53" s="74"/>
      <c r="DN53" s="74"/>
      <c r="DO53" s="74"/>
    </row>
    <row r="54" spans="1:119" s="8" customFormat="1" x14ac:dyDescent="0.35">
      <c r="A54" s="83">
        <v>100482</v>
      </c>
      <c r="B54" s="74" t="s">
        <v>606</v>
      </c>
      <c r="C54" s="74" t="b">
        <v>0</v>
      </c>
      <c r="D54" s="74" t="b">
        <v>1</v>
      </c>
      <c r="E54" s="74" t="b">
        <v>0</v>
      </c>
      <c r="F54" s="74" t="b">
        <v>0</v>
      </c>
      <c r="G54" s="74"/>
      <c r="H54" s="74"/>
      <c r="I54" s="74" t="s">
        <v>607</v>
      </c>
      <c r="J54" s="74" t="s">
        <v>608</v>
      </c>
      <c r="K54" s="74">
        <v>49.606000000000002</v>
      </c>
      <c r="L54" s="74">
        <v>-97.287000000000006</v>
      </c>
      <c r="M54" s="74" t="s">
        <v>475</v>
      </c>
      <c r="N54" s="74">
        <v>2013</v>
      </c>
      <c r="O54" s="74"/>
      <c r="P54" s="74">
        <v>2017</v>
      </c>
      <c r="Q54" s="74"/>
      <c r="R54" s="74"/>
      <c r="S54" s="74"/>
      <c r="T54" s="74" t="s">
        <v>554</v>
      </c>
      <c r="U54" s="74"/>
      <c r="V54" s="74"/>
      <c r="W54" s="74"/>
      <c r="X54" s="74"/>
      <c r="Y54" s="74"/>
      <c r="Z54" s="74"/>
      <c r="AA54" s="74"/>
      <c r="AB54" s="74"/>
      <c r="AC54" s="74"/>
      <c r="AD54" s="74"/>
      <c r="AE54" s="74"/>
      <c r="AF54" s="74" t="s">
        <v>609</v>
      </c>
      <c r="AG54" s="74"/>
      <c r="AH54" s="74"/>
      <c r="AI54" s="74"/>
      <c r="AJ54" s="74"/>
      <c r="AK54" s="74"/>
      <c r="AL54" s="74"/>
      <c r="AM54" s="74"/>
      <c r="AN54" s="74"/>
      <c r="AO54" s="74"/>
      <c r="AP54" s="74"/>
      <c r="AQ54" s="74"/>
      <c r="AR54" s="74"/>
      <c r="AS54" s="74"/>
      <c r="AT54" s="74"/>
      <c r="AU54" s="74"/>
      <c r="AV54" s="74"/>
      <c r="AW54" s="74"/>
      <c r="AX54" s="74"/>
      <c r="AY54" s="74"/>
      <c r="AZ54" s="74"/>
      <c r="BA54" s="74"/>
      <c r="BB54" s="74"/>
      <c r="BC54" s="74"/>
      <c r="BD54" s="74" t="s">
        <v>477</v>
      </c>
      <c r="BE54" s="74"/>
      <c r="BF54" s="74"/>
      <c r="BG54" s="74"/>
      <c r="BH54" s="74"/>
      <c r="BI54" s="74"/>
      <c r="BJ54" s="74"/>
      <c r="BK54" s="74"/>
      <c r="BL54" s="74"/>
      <c r="BM54" s="74"/>
      <c r="BN54" s="74"/>
      <c r="BO54" s="74"/>
      <c r="BP54" s="74"/>
      <c r="BQ54" s="74"/>
      <c r="BR54" s="74"/>
      <c r="BS54" s="74"/>
      <c r="BT54" s="74"/>
      <c r="BU54" s="74"/>
      <c r="BV54" s="74"/>
      <c r="BW54" s="74"/>
      <c r="BX54" s="74"/>
      <c r="BY54" s="74"/>
      <c r="BZ54" s="74"/>
      <c r="CA54" s="74"/>
      <c r="CB54" s="74"/>
      <c r="CC54" s="74"/>
      <c r="CD54" s="74"/>
      <c r="CE54" s="74"/>
      <c r="CF54" s="74"/>
      <c r="CG54" s="74"/>
      <c r="CH54" s="74"/>
      <c r="CI54" s="74"/>
      <c r="CJ54" s="74"/>
      <c r="CK54" s="74"/>
      <c r="CL54" s="74"/>
      <c r="CM54" s="74"/>
      <c r="CN54" s="74"/>
      <c r="CO54" s="74"/>
      <c r="CP54" s="74"/>
      <c r="CQ54" s="74"/>
      <c r="CR54" s="74"/>
      <c r="CS54" s="74"/>
      <c r="CT54" s="74"/>
      <c r="CU54" s="74"/>
      <c r="CV54" s="74"/>
      <c r="CW54" s="74"/>
      <c r="CX54" s="74"/>
      <c r="CY54" s="74"/>
      <c r="CZ54" s="74"/>
      <c r="DA54" s="74"/>
      <c r="DB54" s="74"/>
      <c r="DC54" s="74"/>
      <c r="DD54" s="74"/>
      <c r="DE54" s="74"/>
      <c r="DF54" s="74"/>
      <c r="DG54" s="74"/>
      <c r="DH54" s="74"/>
      <c r="DI54" s="74"/>
      <c r="DJ54" s="74"/>
      <c r="DK54" s="74"/>
      <c r="DL54" s="74"/>
      <c r="DM54" s="74"/>
      <c r="DN54" s="74"/>
      <c r="DO54" s="74"/>
    </row>
    <row r="55" spans="1:119" s="8" customFormat="1" x14ac:dyDescent="0.35">
      <c r="A55" s="83">
        <v>100485</v>
      </c>
      <c r="B55" s="74" t="s">
        <v>610</v>
      </c>
      <c r="C55" s="74" t="b">
        <v>0</v>
      </c>
      <c r="D55" s="74" t="b">
        <v>1</v>
      </c>
      <c r="E55" s="74" t="b">
        <v>0</v>
      </c>
      <c r="F55" s="74" t="b">
        <v>0</v>
      </c>
      <c r="G55" s="74" t="s">
        <v>610</v>
      </c>
      <c r="H55" s="74"/>
      <c r="I55" s="74" t="s">
        <v>611</v>
      </c>
      <c r="J55" s="74" t="s">
        <v>608</v>
      </c>
      <c r="K55" s="74">
        <v>49.848999999999997</v>
      </c>
      <c r="L55" s="74">
        <v>-99.948999999999998</v>
      </c>
      <c r="M55" s="74" t="s">
        <v>475</v>
      </c>
      <c r="N55" s="74">
        <v>1985</v>
      </c>
      <c r="O55" s="74"/>
      <c r="P55" s="74">
        <v>2015</v>
      </c>
      <c r="Q55" s="74"/>
      <c r="R55" s="74"/>
      <c r="S55" s="74"/>
      <c r="T55" s="74" t="s">
        <v>502</v>
      </c>
      <c r="U55" s="74" t="s">
        <v>477</v>
      </c>
      <c r="V55" s="74"/>
      <c r="W55" s="74"/>
      <c r="X55" s="74" t="s">
        <v>477</v>
      </c>
      <c r="Y55" s="74"/>
      <c r="Z55" s="74"/>
      <c r="AA55" s="74" t="s">
        <v>477</v>
      </c>
      <c r="AB55" s="74" t="s">
        <v>477</v>
      </c>
      <c r="AC55" s="74"/>
      <c r="AD55" s="74"/>
      <c r="AE55" s="74"/>
      <c r="AF55" s="74" t="s">
        <v>512</v>
      </c>
      <c r="AG55" s="74"/>
      <c r="AH55" s="74"/>
      <c r="AI55" s="74">
        <v>10.31348</v>
      </c>
      <c r="AJ55" s="74"/>
      <c r="AK55" s="74">
        <v>4743.9639999999999</v>
      </c>
      <c r="AL55" s="74"/>
      <c r="AM55" s="74"/>
      <c r="AN55" s="74"/>
      <c r="AO55" s="74"/>
      <c r="AP55" s="74"/>
      <c r="AQ55" s="74"/>
      <c r="AR55" s="74"/>
      <c r="AS55" s="74"/>
      <c r="AT55" s="74"/>
      <c r="AU55" s="74"/>
      <c r="AV55" s="74"/>
      <c r="AW55" s="74" t="s">
        <v>477</v>
      </c>
      <c r="AX55" s="74"/>
      <c r="AY55" s="74" t="s">
        <v>477</v>
      </c>
      <c r="AZ55" s="74"/>
      <c r="BA55" s="74"/>
      <c r="BB55" s="74"/>
      <c r="BC55" s="74"/>
      <c r="BD55" s="74"/>
      <c r="BE55" s="74"/>
      <c r="BF55" s="74"/>
      <c r="BG55" s="74"/>
      <c r="BH55" s="74"/>
      <c r="BI55" s="74"/>
      <c r="BJ55" s="74"/>
      <c r="BK55" s="74"/>
      <c r="BL55" s="74"/>
      <c r="BM55" s="74"/>
      <c r="BN55" s="74" t="s">
        <v>477</v>
      </c>
      <c r="BO55" s="74">
        <v>45938.1086</v>
      </c>
      <c r="BP55" s="74"/>
      <c r="BQ55" s="74">
        <v>38.68</v>
      </c>
      <c r="BR55" s="74"/>
      <c r="BS55" s="74"/>
      <c r="BT55" s="74"/>
      <c r="BU55" s="74"/>
      <c r="BV55" s="74"/>
      <c r="BW55" s="74"/>
      <c r="BX55" s="74"/>
      <c r="BY55" s="74"/>
      <c r="BZ55" s="74"/>
      <c r="CA55" s="74"/>
      <c r="CB55" s="74"/>
      <c r="CC55" s="74"/>
      <c r="CD55" s="74"/>
      <c r="CE55" s="74"/>
      <c r="CF55" s="74">
        <v>34011.233999999997</v>
      </c>
      <c r="CG55" s="74"/>
      <c r="CH55" s="74"/>
      <c r="CI55" s="74"/>
      <c r="CJ55" s="74"/>
      <c r="CK55" s="74" t="s">
        <v>477</v>
      </c>
      <c r="CL55" s="74" t="s">
        <v>480</v>
      </c>
      <c r="CM55" s="74" t="s">
        <v>477</v>
      </c>
      <c r="CN55" s="74">
        <v>14</v>
      </c>
      <c r="CO55" s="74"/>
      <c r="CP55" s="74">
        <v>14</v>
      </c>
      <c r="CQ55" s="74">
        <v>635869</v>
      </c>
      <c r="CR55" s="74"/>
      <c r="CS55" s="74">
        <v>635869</v>
      </c>
      <c r="CT55" s="74">
        <v>16400</v>
      </c>
      <c r="CU55" s="74"/>
      <c r="CV55" s="74">
        <v>16400</v>
      </c>
      <c r="CW55" s="74" t="s">
        <v>480</v>
      </c>
      <c r="CX55" s="74"/>
      <c r="CY55" s="74" t="s">
        <v>480</v>
      </c>
      <c r="CZ55" s="74"/>
      <c r="DA55" s="74"/>
      <c r="DB55" s="74"/>
      <c r="DC55" s="74">
        <v>7.5</v>
      </c>
      <c r="DD55" s="74"/>
      <c r="DE55" s="74">
        <v>2.8134800000000002</v>
      </c>
      <c r="DF55" s="74">
        <v>4238.6099999999997</v>
      </c>
      <c r="DG55" s="74"/>
      <c r="DH55" s="74">
        <v>505.35399999999998</v>
      </c>
      <c r="DI55" s="74"/>
      <c r="DJ55" s="74"/>
      <c r="DK55" s="74"/>
      <c r="DL55" s="74"/>
      <c r="DM55" s="74"/>
      <c r="DN55" s="74"/>
      <c r="DO55" s="74"/>
    </row>
    <row r="56" spans="1:119" s="8" customFormat="1" x14ac:dyDescent="0.35">
      <c r="A56" s="83">
        <v>100496</v>
      </c>
      <c r="B56" s="74" t="s">
        <v>612</v>
      </c>
      <c r="C56" s="74" t="b">
        <v>0</v>
      </c>
      <c r="D56" s="74" t="b">
        <v>1</v>
      </c>
      <c r="E56" s="74" t="b">
        <v>0</v>
      </c>
      <c r="F56" s="74" t="b">
        <v>0</v>
      </c>
      <c r="G56" s="74" t="s">
        <v>613</v>
      </c>
      <c r="H56" s="74"/>
      <c r="I56" s="74" t="s">
        <v>613</v>
      </c>
      <c r="J56" s="74" t="s">
        <v>608</v>
      </c>
      <c r="K56" s="74">
        <v>49.709000000000003</v>
      </c>
      <c r="L56" s="74">
        <v>-96.988</v>
      </c>
      <c r="M56" s="74" t="s">
        <v>475</v>
      </c>
      <c r="N56" s="74">
        <v>2010</v>
      </c>
      <c r="O56" s="74"/>
      <c r="P56" s="74">
        <v>2015</v>
      </c>
      <c r="Q56" s="74"/>
      <c r="R56" s="74"/>
      <c r="S56" s="74"/>
      <c r="T56" s="74" t="s">
        <v>506</v>
      </c>
      <c r="U56" s="74" t="s">
        <v>477</v>
      </c>
      <c r="V56" s="74" t="s">
        <v>477</v>
      </c>
      <c r="W56" s="74"/>
      <c r="X56" s="74"/>
      <c r="Y56" s="74"/>
      <c r="Z56" s="74"/>
      <c r="AA56" s="74"/>
      <c r="AB56" s="74"/>
      <c r="AC56" s="74"/>
      <c r="AD56" s="74"/>
      <c r="AE56" s="74"/>
      <c r="AF56" s="74" t="s">
        <v>512</v>
      </c>
      <c r="AG56" s="74"/>
      <c r="AH56" s="74"/>
      <c r="AI56" s="74"/>
      <c r="AJ56" s="74"/>
      <c r="AK56" s="74"/>
      <c r="AL56" s="74"/>
      <c r="AM56" s="74"/>
      <c r="AN56" s="74"/>
      <c r="AO56" s="74"/>
      <c r="AP56" s="74"/>
      <c r="AQ56" s="74"/>
      <c r="AR56" s="74"/>
      <c r="AS56" s="74"/>
      <c r="AT56" s="74"/>
      <c r="AU56" s="74"/>
      <c r="AV56" s="74"/>
      <c r="AW56" s="74"/>
      <c r="AX56" s="74"/>
      <c r="AY56" s="74"/>
      <c r="AZ56" s="74"/>
      <c r="BA56" s="74"/>
      <c r="BB56" s="74"/>
      <c r="BC56" s="74"/>
      <c r="BD56" s="74" t="s">
        <v>477</v>
      </c>
      <c r="BE56" s="74"/>
      <c r="BF56" s="74"/>
      <c r="BG56" s="74"/>
      <c r="BH56" s="74"/>
      <c r="BI56" s="74"/>
      <c r="BJ56" s="74"/>
      <c r="BK56" s="74"/>
      <c r="BL56" s="74"/>
      <c r="BM56" s="74"/>
      <c r="BN56" s="74" t="s">
        <v>477</v>
      </c>
      <c r="BO56" s="74"/>
      <c r="BP56" s="74"/>
      <c r="BQ56" s="74"/>
      <c r="BR56" s="74"/>
      <c r="BS56" s="74"/>
      <c r="BT56" s="74"/>
      <c r="BU56" s="74"/>
      <c r="BV56" s="74"/>
      <c r="BW56" s="74"/>
      <c r="BX56" s="74"/>
      <c r="BY56" s="74"/>
      <c r="BZ56" s="74"/>
      <c r="CA56" s="74"/>
      <c r="CB56" s="74"/>
      <c r="CC56" s="74"/>
      <c r="CD56" s="74"/>
      <c r="CE56" s="74"/>
      <c r="CF56" s="74"/>
      <c r="CG56" s="74"/>
      <c r="CH56" s="74"/>
      <c r="CI56" s="74"/>
      <c r="CJ56" s="74"/>
      <c r="CK56" s="74" t="s">
        <v>477</v>
      </c>
      <c r="CL56" s="74" t="s">
        <v>480</v>
      </c>
      <c r="CM56" s="74" t="s">
        <v>480</v>
      </c>
      <c r="CN56" s="74">
        <v>3</v>
      </c>
      <c r="CO56" s="74"/>
      <c r="CP56" s="74"/>
      <c r="CQ56" s="74">
        <v>538000</v>
      </c>
      <c r="CR56" s="74"/>
      <c r="CS56" s="74"/>
      <c r="CT56" s="74">
        <v>3280</v>
      </c>
      <c r="CU56" s="74"/>
      <c r="CV56" s="74"/>
      <c r="CW56" s="74" t="s">
        <v>477</v>
      </c>
      <c r="CX56" s="74"/>
      <c r="CY56" s="74" t="s">
        <v>477</v>
      </c>
      <c r="CZ56" s="74"/>
      <c r="DA56" s="74"/>
      <c r="DB56" s="74"/>
      <c r="DC56" s="74"/>
      <c r="DD56" s="74"/>
      <c r="DE56" s="74"/>
      <c r="DF56" s="74"/>
      <c r="DG56" s="74"/>
      <c r="DH56" s="74"/>
      <c r="DI56" s="74"/>
      <c r="DJ56" s="74"/>
      <c r="DK56" s="74"/>
      <c r="DL56" s="74"/>
      <c r="DM56" s="74"/>
      <c r="DN56" s="74"/>
      <c r="DO56" s="74"/>
    </row>
    <row r="57" spans="1:119" s="8" customFormat="1" x14ac:dyDescent="0.35">
      <c r="A57" s="83">
        <v>100507</v>
      </c>
      <c r="B57" s="74" t="s">
        <v>614</v>
      </c>
      <c r="C57" s="74" t="b">
        <v>0</v>
      </c>
      <c r="D57" s="74" t="b">
        <v>1</v>
      </c>
      <c r="E57" s="74" t="b">
        <v>1</v>
      </c>
      <c r="F57" s="74" t="b">
        <v>0</v>
      </c>
      <c r="G57" s="74" t="s">
        <v>615</v>
      </c>
      <c r="H57" s="74"/>
      <c r="I57" s="74" t="s">
        <v>616</v>
      </c>
      <c r="J57" s="74" t="s">
        <v>608</v>
      </c>
      <c r="K57" s="74">
        <v>49.494</v>
      </c>
      <c r="L57" s="74">
        <v>-97.033000000000001</v>
      </c>
      <c r="M57" s="74" t="s">
        <v>475</v>
      </c>
      <c r="N57" s="74">
        <v>2011</v>
      </c>
      <c r="O57" s="74"/>
      <c r="P57" s="74">
        <v>2014</v>
      </c>
      <c r="Q57" s="74"/>
      <c r="R57" s="74"/>
      <c r="S57" s="74"/>
      <c r="T57" s="74" t="s">
        <v>554</v>
      </c>
      <c r="U57" s="74"/>
      <c r="V57" s="74"/>
      <c r="W57" s="74"/>
      <c r="X57" s="74" t="s">
        <v>477</v>
      </c>
      <c r="Y57" s="74"/>
      <c r="Z57" s="74"/>
      <c r="AA57" s="74" t="s">
        <v>477</v>
      </c>
      <c r="AB57" s="74" t="s">
        <v>477</v>
      </c>
      <c r="AC57" s="74"/>
      <c r="AD57" s="74"/>
      <c r="AE57" s="74"/>
      <c r="AF57" s="74" t="s">
        <v>507</v>
      </c>
      <c r="AG57" s="74"/>
      <c r="AH57" s="74"/>
      <c r="AI57" s="74">
        <v>1.4653700000000001</v>
      </c>
      <c r="AJ57" s="74"/>
      <c r="AK57" s="74"/>
      <c r="AL57" s="74"/>
      <c r="AM57" s="74"/>
      <c r="AN57" s="74"/>
      <c r="AO57" s="74"/>
      <c r="AP57" s="74"/>
      <c r="AQ57" s="74"/>
      <c r="AR57" s="74"/>
      <c r="AS57" s="74"/>
      <c r="AT57" s="74"/>
      <c r="AU57" s="74"/>
      <c r="AV57" s="74"/>
      <c r="AW57" s="74"/>
      <c r="AX57" s="74"/>
      <c r="AY57" s="74"/>
      <c r="AZ57" s="74"/>
      <c r="BA57" s="74"/>
      <c r="BB57" s="74" t="s">
        <v>477</v>
      </c>
      <c r="BC57" s="74"/>
      <c r="BD57" s="74"/>
      <c r="BE57" s="74"/>
      <c r="BF57" s="74"/>
      <c r="BG57" s="74"/>
      <c r="BH57" s="74"/>
      <c r="BI57" s="74"/>
      <c r="BJ57" s="74"/>
      <c r="BK57" s="74"/>
      <c r="BL57" s="74"/>
      <c r="BM57" s="74"/>
      <c r="BN57" s="74"/>
      <c r="BO57" s="74"/>
      <c r="BP57" s="74"/>
      <c r="BQ57" s="74"/>
      <c r="BR57" s="74"/>
      <c r="BS57" s="74"/>
      <c r="BT57" s="74"/>
      <c r="BU57" s="74"/>
      <c r="BV57" s="74"/>
      <c r="BW57" s="74"/>
      <c r="BX57" s="74"/>
      <c r="BY57" s="74"/>
      <c r="BZ57" s="74"/>
      <c r="CA57" s="74"/>
      <c r="CB57" s="74"/>
      <c r="CC57" s="74"/>
      <c r="CD57" s="74"/>
      <c r="CE57" s="74"/>
      <c r="CF57" s="74"/>
      <c r="CG57" s="74"/>
      <c r="CH57" s="74"/>
      <c r="CI57" s="74"/>
      <c r="CJ57" s="74"/>
      <c r="CK57" s="74" t="s">
        <v>480</v>
      </c>
      <c r="CL57" s="74" t="s">
        <v>477</v>
      </c>
      <c r="CM57" s="74" t="s">
        <v>480</v>
      </c>
      <c r="CN57" s="74"/>
      <c r="CO57" s="74">
        <v>3</v>
      </c>
      <c r="CP57" s="74"/>
      <c r="CQ57" s="74"/>
      <c r="CR57" s="74">
        <v>148083</v>
      </c>
      <c r="CS57" s="74"/>
      <c r="CT57" s="74"/>
      <c r="CU57" s="74">
        <v>1968</v>
      </c>
      <c r="CV57" s="74"/>
      <c r="CW57" s="74"/>
      <c r="CX57" s="74" t="s">
        <v>480</v>
      </c>
      <c r="CY57" s="74"/>
      <c r="CZ57" s="74"/>
      <c r="DA57" s="74"/>
      <c r="DB57" s="74"/>
      <c r="DC57" s="74"/>
      <c r="DD57" s="74">
        <v>1.4653700000000001</v>
      </c>
      <c r="DE57" s="74"/>
      <c r="DF57" s="74"/>
      <c r="DG57" s="74"/>
      <c r="DH57" s="74"/>
      <c r="DI57" s="74"/>
      <c r="DJ57" s="74"/>
      <c r="DK57" s="74"/>
      <c r="DL57" s="74"/>
      <c r="DM57" s="74"/>
      <c r="DN57" s="74"/>
      <c r="DO57" s="74"/>
    </row>
    <row r="58" spans="1:119" s="8" customFormat="1" x14ac:dyDescent="0.35">
      <c r="A58" s="83">
        <v>100514</v>
      </c>
      <c r="B58" s="74" t="s">
        <v>617</v>
      </c>
      <c r="C58" s="74" t="b">
        <v>0</v>
      </c>
      <c r="D58" s="74" t="b">
        <v>1</v>
      </c>
      <c r="E58" s="74" t="b">
        <v>0</v>
      </c>
      <c r="F58" s="74" t="b">
        <v>0</v>
      </c>
      <c r="G58" s="74" t="s">
        <v>488</v>
      </c>
      <c r="H58" s="74"/>
      <c r="I58" s="74" t="s">
        <v>618</v>
      </c>
      <c r="J58" s="74" t="s">
        <v>608</v>
      </c>
      <c r="K58" s="74">
        <v>49.805999999999997</v>
      </c>
      <c r="L58" s="74">
        <v>-99.64</v>
      </c>
      <c r="M58" s="74" t="s">
        <v>475</v>
      </c>
      <c r="N58" s="74">
        <v>1953</v>
      </c>
      <c r="O58" s="74"/>
      <c r="P58" s="74">
        <v>2017</v>
      </c>
      <c r="Q58" s="74">
        <v>9111</v>
      </c>
      <c r="R58" s="74"/>
      <c r="S58" s="74"/>
      <c r="T58" s="74" t="s">
        <v>490</v>
      </c>
      <c r="U58" s="74"/>
      <c r="V58" s="74"/>
      <c r="W58" s="74"/>
      <c r="X58" s="74"/>
      <c r="Y58" s="74"/>
      <c r="Z58" s="74"/>
      <c r="AA58" s="74"/>
      <c r="AB58" s="74"/>
      <c r="AC58" s="74"/>
      <c r="AD58" s="74"/>
      <c r="AE58" s="74" t="s">
        <v>477</v>
      </c>
      <c r="AF58" s="74" t="s">
        <v>491</v>
      </c>
      <c r="AG58" s="74"/>
      <c r="AH58" s="74"/>
      <c r="AI58" s="74"/>
      <c r="AJ58" s="74"/>
      <c r="AK58" s="74"/>
      <c r="AL58" s="74"/>
      <c r="AM58" s="74"/>
      <c r="AN58" s="74"/>
      <c r="AO58" s="74"/>
      <c r="AP58" s="74"/>
      <c r="AQ58" s="74"/>
      <c r="AR58" s="74"/>
      <c r="AS58" s="74"/>
      <c r="AT58" s="74"/>
      <c r="AU58" s="74"/>
      <c r="AV58" s="74"/>
      <c r="AW58" s="74" t="s">
        <v>477</v>
      </c>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t="s">
        <v>477</v>
      </c>
      <c r="CL58" s="74" t="s">
        <v>480</v>
      </c>
      <c r="CM58" s="74" t="s">
        <v>480</v>
      </c>
      <c r="CN58" s="74"/>
      <c r="CO58" s="74"/>
      <c r="CP58" s="74"/>
      <c r="CQ58" s="74">
        <v>90911.99</v>
      </c>
      <c r="CR58" s="74"/>
      <c r="CS58" s="74"/>
      <c r="CT58" s="74"/>
      <c r="CU58" s="74"/>
      <c r="CV58" s="74"/>
      <c r="CW58" s="74"/>
      <c r="CX58" s="74"/>
      <c r="CY58" s="74"/>
      <c r="CZ58" s="74" t="s">
        <v>480</v>
      </c>
      <c r="DA58" s="74"/>
      <c r="DB58" s="74"/>
      <c r="DC58" s="74">
        <v>13.19</v>
      </c>
      <c r="DD58" s="74"/>
      <c r="DE58" s="74"/>
      <c r="DF58" s="74"/>
      <c r="DG58" s="74"/>
      <c r="DH58" s="74"/>
      <c r="DI58" s="74"/>
      <c r="DJ58" s="74"/>
      <c r="DK58" s="74"/>
      <c r="DL58" s="74"/>
      <c r="DM58" s="74"/>
      <c r="DN58" s="74"/>
      <c r="DO58" s="74"/>
    </row>
    <row r="59" spans="1:119" s="8" customFormat="1" x14ac:dyDescent="0.35">
      <c r="A59" s="83">
        <v>100525</v>
      </c>
      <c r="B59" s="74" t="s">
        <v>619</v>
      </c>
      <c r="C59" s="74" t="b">
        <v>0</v>
      </c>
      <c r="D59" s="74" t="b">
        <v>1</v>
      </c>
      <c r="E59" s="74" t="b">
        <v>1</v>
      </c>
      <c r="F59" s="74" t="b">
        <v>0</v>
      </c>
      <c r="G59" s="74"/>
      <c r="H59" s="74"/>
      <c r="I59" s="74" t="s">
        <v>620</v>
      </c>
      <c r="J59" s="74" t="s">
        <v>608</v>
      </c>
      <c r="K59" s="74">
        <v>49.595999999999997</v>
      </c>
      <c r="L59" s="74">
        <v>-99.686999999999998</v>
      </c>
      <c r="M59" s="74" t="s">
        <v>475</v>
      </c>
      <c r="N59" s="74"/>
      <c r="O59" s="74"/>
      <c r="P59" s="74"/>
      <c r="Q59" s="74"/>
      <c r="R59" s="74"/>
      <c r="S59" s="74"/>
      <c r="T59" s="74" t="s">
        <v>554</v>
      </c>
      <c r="U59" s="74"/>
      <c r="V59" s="74"/>
      <c r="W59" s="74"/>
      <c r="X59" s="74"/>
      <c r="Y59" s="74"/>
      <c r="Z59" s="74"/>
      <c r="AA59" s="74"/>
      <c r="AB59" s="74"/>
      <c r="AC59" s="74"/>
      <c r="AD59" s="74"/>
      <c r="AE59" s="74"/>
      <c r="AF59" s="74" t="s">
        <v>621</v>
      </c>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t="s">
        <v>477</v>
      </c>
      <c r="BE59" s="74"/>
      <c r="BF59" s="74"/>
      <c r="BG59" s="74"/>
      <c r="BH59" s="74"/>
      <c r="BI59" s="74"/>
      <c r="BJ59" s="74"/>
      <c r="BK59" s="74"/>
      <c r="BL59" s="74"/>
      <c r="BM59" s="74"/>
      <c r="BN59" s="74"/>
      <c r="BO59" s="74"/>
      <c r="BP59" s="74"/>
      <c r="BQ59" s="74"/>
      <c r="BR59" s="74"/>
      <c r="BS59" s="74"/>
      <c r="BT59" s="74"/>
      <c r="BU59" s="74"/>
      <c r="BV59" s="74"/>
      <c r="BW59" s="74"/>
      <c r="BX59" s="74"/>
      <c r="BY59" s="74"/>
      <c r="BZ59" s="74"/>
      <c r="CA59" s="74"/>
      <c r="CB59" s="74"/>
      <c r="CC59" s="74"/>
      <c r="CD59" s="74"/>
      <c r="CE59" s="74"/>
      <c r="CF59" s="74"/>
      <c r="CG59" s="74"/>
      <c r="CH59" s="74"/>
      <c r="CI59" s="74"/>
      <c r="CJ59" s="74"/>
      <c r="CK59" s="74"/>
      <c r="CL59" s="74"/>
      <c r="CM59" s="74"/>
      <c r="CN59" s="74"/>
      <c r="CO59" s="74"/>
      <c r="CP59" s="74"/>
      <c r="CQ59" s="74"/>
      <c r="CR59" s="74"/>
      <c r="CS59" s="74"/>
      <c r="CT59" s="74"/>
      <c r="CU59" s="74"/>
      <c r="CV59" s="74"/>
      <c r="CW59" s="74"/>
      <c r="CX59" s="74"/>
      <c r="CY59" s="74"/>
      <c r="CZ59" s="74"/>
      <c r="DA59" s="74"/>
      <c r="DB59" s="74"/>
      <c r="DC59" s="74"/>
      <c r="DD59" s="74"/>
      <c r="DE59" s="74"/>
      <c r="DF59" s="74"/>
      <c r="DG59" s="74"/>
      <c r="DH59" s="74"/>
      <c r="DI59" s="74"/>
      <c r="DJ59" s="74"/>
      <c r="DK59" s="74"/>
      <c r="DL59" s="74"/>
      <c r="DM59" s="74"/>
      <c r="DN59" s="74"/>
      <c r="DO59" s="74"/>
    </row>
    <row r="60" spans="1:119" s="8" customFormat="1" x14ac:dyDescent="0.35">
      <c r="A60" s="83">
        <v>100526</v>
      </c>
      <c r="B60" s="74" t="s">
        <v>622</v>
      </c>
      <c r="C60" s="74" t="b">
        <v>0</v>
      </c>
      <c r="D60" s="74" t="b">
        <v>1</v>
      </c>
      <c r="E60" s="74" t="b">
        <v>0</v>
      </c>
      <c r="F60" s="74" t="b">
        <v>0</v>
      </c>
      <c r="G60" s="74"/>
      <c r="H60" s="74"/>
      <c r="I60" s="74" t="s">
        <v>623</v>
      </c>
      <c r="J60" s="74" t="s">
        <v>608</v>
      </c>
      <c r="K60" s="74">
        <v>49.18</v>
      </c>
      <c r="L60" s="74">
        <v>-97.938999999999993</v>
      </c>
      <c r="M60" s="74" t="s">
        <v>475</v>
      </c>
      <c r="N60" s="74">
        <v>2013</v>
      </c>
      <c r="O60" s="74"/>
      <c r="P60" s="74">
        <v>2017</v>
      </c>
      <c r="Q60" s="74"/>
      <c r="R60" s="74"/>
      <c r="S60" s="74"/>
      <c r="T60" s="74" t="s">
        <v>506</v>
      </c>
      <c r="U60" s="74"/>
      <c r="V60" s="74"/>
      <c r="W60" s="74"/>
      <c r="X60" s="74"/>
      <c r="Y60" s="74"/>
      <c r="Z60" s="74"/>
      <c r="AA60" s="74"/>
      <c r="AB60" s="74"/>
      <c r="AC60" s="74"/>
      <c r="AD60" s="74"/>
      <c r="AE60" s="74"/>
      <c r="AF60" s="74" t="s">
        <v>624</v>
      </c>
      <c r="AG60" s="74"/>
      <c r="AH60" s="74"/>
      <c r="AI60" s="74"/>
      <c r="AJ60" s="74"/>
      <c r="AK60" s="74"/>
      <c r="AL60" s="74"/>
      <c r="AM60" s="74"/>
      <c r="AN60" s="74"/>
      <c r="AO60" s="74"/>
      <c r="AP60" s="74"/>
      <c r="AQ60" s="74"/>
      <c r="AR60" s="74"/>
      <c r="AS60" s="74"/>
      <c r="AT60" s="74"/>
      <c r="AU60" s="74"/>
      <c r="AV60" s="74"/>
      <c r="AW60" s="74"/>
      <c r="AX60" s="74"/>
      <c r="AY60" s="74"/>
      <c r="AZ60" s="74"/>
      <c r="BA60" s="74"/>
      <c r="BB60" s="74"/>
      <c r="BC60" s="74"/>
      <c r="BD60" s="74"/>
      <c r="BE60" s="74"/>
      <c r="BF60" s="74"/>
      <c r="BG60" s="74"/>
      <c r="BH60" s="74"/>
      <c r="BI60" s="74"/>
      <c r="BJ60" s="74"/>
      <c r="BK60" s="74"/>
      <c r="BL60" s="74"/>
      <c r="BM60" s="74"/>
      <c r="BN60" s="74"/>
      <c r="BO60" s="74"/>
      <c r="BP60" s="74"/>
      <c r="BQ60" s="74"/>
      <c r="BR60" s="74"/>
      <c r="BS60" s="74"/>
      <c r="BT60" s="74"/>
      <c r="BU60" s="74"/>
      <c r="BV60" s="74"/>
      <c r="BW60" s="74"/>
      <c r="BX60" s="74"/>
      <c r="BY60" s="74"/>
      <c r="BZ60" s="74"/>
      <c r="CA60" s="74"/>
      <c r="CB60" s="74"/>
      <c r="CC60" s="74"/>
      <c r="CD60" s="74"/>
      <c r="CE60" s="74"/>
      <c r="CF60" s="74"/>
      <c r="CG60" s="74"/>
      <c r="CH60" s="74"/>
      <c r="CI60" s="74"/>
      <c r="CJ60" s="74"/>
      <c r="CK60" s="74"/>
      <c r="CL60" s="74"/>
      <c r="CM60" s="74"/>
      <c r="CN60" s="74"/>
      <c r="CO60" s="74"/>
      <c r="CP60" s="74"/>
      <c r="CQ60" s="74"/>
      <c r="CR60" s="74"/>
      <c r="CS60" s="74"/>
      <c r="CT60" s="74"/>
      <c r="CU60" s="74"/>
      <c r="CV60" s="74"/>
      <c r="CW60" s="74"/>
      <c r="CX60" s="74"/>
      <c r="CY60" s="74"/>
      <c r="CZ60" s="74"/>
      <c r="DA60" s="74"/>
      <c r="DB60" s="74"/>
      <c r="DC60" s="74"/>
      <c r="DD60" s="74"/>
      <c r="DE60" s="74"/>
      <c r="DF60" s="74"/>
      <c r="DG60" s="74"/>
      <c r="DH60" s="74"/>
      <c r="DI60" s="74"/>
      <c r="DJ60" s="74"/>
      <c r="DK60" s="74"/>
      <c r="DL60" s="74"/>
      <c r="DM60" s="74"/>
      <c r="DN60" s="74"/>
      <c r="DO60" s="74"/>
    </row>
    <row r="61" spans="1:119" s="8" customFormat="1" x14ac:dyDescent="0.35">
      <c r="A61" s="83">
        <v>100528</v>
      </c>
      <c r="B61" s="74" t="s">
        <v>625</v>
      </c>
      <c r="C61" s="74" t="b">
        <v>0</v>
      </c>
      <c r="D61" s="74" t="b">
        <v>1</v>
      </c>
      <c r="E61" s="74" t="b">
        <v>0</v>
      </c>
      <c r="F61" s="74" t="b">
        <v>0</v>
      </c>
      <c r="G61" s="74"/>
      <c r="H61" s="74"/>
      <c r="I61" s="74" t="s">
        <v>626</v>
      </c>
      <c r="J61" s="74" t="s">
        <v>608</v>
      </c>
      <c r="K61" s="74">
        <v>49.895000000000003</v>
      </c>
      <c r="L61" s="74">
        <v>-97.138000000000005</v>
      </c>
      <c r="M61" s="74" t="s">
        <v>475</v>
      </c>
      <c r="N61" s="74">
        <v>2014</v>
      </c>
      <c r="O61" s="74"/>
      <c r="P61" s="74">
        <v>2017</v>
      </c>
      <c r="Q61" s="74"/>
      <c r="R61" s="74"/>
      <c r="S61" s="74"/>
      <c r="T61" s="74" t="s">
        <v>497</v>
      </c>
      <c r="U61" s="74"/>
      <c r="V61" s="74"/>
      <c r="W61" s="74"/>
      <c r="X61" s="74"/>
      <c r="Y61" s="74"/>
      <c r="Z61" s="74"/>
      <c r="AA61" s="74"/>
      <c r="AB61" s="74"/>
      <c r="AC61" s="74"/>
      <c r="AD61" s="74"/>
      <c r="AE61" s="74"/>
      <c r="AF61" s="74" t="s">
        <v>627</v>
      </c>
      <c r="AG61" s="74"/>
      <c r="AH61" s="74"/>
      <c r="AI61" s="74"/>
      <c r="AJ61" s="74"/>
      <c r="AK61" s="74"/>
      <c r="AL61" s="74"/>
      <c r="AM61" s="74"/>
      <c r="AN61" s="74"/>
      <c r="AO61" s="74"/>
      <c r="AP61" s="74"/>
      <c r="AQ61" s="74"/>
      <c r="AR61" s="74"/>
      <c r="AS61" s="74"/>
      <c r="AT61" s="74"/>
      <c r="AU61" s="74"/>
      <c r="AV61" s="74"/>
      <c r="AW61" s="74"/>
      <c r="AX61" s="74"/>
      <c r="AY61" s="74"/>
      <c r="AZ61" s="74"/>
      <c r="BA61" s="74"/>
      <c r="BB61" s="74"/>
      <c r="BC61" s="74"/>
      <c r="BD61" s="74"/>
      <c r="BE61" s="74"/>
      <c r="BF61" s="74"/>
      <c r="BG61" s="74"/>
      <c r="BH61" s="74"/>
      <c r="BI61" s="74"/>
      <c r="BJ61" s="74"/>
      <c r="BK61" s="74"/>
      <c r="BL61" s="74"/>
      <c r="BM61" s="74"/>
      <c r="BN61" s="74"/>
      <c r="BO61" s="74"/>
      <c r="BP61" s="74"/>
      <c r="BQ61" s="74"/>
      <c r="BR61" s="74"/>
      <c r="BS61" s="74"/>
      <c r="BT61" s="74"/>
      <c r="BU61" s="74"/>
      <c r="BV61" s="74"/>
      <c r="BW61" s="74"/>
      <c r="BX61" s="74"/>
      <c r="BY61" s="74"/>
      <c r="BZ61" s="74"/>
      <c r="CA61" s="74"/>
      <c r="CB61" s="74"/>
      <c r="CC61" s="74"/>
      <c r="CD61" s="74"/>
      <c r="CE61" s="74"/>
      <c r="CF61" s="74"/>
      <c r="CG61" s="74"/>
      <c r="CH61" s="74"/>
      <c r="CI61" s="74"/>
      <c r="CJ61" s="74"/>
      <c r="CK61" s="74"/>
      <c r="CL61" s="74"/>
      <c r="CM61" s="74"/>
      <c r="CN61" s="74"/>
      <c r="CO61" s="74"/>
      <c r="CP61" s="74"/>
      <c r="CQ61" s="74"/>
      <c r="CR61" s="74"/>
      <c r="CS61" s="74"/>
      <c r="CT61" s="74"/>
      <c r="CU61" s="74"/>
      <c r="CV61" s="74"/>
      <c r="CW61" s="74"/>
      <c r="CX61" s="74"/>
      <c r="CY61" s="74"/>
      <c r="CZ61" s="74"/>
      <c r="DA61" s="74"/>
      <c r="DB61" s="74"/>
      <c r="DC61" s="74"/>
      <c r="DD61" s="74"/>
      <c r="DE61" s="74"/>
      <c r="DF61" s="74"/>
      <c r="DG61" s="74"/>
      <c r="DH61" s="74"/>
      <c r="DI61" s="74"/>
      <c r="DJ61" s="74"/>
      <c r="DK61" s="74"/>
      <c r="DL61" s="74"/>
      <c r="DM61" s="74"/>
      <c r="DN61" s="74"/>
      <c r="DO61" s="74"/>
    </row>
    <row r="62" spans="1:119" s="8" customFormat="1" x14ac:dyDescent="0.35">
      <c r="A62" s="83">
        <v>100534</v>
      </c>
      <c r="B62" s="74" t="s">
        <v>628</v>
      </c>
      <c r="C62" s="74" t="b">
        <v>0</v>
      </c>
      <c r="D62" s="74" t="b">
        <v>1</v>
      </c>
      <c r="E62" s="74" t="b">
        <v>0</v>
      </c>
      <c r="F62" s="74" t="b">
        <v>0</v>
      </c>
      <c r="G62" s="74" t="s">
        <v>488</v>
      </c>
      <c r="H62" s="74"/>
      <c r="I62" s="74" t="s">
        <v>626</v>
      </c>
      <c r="J62" s="74" t="s">
        <v>608</v>
      </c>
      <c r="K62" s="74">
        <v>49.901000000000003</v>
      </c>
      <c r="L62" s="74">
        <v>-97.132000000000005</v>
      </c>
      <c r="M62" s="74" t="s">
        <v>475</v>
      </c>
      <c r="N62" s="74">
        <v>1950</v>
      </c>
      <c r="O62" s="74"/>
      <c r="P62" s="74">
        <v>2014</v>
      </c>
      <c r="Q62" s="74">
        <v>9111</v>
      </c>
      <c r="R62" s="74"/>
      <c r="S62" s="74"/>
      <c r="T62" s="74" t="s">
        <v>476</v>
      </c>
      <c r="U62" s="74" t="s">
        <v>477</v>
      </c>
      <c r="V62" s="74" t="s">
        <v>477</v>
      </c>
      <c r="W62" s="74"/>
      <c r="X62" s="74"/>
      <c r="Y62" s="74"/>
      <c r="Z62" s="74" t="s">
        <v>477</v>
      </c>
      <c r="AA62" s="74"/>
      <c r="AB62" s="74" t="s">
        <v>477</v>
      </c>
      <c r="AC62" s="74"/>
      <c r="AD62" s="74"/>
      <c r="AE62" s="74" t="s">
        <v>477</v>
      </c>
      <c r="AF62" s="74" t="s">
        <v>491</v>
      </c>
      <c r="AG62" s="74"/>
      <c r="AH62" s="74"/>
      <c r="AI62" s="74">
        <v>32</v>
      </c>
      <c r="AJ62" s="74"/>
      <c r="AK62" s="74">
        <v>52000</v>
      </c>
      <c r="AL62" s="74"/>
      <c r="AM62" s="74"/>
      <c r="AN62" s="74"/>
      <c r="AO62" s="74"/>
      <c r="AP62" s="74"/>
      <c r="AQ62" s="74"/>
      <c r="AR62" s="74"/>
      <c r="AS62" s="74"/>
      <c r="AT62" s="74"/>
      <c r="AU62" s="74"/>
      <c r="AV62" s="74"/>
      <c r="AW62" s="74" t="s">
        <v>477</v>
      </c>
      <c r="AX62" s="74"/>
      <c r="AY62" s="74"/>
      <c r="AZ62" s="74"/>
      <c r="BA62" s="74"/>
      <c r="BB62" s="74"/>
      <c r="BC62" s="74"/>
      <c r="BD62" s="74"/>
      <c r="BE62" s="74"/>
      <c r="BF62" s="74"/>
      <c r="BG62" s="74"/>
      <c r="BH62" s="74"/>
      <c r="BI62" s="74"/>
      <c r="BJ62" s="74"/>
      <c r="BK62" s="74"/>
      <c r="BL62" s="74"/>
      <c r="BM62" s="74"/>
      <c r="BN62" s="74"/>
      <c r="BO62" s="74"/>
      <c r="BP62" s="74"/>
      <c r="BQ62" s="74"/>
      <c r="BR62" s="74"/>
      <c r="BS62" s="74"/>
      <c r="BT62" s="74"/>
      <c r="BU62" s="74"/>
      <c r="BV62" s="74"/>
      <c r="BW62" s="74"/>
      <c r="BX62" s="74"/>
      <c r="BY62" s="74"/>
      <c r="BZ62" s="74"/>
      <c r="CA62" s="74"/>
      <c r="CB62" s="74"/>
      <c r="CC62" s="74"/>
      <c r="CD62" s="74"/>
      <c r="CE62" s="74"/>
      <c r="CF62" s="74"/>
      <c r="CG62" s="74"/>
      <c r="CH62" s="74"/>
      <c r="CI62" s="74"/>
      <c r="CJ62" s="74"/>
      <c r="CK62" s="74" t="s">
        <v>477</v>
      </c>
      <c r="CL62" s="74" t="s">
        <v>480</v>
      </c>
      <c r="CM62" s="74" t="s">
        <v>480</v>
      </c>
      <c r="CN62" s="74">
        <v>25</v>
      </c>
      <c r="CO62" s="74"/>
      <c r="CP62" s="74"/>
      <c r="CQ62" s="74">
        <v>1150725.1000000001</v>
      </c>
      <c r="CR62" s="74"/>
      <c r="CS62" s="74"/>
      <c r="CT62" s="74">
        <v>3000</v>
      </c>
      <c r="CU62" s="74"/>
      <c r="CV62" s="74"/>
      <c r="CW62" s="74" t="s">
        <v>480</v>
      </c>
      <c r="CX62" s="74"/>
      <c r="CY62" s="74"/>
      <c r="CZ62" s="74"/>
      <c r="DA62" s="74"/>
      <c r="DB62" s="74"/>
      <c r="DC62" s="74">
        <v>41.29</v>
      </c>
      <c r="DD62" s="74"/>
      <c r="DE62" s="74"/>
      <c r="DF62" s="74">
        <v>52000</v>
      </c>
      <c r="DG62" s="74"/>
      <c r="DH62" s="74"/>
      <c r="DI62" s="74"/>
      <c r="DJ62" s="74"/>
      <c r="DK62" s="74"/>
      <c r="DL62" s="74"/>
      <c r="DM62" s="74"/>
      <c r="DN62" s="74"/>
      <c r="DO62" s="74"/>
    </row>
    <row r="63" spans="1:119" s="8" customFormat="1" x14ac:dyDescent="0.35">
      <c r="A63" s="83">
        <v>100538</v>
      </c>
      <c r="B63" s="74" t="s">
        <v>629</v>
      </c>
      <c r="C63" s="74" t="b">
        <v>0</v>
      </c>
      <c r="D63" s="74" t="b">
        <v>1</v>
      </c>
      <c r="E63" s="74" t="b">
        <v>0</v>
      </c>
      <c r="F63" s="74" t="b">
        <v>0</v>
      </c>
      <c r="G63" s="74"/>
      <c r="H63" s="74"/>
      <c r="I63" s="74" t="s">
        <v>626</v>
      </c>
      <c r="J63" s="74" t="s">
        <v>608</v>
      </c>
      <c r="K63" s="74">
        <v>49.904000000000003</v>
      </c>
      <c r="L63" s="74">
        <v>-97.129000000000005</v>
      </c>
      <c r="M63" s="74" t="s">
        <v>475</v>
      </c>
      <c r="N63" s="74">
        <v>2008</v>
      </c>
      <c r="O63" s="74"/>
      <c r="P63" s="74">
        <v>2017</v>
      </c>
      <c r="Q63" s="74"/>
      <c r="R63" s="74"/>
      <c r="S63" s="74"/>
      <c r="T63" s="74" t="s">
        <v>497</v>
      </c>
      <c r="U63" s="74"/>
      <c r="V63" s="74"/>
      <c r="W63" s="74"/>
      <c r="X63" s="74"/>
      <c r="Y63" s="74"/>
      <c r="Z63" s="74"/>
      <c r="AA63" s="74"/>
      <c r="AB63" s="74"/>
      <c r="AC63" s="74"/>
      <c r="AD63" s="74"/>
      <c r="AE63" s="74"/>
      <c r="AF63" s="74" t="s">
        <v>630</v>
      </c>
      <c r="AG63" s="74"/>
      <c r="AH63" s="74"/>
      <c r="AI63" s="74"/>
      <c r="AJ63" s="74"/>
      <c r="AK63" s="74"/>
      <c r="AL63" s="74"/>
      <c r="AM63" s="74"/>
      <c r="AN63" s="74"/>
      <c r="AO63" s="74"/>
      <c r="AP63" s="74"/>
      <c r="AQ63" s="74"/>
      <c r="AR63" s="74"/>
      <c r="AS63" s="74"/>
      <c r="AT63" s="74"/>
      <c r="AU63" s="74"/>
      <c r="AV63" s="74"/>
      <c r="AW63" s="74"/>
      <c r="AX63" s="74"/>
      <c r="AY63" s="74"/>
      <c r="AZ63" s="74"/>
      <c r="BA63" s="74"/>
      <c r="BB63" s="74"/>
      <c r="BC63" s="74"/>
      <c r="BD63" s="74"/>
      <c r="BE63" s="74"/>
      <c r="BF63" s="74"/>
      <c r="BG63" s="74"/>
      <c r="BH63" s="74"/>
      <c r="BI63" s="74"/>
      <c r="BJ63" s="74"/>
      <c r="BK63" s="74"/>
      <c r="BL63" s="74"/>
      <c r="BM63" s="74"/>
      <c r="BN63" s="74"/>
      <c r="BO63" s="74"/>
      <c r="BP63" s="74"/>
      <c r="BQ63" s="74"/>
      <c r="BR63" s="74"/>
      <c r="BS63" s="74"/>
      <c r="BT63" s="74"/>
      <c r="BU63" s="74"/>
      <c r="BV63" s="74"/>
      <c r="BW63" s="74"/>
      <c r="BX63" s="74"/>
      <c r="BY63" s="74"/>
      <c r="BZ63" s="74"/>
      <c r="CA63" s="74"/>
      <c r="CB63" s="74"/>
      <c r="CC63" s="74"/>
      <c r="CD63" s="74"/>
      <c r="CE63" s="74"/>
      <c r="CF63" s="74"/>
      <c r="CG63" s="74"/>
      <c r="CH63" s="74"/>
      <c r="CI63" s="74"/>
      <c r="CJ63" s="74"/>
      <c r="CK63" s="74"/>
      <c r="CL63" s="74"/>
      <c r="CM63" s="74"/>
      <c r="CN63" s="74"/>
      <c r="CO63" s="74"/>
      <c r="CP63" s="74"/>
      <c r="CQ63" s="74"/>
      <c r="CR63" s="74"/>
      <c r="CS63" s="74"/>
      <c r="CT63" s="74"/>
      <c r="CU63" s="74"/>
      <c r="CV63" s="74"/>
      <c r="CW63" s="74"/>
      <c r="CX63" s="74"/>
      <c r="CY63" s="74"/>
      <c r="CZ63" s="74"/>
      <c r="DA63" s="74"/>
      <c r="DB63" s="74"/>
      <c r="DC63" s="74"/>
      <c r="DD63" s="74"/>
      <c r="DE63" s="74"/>
      <c r="DF63" s="74"/>
      <c r="DG63" s="74"/>
      <c r="DH63" s="74"/>
      <c r="DI63" s="74"/>
      <c r="DJ63" s="74"/>
      <c r="DK63" s="74"/>
      <c r="DL63" s="74"/>
      <c r="DM63" s="74"/>
      <c r="DN63" s="74"/>
      <c r="DO63" s="74"/>
    </row>
    <row r="64" spans="1:119" s="8" customFormat="1" x14ac:dyDescent="0.35">
      <c r="A64" s="83">
        <v>100541</v>
      </c>
      <c r="B64" s="74" t="s">
        <v>631</v>
      </c>
      <c r="C64" s="74" t="b">
        <v>0</v>
      </c>
      <c r="D64" s="74" t="b">
        <v>1</v>
      </c>
      <c r="E64" s="74" t="b">
        <v>0</v>
      </c>
      <c r="F64" s="74" t="b">
        <v>0</v>
      </c>
      <c r="G64" s="74"/>
      <c r="H64" s="74"/>
      <c r="I64" s="74" t="s">
        <v>626</v>
      </c>
      <c r="J64" s="74" t="s">
        <v>608</v>
      </c>
      <c r="K64" s="74">
        <v>49.907000000000004</v>
      </c>
      <c r="L64" s="74">
        <v>-97.126000000000005</v>
      </c>
      <c r="M64" s="74" t="s">
        <v>475</v>
      </c>
      <c r="N64" s="74">
        <v>2013</v>
      </c>
      <c r="O64" s="74"/>
      <c r="P64" s="74">
        <v>2017</v>
      </c>
      <c r="Q64" s="74"/>
      <c r="R64" s="74"/>
      <c r="S64" s="74"/>
      <c r="T64" s="74" t="s">
        <v>497</v>
      </c>
      <c r="U64" s="74"/>
      <c r="V64" s="74"/>
      <c r="W64" s="74"/>
      <c r="X64" s="74"/>
      <c r="Y64" s="74"/>
      <c r="Z64" s="74"/>
      <c r="AA64" s="74"/>
      <c r="AB64" s="74"/>
      <c r="AC64" s="74"/>
      <c r="AD64" s="74"/>
      <c r="AE64" s="74"/>
      <c r="AF64" s="74" t="s">
        <v>632</v>
      </c>
      <c r="AG64" s="74"/>
      <c r="AH64" s="74"/>
      <c r="AI64" s="74"/>
      <c r="AJ64" s="74"/>
      <c r="AK64" s="74"/>
      <c r="AL64" s="74"/>
      <c r="AM64" s="74"/>
      <c r="AN64" s="74"/>
      <c r="AO64" s="74"/>
      <c r="AP64" s="74"/>
      <c r="AQ64" s="74"/>
      <c r="AR64" s="74"/>
      <c r="AS64" s="74"/>
      <c r="AT64" s="74"/>
      <c r="AU64" s="74"/>
      <c r="AV64" s="74"/>
      <c r="AW64" s="74"/>
      <c r="AX64" s="74"/>
      <c r="AY64" s="74"/>
      <c r="AZ64" s="74"/>
      <c r="BA64" s="74"/>
      <c r="BB64" s="74"/>
      <c r="BC64" s="74"/>
      <c r="BD64" s="74"/>
      <c r="BE64" s="74"/>
      <c r="BF64" s="74"/>
      <c r="BG64" s="74"/>
      <c r="BH64" s="74"/>
      <c r="BI64" s="74"/>
      <c r="BJ64" s="74"/>
      <c r="BK64" s="74"/>
      <c r="BL64" s="74"/>
      <c r="BM64" s="74"/>
      <c r="BN64" s="74"/>
      <c r="BO64" s="74"/>
      <c r="BP64" s="74"/>
      <c r="BQ64" s="74"/>
      <c r="BR64" s="74"/>
      <c r="BS64" s="74"/>
      <c r="BT64" s="74"/>
      <c r="BU64" s="74"/>
      <c r="BV64" s="74"/>
      <c r="BW64" s="74"/>
      <c r="BX64" s="74"/>
      <c r="BY64" s="74"/>
      <c r="BZ64" s="74"/>
      <c r="CA64" s="74"/>
      <c r="CB64" s="74"/>
      <c r="CC64" s="74"/>
      <c r="CD64" s="74"/>
      <c r="CE64" s="74"/>
      <c r="CF64" s="74"/>
      <c r="CG64" s="74"/>
      <c r="CH64" s="74"/>
      <c r="CI64" s="74"/>
      <c r="CJ64" s="74"/>
      <c r="CK64" s="74"/>
      <c r="CL64" s="74"/>
      <c r="CM64" s="74"/>
      <c r="CN64" s="74"/>
      <c r="CO64" s="74"/>
      <c r="CP64" s="74"/>
      <c r="CQ64" s="74"/>
      <c r="CR64" s="74"/>
      <c r="CS64" s="74"/>
      <c r="CT64" s="74"/>
      <c r="CU64" s="74"/>
      <c r="CV64" s="74"/>
      <c r="CW64" s="74"/>
      <c r="CX64" s="74"/>
      <c r="CY64" s="74"/>
      <c r="CZ64" s="74"/>
      <c r="DA64" s="74"/>
      <c r="DB64" s="74"/>
      <c r="DC64" s="74"/>
      <c r="DD64" s="74"/>
      <c r="DE64" s="74"/>
      <c r="DF64" s="74"/>
      <c r="DG64" s="74"/>
      <c r="DH64" s="74"/>
      <c r="DI64" s="74"/>
      <c r="DJ64" s="74"/>
      <c r="DK64" s="74"/>
      <c r="DL64" s="74"/>
      <c r="DM64" s="74"/>
      <c r="DN64" s="74"/>
      <c r="DO64" s="74"/>
    </row>
    <row r="65" spans="1:119" s="8" customFormat="1" x14ac:dyDescent="0.35">
      <c r="A65" s="83">
        <v>100544</v>
      </c>
      <c r="B65" s="74" t="s">
        <v>633</v>
      </c>
      <c r="C65" s="74" t="b">
        <v>0</v>
      </c>
      <c r="D65" s="74" t="b">
        <v>1</v>
      </c>
      <c r="E65" s="74" t="b">
        <v>0</v>
      </c>
      <c r="F65" s="74" t="b">
        <v>0</v>
      </c>
      <c r="G65" s="74"/>
      <c r="H65" s="74"/>
      <c r="I65" s="74" t="s">
        <v>626</v>
      </c>
      <c r="J65" s="74" t="s">
        <v>608</v>
      </c>
      <c r="K65" s="74">
        <v>49.909000000000006</v>
      </c>
      <c r="L65" s="74">
        <v>-97.124000000000009</v>
      </c>
      <c r="M65" s="74" t="s">
        <v>475</v>
      </c>
      <c r="N65" s="74">
        <v>2010</v>
      </c>
      <c r="O65" s="74"/>
      <c r="P65" s="74">
        <v>2017</v>
      </c>
      <c r="Q65" s="74"/>
      <c r="R65" s="74"/>
      <c r="S65" s="74"/>
      <c r="T65" s="74" t="s">
        <v>476</v>
      </c>
      <c r="U65" s="74"/>
      <c r="V65" s="74"/>
      <c r="W65" s="74"/>
      <c r="X65" s="74"/>
      <c r="Y65" s="74"/>
      <c r="Z65" s="74"/>
      <c r="AA65" s="74"/>
      <c r="AB65" s="74"/>
      <c r="AC65" s="74"/>
      <c r="AD65" s="74"/>
      <c r="AE65" s="74"/>
      <c r="AF65" s="74" t="s">
        <v>634</v>
      </c>
      <c r="AG65" s="74"/>
      <c r="AH65" s="74"/>
      <c r="AI65" s="74"/>
      <c r="AJ65" s="74"/>
      <c r="AK65" s="74"/>
      <c r="AL65" s="74"/>
      <c r="AM65" s="74"/>
      <c r="AN65" s="74"/>
      <c r="AO65" s="74"/>
      <c r="AP65" s="74"/>
      <c r="AQ65" s="74"/>
      <c r="AR65" s="74"/>
      <c r="AS65" s="74"/>
      <c r="AT65" s="74"/>
      <c r="AU65" s="74"/>
      <c r="AV65" s="74"/>
      <c r="AW65" s="74"/>
      <c r="AX65" s="74"/>
      <c r="AY65" s="74"/>
      <c r="AZ65" s="74"/>
      <c r="BA65" s="74"/>
      <c r="BB65" s="74"/>
      <c r="BC65" s="74"/>
      <c r="BD65" s="74"/>
      <c r="BE65" s="74"/>
      <c r="BF65" s="74"/>
      <c r="BG65" s="74"/>
      <c r="BH65" s="74"/>
      <c r="BI65" s="74"/>
      <c r="BJ65" s="74"/>
      <c r="BK65" s="74"/>
      <c r="BL65" s="74"/>
      <c r="BM65" s="74"/>
      <c r="BN65" s="74"/>
      <c r="BO65" s="74"/>
      <c r="BP65" s="74"/>
      <c r="BQ65" s="74"/>
      <c r="BR65" s="74"/>
      <c r="BS65" s="74"/>
      <c r="BT65" s="74"/>
      <c r="BU65" s="74"/>
      <c r="BV65" s="74"/>
      <c r="BW65" s="74"/>
      <c r="BX65" s="74"/>
      <c r="BY65" s="74"/>
      <c r="BZ65" s="74"/>
      <c r="CA65" s="74"/>
      <c r="CB65" s="74"/>
      <c r="CC65" s="74"/>
      <c r="CD65" s="74"/>
      <c r="CE65" s="74"/>
      <c r="CF65" s="74"/>
      <c r="CG65" s="74"/>
      <c r="CH65" s="74"/>
      <c r="CI65" s="74"/>
      <c r="CJ65" s="74"/>
      <c r="CK65" s="74"/>
      <c r="CL65" s="74"/>
      <c r="CM65" s="74"/>
      <c r="CN65" s="74"/>
      <c r="CO65" s="74"/>
      <c r="CP65" s="74"/>
      <c r="CQ65" s="74"/>
      <c r="CR65" s="74"/>
      <c r="CS65" s="74"/>
      <c r="CT65" s="74"/>
      <c r="CU65" s="74"/>
      <c r="CV65" s="74"/>
      <c r="CW65" s="74"/>
      <c r="CX65" s="74"/>
      <c r="CY65" s="74"/>
      <c r="CZ65" s="74"/>
      <c r="DA65" s="74"/>
      <c r="DB65" s="74"/>
      <c r="DC65" s="74"/>
      <c r="DD65" s="74"/>
      <c r="DE65" s="74"/>
      <c r="DF65" s="74"/>
      <c r="DG65" s="74"/>
      <c r="DH65" s="74"/>
      <c r="DI65" s="74"/>
      <c r="DJ65" s="74"/>
      <c r="DK65" s="74"/>
      <c r="DL65" s="74"/>
      <c r="DM65" s="74"/>
      <c r="DN65" s="74"/>
      <c r="DO65" s="74"/>
    </row>
    <row r="66" spans="1:119" s="8" customFormat="1" x14ac:dyDescent="0.35">
      <c r="A66" s="83">
        <v>100545</v>
      </c>
      <c r="B66" s="74" t="s">
        <v>635</v>
      </c>
      <c r="C66" s="74" t="b">
        <v>0</v>
      </c>
      <c r="D66" s="74" t="b">
        <v>1</v>
      </c>
      <c r="E66" s="74" t="b">
        <v>0</v>
      </c>
      <c r="F66" s="74" t="b">
        <v>0</v>
      </c>
      <c r="G66" s="74"/>
      <c r="H66" s="74"/>
      <c r="I66" s="74" t="s">
        <v>626</v>
      </c>
      <c r="J66" s="74" t="s">
        <v>608</v>
      </c>
      <c r="K66" s="74">
        <v>49.910000000000004</v>
      </c>
      <c r="L66" s="74">
        <v>-97.123000000000005</v>
      </c>
      <c r="M66" s="74" t="s">
        <v>475</v>
      </c>
      <c r="N66" s="74">
        <v>2017</v>
      </c>
      <c r="O66" s="74"/>
      <c r="P66" s="74">
        <v>2017</v>
      </c>
      <c r="Q66" s="74"/>
      <c r="R66" s="74"/>
      <c r="S66" s="74"/>
      <c r="T66" s="74" t="s">
        <v>476</v>
      </c>
      <c r="U66" s="74"/>
      <c r="V66" s="74"/>
      <c r="W66" s="74"/>
      <c r="X66" s="74"/>
      <c r="Y66" s="74"/>
      <c r="Z66" s="74"/>
      <c r="AA66" s="74"/>
      <c r="AB66" s="74"/>
      <c r="AC66" s="74"/>
      <c r="AD66" s="74"/>
      <c r="AE66" s="74"/>
      <c r="AF66" s="74" t="s">
        <v>636</v>
      </c>
      <c r="AG66" s="74"/>
      <c r="AH66" s="74"/>
      <c r="AI66" s="74"/>
      <c r="AJ66" s="74"/>
      <c r="AK66" s="74"/>
      <c r="AL66" s="74"/>
      <c r="AM66" s="74"/>
      <c r="AN66" s="74"/>
      <c r="AO66" s="74"/>
      <c r="AP66" s="74"/>
      <c r="AQ66" s="74"/>
      <c r="AR66" s="74"/>
      <c r="AS66" s="74"/>
      <c r="AT66" s="74"/>
      <c r="AU66" s="74"/>
      <c r="AV66" s="74"/>
      <c r="AW66" s="74"/>
      <c r="AX66" s="74"/>
      <c r="AY66" s="74"/>
      <c r="AZ66" s="74"/>
      <c r="BA66" s="74"/>
      <c r="BB66" s="74"/>
      <c r="BC66" s="74"/>
      <c r="BD66" s="74"/>
      <c r="BE66" s="74"/>
      <c r="BF66" s="74"/>
      <c r="BG66" s="74"/>
      <c r="BH66" s="74"/>
      <c r="BI66" s="74"/>
      <c r="BJ66" s="74"/>
      <c r="BK66" s="74"/>
      <c r="BL66" s="74"/>
      <c r="BM66" s="74"/>
      <c r="BN66" s="74"/>
      <c r="BO66" s="74"/>
      <c r="BP66" s="74"/>
      <c r="BQ66" s="74"/>
      <c r="BR66" s="74"/>
      <c r="BS66" s="74"/>
      <c r="BT66" s="74"/>
      <c r="BU66" s="74"/>
      <c r="BV66" s="74"/>
      <c r="BW66" s="74"/>
      <c r="BX66" s="74"/>
      <c r="BY66" s="74"/>
      <c r="BZ66" s="74"/>
      <c r="CA66" s="74"/>
      <c r="CB66" s="74"/>
      <c r="CC66" s="74"/>
      <c r="CD66" s="74"/>
      <c r="CE66" s="74"/>
      <c r="CF66" s="74"/>
      <c r="CG66" s="74"/>
      <c r="CH66" s="74"/>
      <c r="CI66" s="74"/>
      <c r="CJ66" s="74"/>
      <c r="CK66" s="74"/>
      <c r="CL66" s="74"/>
      <c r="CM66" s="74"/>
      <c r="CN66" s="74"/>
      <c r="CO66" s="74"/>
      <c r="CP66" s="74"/>
      <c r="CQ66" s="74"/>
      <c r="CR66" s="74"/>
      <c r="CS66" s="74"/>
      <c r="CT66" s="74"/>
      <c r="CU66" s="74"/>
      <c r="CV66" s="74"/>
      <c r="CW66" s="74"/>
      <c r="CX66" s="74"/>
      <c r="CY66" s="74"/>
      <c r="CZ66" s="74"/>
      <c r="DA66" s="74"/>
      <c r="DB66" s="74"/>
      <c r="DC66" s="74"/>
      <c r="DD66" s="74"/>
      <c r="DE66" s="74"/>
      <c r="DF66" s="74"/>
      <c r="DG66" s="74"/>
      <c r="DH66" s="74"/>
      <c r="DI66" s="74"/>
      <c r="DJ66" s="74"/>
      <c r="DK66" s="74"/>
      <c r="DL66" s="74"/>
      <c r="DM66" s="74"/>
      <c r="DN66" s="74"/>
      <c r="DO66" s="74"/>
    </row>
    <row r="67" spans="1:119" s="8" customFormat="1" x14ac:dyDescent="0.35">
      <c r="A67" s="83">
        <v>100546</v>
      </c>
      <c r="B67" s="74" t="s">
        <v>637</v>
      </c>
      <c r="C67" s="74" t="b">
        <v>0</v>
      </c>
      <c r="D67" s="74" t="b">
        <v>1</v>
      </c>
      <c r="E67" s="74" t="b">
        <v>0</v>
      </c>
      <c r="F67" s="74" t="b">
        <v>0</v>
      </c>
      <c r="G67" s="74" t="s">
        <v>637</v>
      </c>
      <c r="H67" s="74"/>
      <c r="I67" s="74" t="s">
        <v>626</v>
      </c>
      <c r="J67" s="74" t="s">
        <v>608</v>
      </c>
      <c r="K67" s="74">
        <v>49.911000000000001</v>
      </c>
      <c r="L67" s="74">
        <v>-97.122</v>
      </c>
      <c r="M67" s="74" t="s">
        <v>475</v>
      </c>
      <c r="N67" s="74">
        <v>1910</v>
      </c>
      <c r="O67" s="74"/>
      <c r="P67" s="74">
        <v>2014</v>
      </c>
      <c r="Q67" s="74"/>
      <c r="R67" s="74"/>
      <c r="S67" s="74"/>
      <c r="T67" s="74" t="s">
        <v>476</v>
      </c>
      <c r="U67" s="74" t="s">
        <v>477</v>
      </c>
      <c r="V67" s="74" t="s">
        <v>477</v>
      </c>
      <c r="W67" s="74"/>
      <c r="X67" s="74" t="s">
        <v>477</v>
      </c>
      <c r="Y67" s="74"/>
      <c r="Z67" s="74" t="s">
        <v>477</v>
      </c>
      <c r="AA67" s="74" t="s">
        <v>477</v>
      </c>
      <c r="AB67" s="74" t="s">
        <v>477</v>
      </c>
      <c r="AC67" s="74"/>
      <c r="AD67" s="74"/>
      <c r="AE67" s="74"/>
      <c r="AF67" s="74" t="s">
        <v>507</v>
      </c>
      <c r="AG67" s="74"/>
      <c r="AH67" s="74"/>
      <c r="AI67" s="74">
        <v>158.67829</v>
      </c>
      <c r="AJ67" s="74"/>
      <c r="AK67" s="74">
        <v>136860</v>
      </c>
      <c r="AL67" s="74"/>
      <c r="AM67" s="74"/>
      <c r="AN67" s="74"/>
      <c r="AO67" s="74"/>
      <c r="AP67" s="74"/>
      <c r="AQ67" s="74"/>
      <c r="AR67" s="74"/>
      <c r="AS67" s="74"/>
      <c r="AT67" s="74"/>
      <c r="AU67" s="74"/>
      <c r="AV67" s="74"/>
      <c r="AW67" s="74" t="s">
        <v>477</v>
      </c>
      <c r="AX67" s="74"/>
      <c r="AY67" s="74"/>
      <c r="AZ67" s="74"/>
      <c r="BA67" s="74"/>
      <c r="BB67" s="74"/>
      <c r="BC67" s="74"/>
      <c r="BD67" s="74"/>
      <c r="BE67" s="74"/>
      <c r="BF67" s="74"/>
      <c r="BG67" s="74"/>
      <c r="BH67" s="74"/>
      <c r="BI67" s="74"/>
      <c r="BJ67" s="74"/>
      <c r="BK67" s="74"/>
      <c r="BL67" s="74"/>
      <c r="BM67" s="74"/>
      <c r="BN67" s="74"/>
      <c r="BO67" s="74"/>
      <c r="BP67" s="74"/>
      <c r="BQ67" s="74"/>
      <c r="BR67" s="74"/>
      <c r="BS67" s="74"/>
      <c r="BT67" s="74"/>
      <c r="BU67" s="74"/>
      <c r="BV67" s="74"/>
      <c r="BW67" s="74"/>
      <c r="BX67" s="74"/>
      <c r="BY67" s="74"/>
      <c r="BZ67" s="74"/>
      <c r="CA67" s="74"/>
      <c r="CB67" s="74"/>
      <c r="CC67" s="74"/>
      <c r="CD67" s="74"/>
      <c r="CE67" s="74"/>
      <c r="CF67" s="74"/>
      <c r="CG67" s="74"/>
      <c r="CH67" s="74"/>
      <c r="CI67" s="74"/>
      <c r="CJ67" s="74"/>
      <c r="CK67" s="74" t="s">
        <v>477</v>
      </c>
      <c r="CL67" s="74" t="s">
        <v>477</v>
      </c>
      <c r="CM67" s="74" t="s">
        <v>477</v>
      </c>
      <c r="CN67" s="74">
        <v>70</v>
      </c>
      <c r="CO67" s="74"/>
      <c r="CP67" s="74">
        <v>70</v>
      </c>
      <c r="CQ67" s="74">
        <v>6199998</v>
      </c>
      <c r="CR67" s="74"/>
      <c r="CS67" s="74">
        <v>6199998</v>
      </c>
      <c r="CT67" s="74">
        <v>16400</v>
      </c>
      <c r="CU67" s="74"/>
      <c r="CV67" s="74">
        <v>16400</v>
      </c>
      <c r="CW67" s="74" t="s">
        <v>477</v>
      </c>
      <c r="CX67" s="74"/>
      <c r="CY67" s="74" t="s">
        <v>477</v>
      </c>
      <c r="CZ67" s="74"/>
      <c r="DA67" s="74"/>
      <c r="DB67" s="74"/>
      <c r="DC67" s="74">
        <v>118</v>
      </c>
      <c r="DD67" s="74">
        <v>5.8614899999999999</v>
      </c>
      <c r="DE67" s="74">
        <v>34.816800000000001</v>
      </c>
      <c r="DF67" s="74">
        <v>128773</v>
      </c>
      <c r="DG67" s="74">
        <v>8087</v>
      </c>
      <c r="DH67" s="74"/>
      <c r="DI67" s="74"/>
      <c r="DJ67" s="74"/>
      <c r="DK67" s="74"/>
      <c r="DL67" s="74"/>
      <c r="DM67" s="74"/>
      <c r="DN67" s="74"/>
      <c r="DO67" s="74"/>
    </row>
    <row r="68" spans="1:119" s="8" customFormat="1" x14ac:dyDescent="0.35">
      <c r="A68" s="83">
        <v>100547</v>
      </c>
      <c r="B68" s="74" t="s">
        <v>638</v>
      </c>
      <c r="C68" s="74" t="b">
        <v>0</v>
      </c>
      <c r="D68" s="74" t="b">
        <v>1</v>
      </c>
      <c r="E68" s="74" t="b">
        <v>0</v>
      </c>
      <c r="F68" s="74" t="b">
        <v>0</v>
      </c>
      <c r="G68" s="74" t="s">
        <v>639</v>
      </c>
      <c r="H68" s="74"/>
      <c r="I68" s="74" t="s">
        <v>626</v>
      </c>
      <c r="J68" s="74" t="s">
        <v>608</v>
      </c>
      <c r="K68" s="74">
        <v>49.912000000000006</v>
      </c>
      <c r="L68" s="74">
        <v>-97.121000000000009</v>
      </c>
      <c r="M68" s="74" t="s">
        <v>475</v>
      </c>
      <c r="N68" s="74">
        <v>1955</v>
      </c>
      <c r="O68" s="74"/>
      <c r="P68" s="74">
        <v>2015</v>
      </c>
      <c r="Q68" s="74"/>
      <c r="R68" s="74"/>
      <c r="S68" s="74"/>
      <c r="T68" s="74" t="s">
        <v>476</v>
      </c>
      <c r="U68" s="74" t="s">
        <v>477</v>
      </c>
      <c r="V68" s="74"/>
      <c r="W68" s="74"/>
      <c r="X68" s="74"/>
      <c r="Y68" s="74"/>
      <c r="Z68" s="74"/>
      <c r="AA68" s="74" t="s">
        <v>477</v>
      </c>
      <c r="AB68" s="74"/>
      <c r="AC68" s="74"/>
      <c r="AD68" s="74"/>
      <c r="AE68" s="74"/>
      <c r="AF68" s="74" t="s">
        <v>512</v>
      </c>
      <c r="AG68" s="74"/>
      <c r="AH68" s="74"/>
      <c r="AI68" s="74"/>
      <c r="AJ68" s="74"/>
      <c r="AK68" s="74"/>
      <c r="AL68" s="74"/>
      <c r="AM68" s="74"/>
      <c r="AN68" s="74"/>
      <c r="AO68" s="74"/>
      <c r="AP68" s="74"/>
      <c r="AQ68" s="74"/>
      <c r="AR68" s="74"/>
      <c r="AS68" s="74"/>
      <c r="AT68" s="74"/>
      <c r="AU68" s="74"/>
      <c r="AV68" s="74"/>
      <c r="AW68" s="74"/>
      <c r="AX68" s="74"/>
      <c r="AY68" s="74" t="s">
        <v>477</v>
      </c>
      <c r="AZ68" s="74"/>
      <c r="BA68" s="74"/>
      <c r="BB68" s="74"/>
      <c r="BC68" s="74"/>
      <c r="BD68" s="74"/>
      <c r="BE68" s="74"/>
      <c r="BF68" s="74"/>
      <c r="BG68" s="74"/>
      <c r="BH68" s="74"/>
      <c r="BI68" s="74"/>
      <c r="BJ68" s="74"/>
      <c r="BK68" s="74"/>
      <c r="BL68" s="74"/>
      <c r="BM68" s="74"/>
      <c r="BN68" s="74" t="s">
        <v>477</v>
      </c>
      <c r="BO68" s="74"/>
      <c r="BP68" s="74"/>
      <c r="BQ68" s="74"/>
      <c r="BR68" s="74"/>
      <c r="BS68" s="74"/>
      <c r="BT68" s="74"/>
      <c r="BU68" s="74"/>
      <c r="BV68" s="74"/>
      <c r="BW68" s="74"/>
      <c r="BX68" s="74"/>
      <c r="BY68" s="74"/>
      <c r="BZ68" s="74"/>
      <c r="CA68" s="74"/>
      <c r="CB68" s="74"/>
      <c r="CC68" s="74"/>
      <c r="CD68" s="74"/>
      <c r="CE68" s="74"/>
      <c r="CF68" s="74"/>
      <c r="CG68" s="74"/>
      <c r="CH68" s="74"/>
      <c r="CI68" s="74"/>
      <c r="CJ68" s="74"/>
      <c r="CK68" s="74" t="s">
        <v>477</v>
      </c>
      <c r="CL68" s="74" t="s">
        <v>480</v>
      </c>
      <c r="CM68" s="74" t="s">
        <v>480</v>
      </c>
      <c r="CN68" s="74">
        <v>9</v>
      </c>
      <c r="CO68" s="74"/>
      <c r="CP68" s="74"/>
      <c r="CQ68" s="74">
        <v>11489388</v>
      </c>
      <c r="CR68" s="74"/>
      <c r="CS68" s="74"/>
      <c r="CT68" s="74"/>
      <c r="CU68" s="74"/>
      <c r="CV68" s="74"/>
      <c r="CW68" s="74"/>
      <c r="CX68" s="74"/>
      <c r="CY68" s="74"/>
      <c r="CZ68" s="74"/>
      <c r="DA68" s="74"/>
      <c r="DB68" s="74"/>
      <c r="DC68" s="74"/>
      <c r="DD68" s="74"/>
      <c r="DE68" s="74"/>
      <c r="DF68" s="74"/>
      <c r="DG68" s="74"/>
      <c r="DH68" s="74"/>
      <c r="DI68" s="74"/>
      <c r="DJ68" s="74"/>
      <c r="DK68" s="74"/>
      <c r="DL68" s="74"/>
      <c r="DM68" s="74"/>
      <c r="DN68" s="74"/>
      <c r="DO68" s="74"/>
    </row>
    <row r="69" spans="1:119" s="8" customFormat="1" x14ac:dyDescent="0.35">
      <c r="A69" s="83">
        <v>100570</v>
      </c>
      <c r="B69" s="74" t="s">
        <v>640</v>
      </c>
      <c r="C69" s="74" t="b">
        <v>0</v>
      </c>
      <c r="D69" s="74" t="b">
        <v>1</v>
      </c>
      <c r="E69" s="74" t="b">
        <v>0</v>
      </c>
      <c r="F69" s="74" t="b">
        <v>0</v>
      </c>
      <c r="G69" s="74" t="s">
        <v>641</v>
      </c>
      <c r="H69" s="74"/>
      <c r="I69" s="74" t="s">
        <v>642</v>
      </c>
      <c r="J69" s="74" t="s">
        <v>643</v>
      </c>
      <c r="K69" s="74">
        <v>45.964999999999996</v>
      </c>
      <c r="L69" s="74">
        <v>-66.641999999999996</v>
      </c>
      <c r="M69" s="74" t="s">
        <v>475</v>
      </c>
      <c r="N69" s="74">
        <v>1970</v>
      </c>
      <c r="O69" s="74"/>
      <c r="P69" s="74">
        <v>2017</v>
      </c>
      <c r="Q69" s="74"/>
      <c r="R69" s="74"/>
      <c r="S69" s="74"/>
      <c r="T69" s="74" t="s">
        <v>502</v>
      </c>
      <c r="U69" s="74" t="s">
        <v>477</v>
      </c>
      <c r="V69" s="74" t="s">
        <v>477</v>
      </c>
      <c r="W69" s="74"/>
      <c r="X69" s="74"/>
      <c r="Y69" s="74"/>
      <c r="Z69" s="74" t="s">
        <v>477</v>
      </c>
      <c r="AA69" s="74" t="s">
        <v>477</v>
      </c>
      <c r="AB69" s="74" t="s">
        <v>477</v>
      </c>
      <c r="AC69" s="74"/>
      <c r="AD69" s="74"/>
      <c r="AE69" s="74"/>
      <c r="AF69" s="74" t="s">
        <v>512</v>
      </c>
      <c r="AG69" s="74" t="s">
        <v>644</v>
      </c>
      <c r="AH69" s="74"/>
      <c r="AI69" s="74">
        <v>74</v>
      </c>
      <c r="AJ69" s="74"/>
      <c r="AK69" s="74">
        <v>78500</v>
      </c>
      <c r="AL69" s="74"/>
      <c r="AM69" s="74"/>
      <c r="AN69" s="74"/>
      <c r="AO69" s="74"/>
      <c r="AP69" s="74"/>
      <c r="AQ69" s="74"/>
      <c r="AR69" s="74"/>
      <c r="AS69" s="74"/>
      <c r="AT69" s="74"/>
      <c r="AU69" s="74"/>
      <c r="AV69" s="74"/>
      <c r="AW69" s="74" t="s">
        <v>477</v>
      </c>
      <c r="AX69" s="74" t="s">
        <v>477</v>
      </c>
      <c r="AY69" s="74"/>
      <c r="AZ69" s="74"/>
      <c r="BA69" s="74"/>
      <c r="BB69" s="74" t="s">
        <v>477</v>
      </c>
      <c r="BC69" s="74"/>
      <c r="BD69" s="74"/>
      <c r="BE69" s="74"/>
      <c r="BF69" s="74"/>
      <c r="BG69" s="74"/>
      <c r="BH69" s="74"/>
      <c r="BI69" s="74"/>
      <c r="BJ69" s="74"/>
      <c r="BK69" s="74"/>
      <c r="BL69" s="74"/>
      <c r="BM69" s="74"/>
      <c r="BN69" s="74"/>
      <c r="BO69" s="74">
        <v>280000</v>
      </c>
      <c r="BP69" s="74"/>
      <c r="BQ69" s="74"/>
      <c r="BR69" s="74"/>
      <c r="BS69" s="74"/>
      <c r="BT69" s="74">
        <v>236320</v>
      </c>
      <c r="BU69" s="74"/>
      <c r="BV69" s="74"/>
      <c r="BW69" s="74"/>
      <c r="BX69" s="74"/>
      <c r="BY69" s="74"/>
      <c r="BZ69" s="74"/>
      <c r="CA69" s="74"/>
      <c r="CB69" s="74"/>
      <c r="CC69" s="74"/>
      <c r="CD69" s="74"/>
      <c r="CE69" s="74"/>
      <c r="CF69" s="74"/>
      <c r="CG69" s="74"/>
      <c r="CH69" s="74"/>
      <c r="CI69" s="74"/>
      <c r="CJ69" s="74"/>
      <c r="CK69" s="74" t="s">
        <v>477</v>
      </c>
      <c r="CL69" s="74" t="s">
        <v>480</v>
      </c>
      <c r="CM69" s="74" t="s">
        <v>480</v>
      </c>
      <c r="CN69" s="74">
        <v>80</v>
      </c>
      <c r="CO69" s="74"/>
      <c r="CP69" s="74"/>
      <c r="CQ69" s="74">
        <v>32280000</v>
      </c>
      <c r="CR69" s="74"/>
      <c r="CS69" s="74"/>
      <c r="CT69" s="74">
        <v>16400</v>
      </c>
      <c r="CU69" s="74"/>
      <c r="CV69" s="74"/>
      <c r="CW69" s="74" t="s">
        <v>477</v>
      </c>
      <c r="CX69" s="74"/>
      <c r="CY69" s="74"/>
      <c r="CZ69" s="74"/>
      <c r="DA69" s="74"/>
      <c r="DB69" s="74"/>
      <c r="DC69" s="74">
        <v>74</v>
      </c>
      <c r="DD69" s="74"/>
      <c r="DE69" s="74"/>
      <c r="DF69" s="74">
        <v>78500</v>
      </c>
      <c r="DG69" s="74"/>
      <c r="DH69" s="74"/>
      <c r="DI69" s="74"/>
      <c r="DJ69" s="74"/>
      <c r="DK69" s="74"/>
      <c r="DL69" s="74"/>
      <c r="DM69" s="74"/>
      <c r="DN69" s="74"/>
      <c r="DO69" s="74"/>
    </row>
    <row r="70" spans="1:119" s="8" customFormat="1" x14ac:dyDescent="0.35">
      <c r="A70" s="83">
        <v>100571</v>
      </c>
      <c r="B70" s="74" t="s">
        <v>645</v>
      </c>
      <c r="C70" s="74" t="b">
        <v>0</v>
      </c>
      <c r="D70" s="74" t="b">
        <v>1</v>
      </c>
      <c r="E70" s="74" t="b">
        <v>0</v>
      </c>
      <c r="F70" s="74" t="b">
        <v>0</v>
      </c>
      <c r="G70" s="74" t="s">
        <v>488</v>
      </c>
      <c r="H70" s="74"/>
      <c r="I70" s="74" t="s">
        <v>646</v>
      </c>
      <c r="J70" s="74" t="s">
        <v>643</v>
      </c>
      <c r="K70" s="74">
        <v>45.780999999999999</v>
      </c>
      <c r="L70" s="74">
        <v>-66.153000000000006</v>
      </c>
      <c r="M70" s="74" t="s">
        <v>475</v>
      </c>
      <c r="N70" s="74">
        <v>1970</v>
      </c>
      <c r="O70" s="74"/>
      <c r="P70" s="74">
        <v>2017</v>
      </c>
      <c r="Q70" s="74">
        <v>9111</v>
      </c>
      <c r="R70" s="74"/>
      <c r="S70" s="74"/>
      <c r="T70" s="74" t="s">
        <v>490</v>
      </c>
      <c r="U70" s="74"/>
      <c r="V70" s="74"/>
      <c r="W70" s="74"/>
      <c r="X70" s="74"/>
      <c r="Y70" s="74"/>
      <c r="Z70" s="74"/>
      <c r="AA70" s="74"/>
      <c r="AB70" s="74"/>
      <c r="AC70" s="74"/>
      <c r="AD70" s="74"/>
      <c r="AE70" s="74" t="s">
        <v>477</v>
      </c>
      <c r="AF70" s="74" t="s">
        <v>491</v>
      </c>
      <c r="AG70" s="74"/>
      <c r="AH70" s="74"/>
      <c r="AI70" s="74"/>
      <c r="AJ70" s="74"/>
      <c r="AK70" s="74"/>
      <c r="AL70" s="74"/>
      <c r="AM70" s="74"/>
      <c r="AN70" s="74"/>
      <c r="AO70" s="74"/>
      <c r="AP70" s="74"/>
      <c r="AQ70" s="74"/>
      <c r="AR70" s="74"/>
      <c r="AS70" s="74"/>
      <c r="AT70" s="74"/>
      <c r="AU70" s="74"/>
      <c r="AV70" s="74"/>
      <c r="AW70" s="74" t="s">
        <v>477</v>
      </c>
      <c r="AX70" s="74"/>
      <c r="AY70" s="74" t="s">
        <v>477</v>
      </c>
      <c r="AZ70" s="74"/>
      <c r="BA70" s="74"/>
      <c r="BB70" s="74"/>
      <c r="BC70" s="74"/>
      <c r="BD70" s="74"/>
      <c r="BE70" s="74"/>
      <c r="BF70" s="74"/>
      <c r="BG70" s="74"/>
      <c r="BH70" s="74"/>
      <c r="BI70" s="74"/>
      <c r="BJ70" s="74"/>
      <c r="BK70" s="74"/>
      <c r="BL70" s="74"/>
      <c r="BM70" s="74"/>
      <c r="BN70" s="74"/>
      <c r="BO70" s="74"/>
      <c r="BP70" s="74"/>
      <c r="BQ70" s="74"/>
      <c r="BR70" s="74"/>
      <c r="BS70" s="74"/>
      <c r="BT70" s="74"/>
      <c r="BU70" s="74"/>
      <c r="BV70" s="74"/>
      <c r="BW70" s="74"/>
      <c r="BX70" s="74"/>
      <c r="BY70" s="74"/>
      <c r="BZ70" s="74"/>
      <c r="CA70" s="74"/>
      <c r="CB70" s="74"/>
      <c r="CC70" s="74"/>
      <c r="CD70" s="74"/>
      <c r="CE70" s="74"/>
      <c r="CF70" s="74"/>
      <c r="CG70" s="74"/>
      <c r="CH70" s="74"/>
      <c r="CI70" s="74"/>
      <c r="CJ70" s="74"/>
      <c r="CK70" s="74" t="s">
        <v>480</v>
      </c>
      <c r="CL70" s="74" t="s">
        <v>477</v>
      </c>
      <c r="CM70" s="74" t="s">
        <v>480</v>
      </c>
      <c r="CN70" s="74"/>
      <c r="CO70" s="74"/>
      <c r="CP70" s="74"/>
      <c r="CQ70" s="74"/>
      <c r="CR70" s="74">
        <v>4302254.1500000004</v>
      </c>
      <c r="CS70" s="74"/>
      <c r="CT70" s="74"/>
      <c r="CU70" s="74"/>
      <c r="CV70" s="74"/>
      <c r="CW70" s="74"/>
      <c r="CX70" s="74"/>
      <c r="CY70" s="74"/>
      <c r="CZ70" s="74"/>
      <c r="DA70" s="74" t="s">
        <v>480</v>
      </c>
      <c r="DB70" s="74"/>
      <c r="DC70" s="74"/>
      <c r="DD70" s="74">
        <v>59.96</v>
      </c>
      <c r="DE70" s="74"/>
      <c r="DF70" s="74"/>
      <c r="DG70" s="74"/>
      <c r="DH70" s="74"/>
      <c r="DI70" s="74"/>
      <c r="DJ70" s="74"/>
      <c r="DK70" s="74"/>
      <c r="DL70" s="74"/>
      <c r="DM70" s="74"/>
      <c r="DN70" s="74"/>
      <c r="DO70" s="74"/>
    </row>
    <row r="71" spans="1:119" s="8" customFormat="1" x14ac:dyDescent="0.35">
      <c r="A71" s="83">
        <v>100577</v>
      </c>
      <c r="B71" s="74" t="s">
        <v>647</v>
      </c>
      <c r="C71" s="74" t="b">
        <v>0</v>
      </c>
      <c r="D71" s="74" t="b">
        <v>1</v>
      </c>
      <c r="E71" s="74" t="b">
        <v>0</v>
      </c>
      <c r="F71" s="74" t="b">
        <v>0</v>
      </c>
      <c r="G71" s="74"/>
      <c r="H71" s="74"/>
      <c r="I71" s="74" t="s">
        <v>648</v>
      </c>
      <c r="J71" s="74" t="s">
        <v>643</v>
      </c>
      <c r="K71" s="74">
        <v>46.09</v>
      </c>
      <c r="L71" s="74">
        <v>-64.77600000000001</v>
      </c>
      <c r="M71" s="74" t="s">
        <v>475</v>
      </c>
      <c r="N71" s="74">
        <v>2010</v>
      </c>
      <c r="O71" s="74"/>
      <c r="P71" s="74"/>
      <c r="Q71" s="74"/>
      <c r="R71" s="74"/>
      <c r="S71" s="74"/>
      <c r="T71" s="74" t="s">
        <v>502</v>
      </c>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74"/>
      <c r="AV71" s="74"/>
      <c r="AW71" s="74"/>
      <c r="AX71" s="74"/>
      <c r="AY71" s="74"/>
      <c r="AZ71" s="74"/>
      <c r="BA71" s="74"/>
      <c r="BB71" s="74"/>
      <c r="BC71" s="74"/>
      <c r="BD71" s="74"/>
      <c r="BE71" s="74"/>
      <c r="BF71" s="74"/>
      <c r="BG71" s="74"/>
      <c r="BH71" s="74"/>
      <c r="BI71" s="74"/>
      <c r="BJ71" s="74"/>
      <c r="BK71" s="74"/>
      <c r="BL71" s="74"/>
      <c r="BM71" s="74"/>
      <c r="BN71" s="74"/>
      <c r="BO71" s="74"/>
      <c r="BP71" s="74"/>
      <c r="BQ71" s="74"/>
      <c r="BR71" s="74"/>
      <c r="BS71" s="74"/>
      <c r="BT71" s="74"/>
      <c r="BU71" s="74"/>
      <c r="BV71" s="74"/>
      <c r="BW71" s="74"/>
      <c r="BX71" s="74"/>
      <c r="BY71" s="74"/>
      <c r="BZ71" s="74"/>
      <c r="CA71" s="74"/>
      <c r="CB71" s="74"/>
      <c r="CC71" s="74"/>
      <c r="CD71" s="74"/>
      <c r="CE71" s="74"/>
      <c r="CF71" s="74"/>
      <c r="CG71" s="74"/>
      <c r="CH71" s="74"/>
      <c r="CI71" s="74"/>
      <c r="CJ71" s="74"/>
      <c r="CK71" s="74"/>
      <c r="CL71" s="74"/>
      <c r="CM71" s="74"/>
      <c r="CN71" s="74"/>
      <c r="CO71" s="74"/>
      <c r="CP71" s="74"/>
      <c r="CQ71" s="74"/>
      <c r="CR71" s="74"/>
      <c r="CS71" s="74"/>
      <c r="CT71" s="74"/>
      <c r="CU71" s="74"/>
      <c r="CV71" s="74"/>
      <c r="CW71" s="74"/>
      <c r="CX71" s="74"/>
      <c r="CY71" s="74"/>
      <c r="CZ71" s="74"/>
      <c r="DA71" s="74"/>
      <c r="DB71" s="74"/>
      <c r="DC71" s="74"/>
      <c r="DD71" s="74"/>
      <c r="DE71" s="74"/>
      <c r="DF71" s="74"/>
      <c r="DG71" s="74"/>
      <c r="DH71" s="74"/>
      <c r="DI71" s="74"/>
      <c r="DJ71" s="74"/>
      <c r="DK71" s="74"/>
      <c r="DL71" s="74"/>
      <c r="DM71" s="74"/>
      <c r="DN71" s="74"/>
      <c r="DO71" s="74"/>
    </row>
    <row r="72" spans="1:119" s="8" customFormat="1" x14ac:dyDescent="0.35">
      <c r="A72" s="83">
        <v>100605</v>
      </c>
      <c r="B72" s="74" t="s">
        <v>649</v>
      </c>
      <c r="C72" s="74" t="b">
        <v>0</v>
      </c>
      <c r="D72" s="74" t="b">
        <v>1</v>
      </c>
      <c r="E72" s="74" t="b">
        <v>0</v>
      </c>
      <c r="F72" s="74" t="b">
        <v>0</v>
      </c>
      <c r="G72" s="74" t="s">
        <v>488</v>
      </c>
      <c r="H72" s="74"/>
      <c r="I72" s="74" t="s">
        <v>650</v>
      </c>
      <c r="J72" s="74" t="s">
        <v>651</v>
      </c>
      <c r="K72" s="74">
        <v>53.302</v>
      </c>
      <c r="L72" s="74">
        <v>-60.326000000000001</v>
      </c>
      <c r="M72" s="74" t="s">
        <v>475</v>
      </c>
      <c r="N72" s="74">
        <v>2009</v>
      </c>
      <c r="O72" s="74"/>
      <c r="P72" s="74">
        <v>2017</v>
      </c>
      <c r="Q72" s="74">
        <v>9111</v>
      </c>
      <c r="R72" s="74"/>
      <c r="S72" s="74"/>
      <c r="T72" s="74" t="s">
        <v>490</v>
      </c>
      <c r="U72" s="74"/>
      <c r="V72" s="74"/>
      <c r="W72" s="74"/>
      <c r="X72" s="74"/>
      <c r="Y72" s="74"/>
      <c r="Z72" s="74"/>
      <c r="AA72" s="74"/>
      <c r="AB72" s="74"/>
      <c r="AC72" s="74"/>
      <c r="AD72" s="74"/>
      <c r="AE72" s="74" t="s">
        <v>477</v>
      </c>
      <c r="AF72" s="74" t="s">
        <v>491</v>
      </c>
      <c r="AG72" s="74"/>
      <c r="AH72" s="74"/>
      <c r="AI72" s="74"/>
      <c r="AJ72" s="74"/>
      <c r="AK72" s="74"/>
      <c r="AL72" s="74"/>
      <c r="AM72" s="74"/>
      <c r="AN72" s="74"/>
      <c r="AO72" s="74"/>
      <c r="AP72" s="74"/>
      <c r="AQ72" s="74"/>
      <c r="AR72" s="74"/>
      <c r="AS72" s="74"/>
      <c r="AT72" s="74"/>
      <c r="AU72" s="74"/>
      <c r="AV72" s="74"/>
      <c r="AW72" s="74"/>
      <c r="AX72" s="74"/>
      <c r="AY72" s="74" t="s">
        <v>477</v>
      </c>
      <c r="AZ72" s="74"/>
      <c r="BA72" s="74"/>
      <c r="BB72" s="74"/>
      <c r="BC72" s="74"/>
      <c r="BD72" s="74"/>
      <c r="BE72" s="74"/>
      <c r="BF72" s="74"/>
      <c r="BG72" s="74"/>
      <c r="BH72" s="74"/>
      <c r="BI72" s="74"/>
      <c r="BJ72" s="74"/>
      <c r="BK72" s="74"/>
      <c r="BL72" s="74"/>
      <c r="BM72" s="74"/>
      <c r="BN72" s="74"/>
      <c r="BO72" s="74"/>
      <c r="BP72" s="74"/>
      <c r="BQ72" s="74"/>
      <c r="BR72" s="74"/>
      <c r="BS72" s="74"/>
      <c r="BT72" s="74"/>
      <c r="BU72" s="74"/>
      <c r="BV72" s="74"/>
      <c r="BW72" s="74"/>
      <c r="BX72" s="74"/>
      <c r="BY72" s="74"/>
      <c r="BZ72" s="74"/>
      <c r="CA72" s="74"/>
      <c r="CB72" s="74"/>
      <c r="CC72" s="74"/>
      <c r="CD72" s="74"/>
      <c r="CE72" s="74"/>
      <c r="CF72" s="74"/>
      <c r="CG72" s="74"/>
      <c r="CH72" s="74"/>
      <c r="CI72" s="74"/>
      <c r="CJ72" s="74"/>
      <c r="CK72" s="74" t="s">
        <v>477</v>
      </c>
      <c r="CL72" s="74" t="s">
        <v>480</v>
      </c>
      <c r="CM72" s="74" t="s">
        <v>480</v>
      </c>
      <c r="CN72" s="74"/>
      <c r="CO72" s="74"/>
      <c r="CP72" s="74"/>
      <c r="CQ72" s="74">
        <v>2673995.7000000002</v>
      </c>
      <c r="CR72" s="74"/>
      <c r="CS72" s="74"/>
      <c r="CT72" s="74"/>
      <c r="CU72" s="74"/>
      <c r="CV72" s="74"/>
      <c r="CW72" s="74"/>
      <c r="CX72" s="74"/>
      <c r="CY72" s="74"/>
      <c r="CZ72" s="74" t="s">
        <v>480</v>
      </c>
      <c r="DA72" s="74"/>
      <c r="DB72" s="74"/>
      <c r="DC72" s="74">
        <v>87.92</v>
      </c>
      <c r="DD72" s="74"/>
      <c r="DE72" s="74"/>
      <c r="DF72" s="74"/>
      <c r="DG72" s="74"/>
      <c r="DH72" s="74"/>
      <c r="DI72" s="74"/>
      <c r="DJ72" s="74"/>
      <c r="DK72" s="74"/>
      <c r="DL72" s="74"/>
      <c r="DM72" s="74"/>
      <c r="DN72" s="74"/>
      <c r="DO72" s="74"/>
    </row>
    <row r="73" spans="1:119" s="8" customFormat="1" x14ac:dyDescent="0.35">
      <c r="A73" s="83">
        <v>100651</v>
      </c>
      <c r="B73" s="74" t="s">
        <v>652</v>
      </c>
      <c r="C73" s="74" t="b">
        <v>0</v>
      </c>
      <c r="D73" s="74" t="b">
        <v>1</v>
      </c>
      <c r="E73" s="74" t="b">
        <v>0</v>
      </c>
      <c r="F73" s="74" t="b">
        <v>0</v>
      </c>
      <c r="G73" s="74"/>
      <c r="H73" s="74"/>
      <c r="I73" s="74" t="s">
        <v>653</v>
      </c>
      <c r="J73" s="74" t="s">
        <v>654</v>
      </c>
      <c r="K73" s="74">
        <v>45.623999999999995</v>
      </c>
      <c r="L73" s="74">
        <v>-61.992000000000004</v>
      </c>
      <c r="M73" s="74" t="s">
        <v>475</v>
      </c>
      <c r="N73" s="74">
        <v>2012</v>
      </c>
      <c r="O73" s="74"/>
      <c r="P73" s="74"/>
      <c r="Q73" s="74"/>
      <c r="R73" s="74"/>
      <c r="S73" s="74"/>
      <c r="T73" s="74" t="s">
        <v>506</v>
      </c>
      <c r="U73" s="74"/>
      <c r="V73" s="74"/>
      <c r="W73" s="74"/>
      <c r="X73" s="74"/>
      <c r="Y73" s="74"/>
      <c r="Z73" s="74"/>
      <c r="AA73" s="74"/>
      <c r="AB73" s="74"/>
      <c r="AC73" s="74"/>
      <c r="AD73" s="74"/>
      <c r="AE73" s="74"/>
      <c r="AF73" s="74"/>
      <c r="AG73" s="74"/>
      <c r="AH73" s="74"/>
      <c r="AI73" s="74"/>
      <c r="AJ73" s="74"/>
      <c r="AK73" s="74"/>
      <c r="AL73" s="74"/>
      <c r="AM73" s="74"/>
      <c r="AN73" s="74"/>
      <c r="AO73" s="74"/>
      <c r="AP73" s="74"/>
      <c r="AQ73" s="74"/>
      <c r="AR73" s="74"/>
      <c r="AS73" s="74"/>
      <c r="AT73" s="74"/>
      <c r="AU73" s="74"/>
      <c r="AV73" s="74"/>
      <c r="AW73" s="74"/>
      <c r="AX73" s="74"/>
      <c r="AY73" s="74"/>
      <c r="AZ73" s="74"/>
      <c r="BA73" s="74"/>
      <c r="BB73" s="74"/>
      <c r="BC73" s="74"/>
      <c r="BD73" s="74"/>
      <c r="BE73" s="74"/>
      <c r="BF73" s="74"/>
      <c r="BG73" s="74"/>
      <c r="BH73" s="74"/>
      <c r="BI73" s="74"/>
      <c r="BJ73" s="74"/>
      <c r="BK73" s="74"/>
      <c r="BL73" s="74"/>
      <c r="BM73" s="74"/>
      <c r="BN73" s="74"/>
      <c r="BO73" s="74"/>
      <c r="BP73" s="74"/>
      <c r="BQ73" s="74"/>
      <c r="BR73" s="74"/>
      <c r="BS73" s="74"/>
      <c r="BT73" s="74"/>
      <c r="BU73" s="74"/>
      <c r="BV73" s="74"/>
      <c r="BW73" s="74"/>
      <c r="BX73" s="74"/>
      <c r="BY73" s="74"/>
      <c r="BZ73" s="74"/>
      <c r="CA73" s="74"/>
      <c r="CB73" s="74"/>
      <c r="CC73" s="74"/>
      <c r="CD73" s="74"/>
      <c r="CE73" s="74"/>
      <c r="CF73" s="74"/>
      <c r="CG73" s="74"/>
      <c r="CH73" s="74"/>
      <c r="CI73" s="74"/>
      <c r="CJ73" s="74"/>
      <c r="CK73" s="74"/>
      <c r="CL73" s="74"/>
      <c r="CM73" s="74"/>
      <c r="CN73" s="74"/>
      <c r="CO73" s="74"/>
      <c r="CP73" s="74"/>
      <c r="CQ73" s="74"/>
      <c r="CR73" s="74"/>
      <c r="CS73" s="74"/>
      <c r="CT73" s="74"/>
      <c r="CU73" s="74"/>
      <c r="CV73" s="74"/>
      <c r="CW73" s="74"/>
      <c r="CX73" s="74"/>
      <c r="CY73" s="74"/>
      <c r="CZ73" s="74"/>
      <c r="DA73" s="74"/>
      <c r="DB73" s="74"/>
      <c r="DC73" s="74"/>
      <c r="DD73" s="74"/>
      <c r="DE73" s="74"/>
      <c r="DF73" s="74"/>
      <c r="DG73" s="74"/>
      <c r="DH73" s="74"/>
      <c r="DI73" s="74"/>
      <c r="DJ73" s="74"/>
      <c r="DK73" s="74"/>
      <c r="DL73" s="74"/>
      <c r="DM73" s="74"/>
      <c r="DN73" s="74"/>
      <c r="DO73" s="74"/>
    </row>
    <row r="74" spans="1:119" s="8" customFormat="1" x14ac:dyDescent="0.35">
      <c r="A74" s="83">
        <v>100658</v>
      </c>
      <c r="B74" s="74" t="s">
        <v>655</v>
      </c>
      <c r="C74" s="74" t="b">
        <v>0</v>
      </c>
      <c r="D74" s="74" t="b">
        <v>1</v>
      </c>
      <c r="E74" s="74" t="b">
        <v>0</v>
      </c>
      <c r="F74" s="74" t="b">
        <v>0</v>
      </c>
      <c r="G74" s="74" t="s">
        <v>488</v>
      </c>
      <c r="H74" s="74"/>
      <c r="I74" s="74" t="s">
        <v>656</v>
      </c>
      <c r="J74" s="74" t="s">
        <v>654</v>
      </c>
      <c r="K74" s="74">
        <v>44.725000000000001</v>
      </c>
      <c r="L74" s="74">
        <v>-63.691000000000003</v>
      </c>
      <c r="M74" s="74" t="s">
        <v>657</v>
      </c>
      <c r="N74" s="74">
        <v>1957</v>
      </c>
      <c r="O74" s="74"/>
      <c r="P74" s="74"/>
      <c r="Q74" s="74">
        <v>9111</v>
      </c>
      <c r="R74" s="74"/>
      <c r="S74" s="74"/>
      <c r="T74" s="74" t="s">
        <v>490</v>
      </c>
      <c r="U74" s="74"/>
      <c r="V74" s="74"/>
      <c r="W74" s="74"/>
      <c r="X74" s="74"/>
      <c r="Y74" s="74"/>
      <c r="Z74" s="74"/>
      <c r="AA74" s="74"/>
      <c r="AB74" s="74"/>
      <c r="AC74" s="74"/>
      <c r="AD74" s="74"/>
      <c r="AE74" s="74"/>
      <c r="AF74" s="74" t="s">
        <v>491</v>
      </c>
      <c r="AG74" s="74"/>
      <c r="AH74" s="74"/>
      <c r="AI74" s="74"/>
      <c r="AJ74" s="74"/>
      <c r="AK74" s="74"/>
      <c r="AL74" s="74"/>
      <c r="AM74" s="74"/>
      <c r="AN74" s="74"/>
      <c r="AO74" s="74"/>
      <c r="AP74" s="74"/>
      <c r="AQ74" s="74"/>
      <c r="AR74" s="74"/>
      <c r="AS74" s="74"/>
      <c r="AT74" s="74"/>
      <c r="AU74" s="74"/>
      <c r="AV74" s="74"/>
      <c r="AW74" s="74"/>
      <c r="AX74" s="74"/>
      <c r="AY74" s="74"/>
      <c r="AZ74" s="74"/>
      <c r="BA74" s="74"/>
      <c r="BB74" s="74"/>
      <c r="BC74" s="74"/>
      <c r="BD74" s="74"/>
      <c r="BE74" s="74"/>
      <c r="BF74" s="74"/>
      <c r="BG74" s="74"/>
      <c r="BH74" s="74"/>
      <c r="BI74" s="74"/>
      <c r="BJ74" s="74"/>
      <c r="BK74" s="74"/>
      <c r="BL74" s="74"/>
      <c r="BM74" s="74"/>
      <c r="BN74" s="74"/>
      <c r="BO74" s="74"/>
      <c r="BP74" s="74"/>
      <c r="BQ74" s="74"/>
      <c r="BR74" s="74"/>
      <c r="BS74" s="74"/>
      <c r="BT74" s="74"/>
      <c r="BU74" s="74"/>
      <c r="BV74" s="74"/>
      <c r="BW74" s="74"/>
      <c r="BX74" s="74"/>
      <c r="BY74" s="74"/>
      <c r="BZ74" s="74"/>
      <c r="CA74" s="74"/>
      <c r="CB74" s="74"/>
      <c r="CC74" s="74"/>
      <c r="CD74" s="74"/>
      <c r="CE74" s="74"/>
      <c r="CF74" s="74"/>
      <c r="CG74" s="74"/>
      <c r="CH74" s="74"/>
      <c r="CI74" s="74"/>
      <c r="CJ74" s="74"/>
      <c r="CK74" s="74"/>
      <c r="CL74" s="74"/>
      <c r="CM74" s="74"/>
      <c r="CN74" s="74"/>
      <c r="CO74" s="74"/>
      <c r="CP74" s="74"/>
      <c r="CQ74" s="74"/>
      <c r="CR74" s="74"/>
      <c r="CS74" s="74"/>
      <c r="CT74" s="74"/>
      <c r="CU74" s="74"/>
      <c r="CV74" s="74"/>
      <c r="CW74" s="74"/>
      <c r="CX74" s="74"/>
      <c r="CY74" s="74"/>
      <c r="CZ74" s="74"/>
      <c r="DA74" s="74"/>
      <c r="DB74" s="74"/>
      <c r="DC74" s="74"/>
      <c r="DD74" s="74"/>
      <c r="DE74" s="74"/>
      <c r="DF74" s="74"/>
      <c r="DG74" s="74"/>
      <c r="DH74" s="74"/>
      <c r="DI74" s="74"/>
      <c r="DJ74" s="74"/>
      <c r="DK74" s="74"/>
      <c r="DL74" s="74"/>
      <c r="DM74" s="74"/>
      <c r="DN74" s="74"/>
      <c r="DO74" s="74"/>
    </row>
    <row r="75" spans="1:119" s="8" customFormat="1" x14ac:dyDescent="0.35">
      <c r="A75" s="83">
        <v>100669</v>
      </c>
      <c r="B75" s="74" t="s">
        <v>658</v>
      </c>
      <c r="C75" s="74" t="b">
        <v>0</v>
      </c>
      <c r="D75" s="74" t="b">
        <v>1</v>
      </c>
      <c r="E75" s="74" t="b">
        <v>0</v>
      </c>
      <c r="F75" s="74" t="b">
        <v>0</v>
      </c>
      <c r="G75" s="74" t="s">
        <v>488</v>
      </c>
      <c r="H75" s="74"/>
      <c r="I75" s="74" t="s">
        <v>659</v>
      </c>
      <c r="J75" s="74" t="s">
        <v>654</v>
      </c>
      <c r="K75" s="74">
        <v>44.664999999999999</v>
      </c>
      <c r="L75" s="74">
        <v>-63.567999999999998</v>
      </c>
      <c r="M75" s="74" t="s">
        <v>475</v>
      </c>
      <c r="N75" s="74">
        <v>1943</v>
      </c>
      <c r="O75" s="74"/>
      <c r="P75" s="74">
        <v>2017</v>
      </c>
      <c r="Q75" s="74">
        <v>9111</v>
      </c>
      <c r="R75" s="74"/>
      <c r="S75" s="74"/>
      <c r="T75" s="74" t="s">
        <v>502</v>
      </c>
      <c r="U75" s="74"/>
      <c r="V75" s="74"/>
      <c r="W75" s="74"/>
      <c r="X75" s="74"/>
      <c r="Y75" s="74"/>
      <c r="Z75" s="74"/>
      <c r="AA75" s="74"/>
      <c r="AB75" s="74"/>
      <c r="AC75" s="74"/>
      <c r="AD75" s="74"/>
      <c r="AE75" s="74" t="s">
        <v>477</v>
      </c>
      <c r="AF75" s="74" t="s">
        <v>491</v>
      </c>
      <c r="AG75" s="74"/>
      <c r="AH75" s="74"/>
      <c r="AI75" s="74"/>
      <c r="AJ75" s="74"/>
      <c r="AK75" s="74"/>
      <c r="AL75" s="74"/>
      <c r="AM75" s="74"/>
      <c r="AN75" s="74"/>
      <c r="AO75" s="74"/>
      <c r="AP75" s="74"/>
      <c r="AQ75" s="74"/>
      <c r="AR75" s="74"/>
      <c r="AS75" s="74"/>
      <c r="AT75" s="74"/>
      <c r="AU75" s="74"/>
      <c r="AV75" s="74"/>
      <c r="AW75" s="74"/>
      <c r="AX75" s="74" t="s">
        <v>477</v>
      </c>
      <c r="AY75" s="74" t="s">
        <v>477</v>
      </c>
      <c r="AZ75" s="74"/>
      <c r="BA75" s="74"/>
      <c r="BB75" s="74"/>
      <c r="BC75" s="74"/>
      <c r="BD75" s="74"/>
      <c r="BE75" s="74"/>
      <c r="BF75" s="74"/>
      <c r="BG75" s="74"/>
      <c r="BH75" s="74"/>
      <c r="BI75" s="74"/>
      <c r="BJ75" s="74"/>
      <c r="BK75" s="74"/>
      <c r="BL75" s="74"/>
      <c r="BM75" s="74"/>
      <c r="BN75" s="74"/>
      <c r="BO75" s="74"/>
      <c r="BP75" s="74"/>
      <c r="BQ75" s="74"/>
      <c r="BR75" s="74"/>
      <c r="BS75" s="74"/>
      <c r="BT75" s="74"/>
      <c r="BU75" s="74"/>
      <c r="BV75" s="74"/>
      <c r="BW75" s="74"/>
      <c r="BX75" s="74"/>
      <c r="BY75" s="74"/>
      <c r="BZ75" s="74"/>
      <c r="CA75" s="74"/>
      <c r="CB75" s="74"/>
      <c r="CC75" s="74"/>
      <c r="CD75" s="74"/>
      <c r="CE75" s="74"/>
      <c r="CF75" s="74"/>
      <c r="CG75" s="74"/>
      <c r="CH75" s="74"/>
      <c r="CI75" s="74"/>
      <c r="CJ75" s="74"/>
      <c r="CK75" s="74" t="s">
        <v>477</v>
      </c>
      <c r="CL75" s="74" t="s">
        <v>480</v>
      </c>
      <c r="CM75" s="74" t="s">
        <v>480</v>
      </c>
      <c r="CN75" s="74"/>
      <c r="CO75" s="74"/>
      <c r="CP75" s="74"/>
      <c r="CQ75" s="74">
        <v>123515.87</v>
      </c>
      <c r="CR75" s="74"/>
      <c r="CS75" s="74"/>
      <c r="CT75" s="74"/>
      <c r="CU75" s="74"/>
      <c r="CV75" s="74"/>
      <c r="CW75" s="74"/>
      <c r="CX75" s="74"/>
      <c r="CY75" s="74"/>
      <c r="CZ75" s="74" t="s">
        <v>480</v>
      </c>
      <c r="DA75" s="74"/>
      <c r="DB75" s="74"/>
      <c r="DC75" s="74">
        <v>4.92</v>
      </c>
      <c r="DD75" s="74"/>
      <c r="DE75" s="74"/>
      <c r="DF75" s="74"/>
      <c r="DG75" s="74"/>
      <c r="DH75" s="74"/>
      <c r="DI75" s="74"/>
      <c r="DJ75" s="74"/>
      <c r="DK75" s="74"/>
      <c r="DL75" s="74"/>
      <c r="DM75" s="74"/>
      <c r="DN75" s="74"/>
      <c r="DO75" s="74"/>
    </row>
    <row r="76" spans="1:119" s="8" customFormat="1" x14ac:dyDescent="0.35">
      <c r="A76" s="83">
        <v>100670</v>
      </c>
      <c r="B76" s="74" t="s">
        <v>660</v>
      </c>
      <c r="C76" s="74" t="b">
        <v>0</v>
      </c>
      <c r="D76" s="74" t="b">
        <v>1</v>
      </c>
      <c r="E76" s="74" t="b">
        <v>0</v>
      </c>
      <c r="F76" s="74" t="b">
        <v>0</v>
      </c>
      <c r="G76" s="74" t="s">
        <v>488</v>
      </c>
      <c r="H76" s="74"/>
      <c r="I76" s="74" t="s">
        <v>659</v>
      </c>
      <c r="J76" s="74" t="s">
        <v>654</v>
      </c>
      <c r="K76" s="74">
        <v>44.665999999999997</v>
      </c>
      <c r="L76" s="74">
        <v>-63.567</v>
      </c>
      <c r="M76" s="74" t="s">
        <v>475</v>
      </c>
      <c r="N76" s="74">
        <v>2012</v>
      </c>
      <c r="O76" s="74"/>
      <c r="P76" s="74">
        <v>2017</v>
      </c>
      <c r="Q76" s="74">
        <v>9111</v>
      </c>
      <c r="R76" s="74"/>
      <c r="S76" s="74"/>
      <c r="T76" s="74" t="s">
        <v>502</v>
      </c>
      <c r="U76" s="74"/>
      <c r="V76" s="74"/>
      <c r="W76" s="74"/>
      <c r="X76" s="74"/>
      <c r="Y76" s="74"/>
      <c r="Z76" s="74"/>
      <c r="AA76" s="74"/>
      <c r="AB76" s="74"/>
      <c r="AC76" s="74"/>
      <c r="AD76" s="74"/>
      <c r="AE76" s="74" t="s">
        <v>477</v>
      </c>
      <c r="AF76" s="74" t="s">
        <v>491</v>
      </c>
      <c r="AG76" s="74"/>
      <c r="AH76" s="74"/>
      <c r="AI76" s="74"/>
      <c r="AJ76" s="74"/>
      <c r="AK76" s="74"/>
      <c r="AL76" s="74"/>
      <c r="AM76" s="74"/>
      <c r="AN76" s="74"/>
      <c r="AO76" s="74"/>
      <c r="AP76" s="74"/>
      <c r="AQ76" s="74"/>
      <c r="AR76" s="74"/>
      <c r="AS76" s="74"/>
      <c r="AT76" s="74"/>
      <c r="AU76" s="74"/>
      <c r="AV76" s="74"/>
      <c r="AW76" s="74" t="s">
        <v>477</v>
      </c>
      <c r="AX76" s="74"/>
      <c r="AY76" s="74" t="s">
        <v>477</v>
      </c>
      <c r="AZ76" s="74"/>
      <c r="BA76" s="74"/>
      <c r="BB76" s="74"/>
      <c r="BC76" s="74"/>
      <c r="BD76" s="74"/>
      <c r="BE76" s="74"/>
      <c r="BF76" s="74"/>
      <c r="BG76" s="74"/>
      <c r="BH76" s="74"/>
      <c r="BI76" s="74"/>
      <c r="BJ76" s="74"/>
      <c r="BK76" s="74"/>
      <c r="BL76" s="74"/>
      <c r="BM76" s="74"/>
      <c r="BN76" s="74"/>
      <c r="BO76" s="74"/>
      <c r="BP76" s="74"/>
      <c r="BQ76" s="74"/>
      <c r="BR76" s="74"/>
      <c r="BS76" s="74"/>
      <c r="BT76" s="74"/>
      <c r="BU76" s="74"/>
      <c r="BV76" s="74"/>
      <c r="BW76" s="74"/>
      <c r="BX76" s="74"/>
      <c r="BY76" s="74"/>
      <c r="BZ76" s="74"/>
      <c r="CA76" s="74"/>
      <c r="CB76" s="74"/>
      <c r="CC76" s="74"/>
      <c r="CD76" s="74"/>
      <c r="CE76" s="74"/>
      <c r="CF76" s="74"/>
      <c r="CG76" s="74"/>
      <c r="CH76" s="74"/>
      <c r="CI76" s="74"/>
      <c r="CJ76" s="74"/>
      <c r="CK76" s="74" t="s">
        <v>477</v>
      </c>
      <c r="CL76" s="74" t="s">
        <v>480</v>
      </c>
      <c r="CM76" s="74" t="s">
        <v>480</v>
      </c>
      <c r="CN76" s="74"/>
      <c r="CO76" s="74"/>
      <c r="CP76" s="74"/>
      <c r="CQ76" s="74">
        <v>1718955.59</v>
      </c>
      <c r="CR76" s="74"/>
      <c r="CS76" s="74"/>
      <c r="CT76" s="74"/>
      <c r="CU76" s="74"/>
      <c r="CV76" s="74"/>
      <c r="CW76" s="74"/>
      <c r="CX76" s="74"/>
      <c r="CY76" s="74"/>
      <c r="CZ76" s="74" t="s">
        <v>480</v>
      </c>
      <c r="DA76" s="74"/>
      <c r="DB76" s="74"/>
      <c r="DC76" s="74">
        <v>11.96</v>
      </c>
      <c r="DD76" s="74"/>
      <c r="DE76" s="74"/>
      <c r="DF76" s="74"/>
      <c r="DG76" s="74"/>
      <c r="DH76" s="74"/>
      <c r="DI76" s="74"/>
      <c r="DJ76" s="74"/>
      <c r="DK76" s="74"/>
      <c r="DL76" s="74"/>
      <c r="DM76" s="74"/>
      <c r="DN76" s="74"/>
      <c r="DO76" s="74"/>
    </row>
    <row r="77" spans="1:119" s="8" customFormat="1" x14ac:dyDescent="0.35">
      <c r="A77" s="83">
        <v>100686</v>
      </c>
      <c r="B77" s="74" t="s">
        <v>661</v>
      </c>
      <c r="C77" s="74" t="b">
        <v>0</v>
      </c>
      <c r="D77" s="74" t="b">
        <v>1</v>
      </c>
      <c r="E77" s="74" t="b">
        <v>0</v>
      </c>
      <c r="F77" s="74" t="b">
        <v>0</v>
      </c>
      <c r="G77" s="74" t="s">
        <v>488</v>
      </c>
      <c r="H77" s="74"/>
      <c r="I77" s="74" t="s">
        <v>662</v>
      </c>
      <c r="J77" s="74" t="s">
        <v>654</v>
      </c>
      <c r="K77" s="74">
        <v>44.972000000000001</v>
      </c>
      <c r="L77" s="74">
        <v>-64.933999999999997</v>
      </c>
      <c r="M77" s="74" t="s">
        <v>475</v>
      </c>
      <c r="N77" s="74">
        <v>2005</v>
      </c>
      <c r="O77" s="74"/>
      <c r="P77" s="74">
        <v>2017</v>
      </c>
      <c r="Q77" s="74">
        <v>9111</v>
      </c>
      <c r="R77" s="74"/>
      <c r="S77" s="74"/>
      <c r="T77" s="74" t="s">
        <v>490</v>
      </c>
      <c r="U77" s="74"/>
      <c r="V77" s="74"/>
      <c r="W77" s="74"/>
      <c r="X77" s="74"/>
      <c r="Y77" s="74"/>
      <c r="Z77" s="74"/>
      <c r="AA77" s="74"/>
      <c r="AB77" s="74"/>
      <c r="AC77" s="74"/>
      <c r="AD77" s="74"/>
      <c r="AE77" s="74" t="s">
        <v>477</v>
      </c>
      <c r="AF77" s="74" t="s">
        <v>491</v>
      </c>
      <c r="AG77" s="74"/>
      <c r="AH77" s="74"/>
      <c r="AI77" s="74"/>
      <c r="AJ77" s="74"/>
      <c r="AK77" s="74"/>
      <c r="AL77" s="74"/>
      <c r="AM77" s="74"/>
      <c r="AN77" s="74"/>
      <c r="AO77" s="74"/>
      <c r="AP77" s="74"/>
      <c r="AQ77" s="74"/>
      <c r="AR77" s="74"/>
      <c r="AS77" s="74"/>
      <c r="AT77" s="74"/>
      <c r="AU77" s="74"/>
      <c r="AV77" s="74"/>
      <c r="AW77" s="74"/>
      <c r="AX77" s="74" t="s">
        <v>477</v>
      </c>
      <c r="AY77" s="74" t="s">
        <v>477</v>
      </c>
      <c r="AZ77" s="74"/>
      <c r="BA77" s="74"/>
      <c r="BB77" s="74"/>
      <c r="BC77" s="74"/>
      <c r="BD77" s="74"/>
      <c r="BE77" s="74"/>
      <c r="BF77" s="74"/>
      <c r="BG77" s="74"/>
      <c r="BH77" s="74"/>
      <c r="BI77" s="74"/>
      <c r="BJ77" s="74"/>
      <c r="BK77" s="74"/>
      <c r="BL77" s="74"/>
      <c r="BM77" s="74"/>
      <c r="BN77" s="74"/>
      <c r="BO77" s="74"/>
      <c r="BP77" s="74"/>
      <c r="BQ77" s="74"/>
      <c r="BR77" s="74"/>
      <c r="BS77" s="74"/>
      <c r="BT77" s="74"/>
      <c r="BU77" s="74"/>
      <c r="BV77" s="74"/>
      <c r="BW77" s="74"/>
      <c r="BX77" s="74"/>
      <c r="BY77" s="74"/>
      <c r="BZ77" s="74"/>
      <c r="CA77" s="74"/>
      <c r="CB77" s="74"/>
      <c r="CC77" s="74"/>
      <c r="CD77" s="74"/>
      <c r="CE77" s="74"/>
      <c r="CF77" s="74"/>
      <c r="CG77" s="74"/>
      <c r="CH77" s="74"/>
      <c r="CI77" s="74"/>
      <c r="CJ77" s="74"/>
      <c r="CK77" s="74" t="s">
        <v>477</v>
      </c>
      <c r="CL77" s="74" t="s">
        <v>480</v>
      </c>
      <c r="CM77" s="74" t="s">
        <v>480</v>
      </c>
      <c r="CN77" s="74"/>
      <c r="CO77" s="74"/>
      <c r="CP77" s="74"/>
      <c r="CQ77" s="74">
        <v>1726914.75</v>
      </c>
      <c r="CR77" s="74"/>
      <c r="CS77" s="74"/>
      <c r="CT77" s="74"/>
      <c r="CU77" s="74"/>
      <c r="CV77" s="74"/>
      <c r="CW77" s="74"/>
      <c r="CX77" s="74"/>
      <c r="CY77" s="74"/>
      <c r="CZ77" s="74" t="s">
        <v>480</v>
      </c>
      <c r="DA77" s="74"/>
      <c r="DB77" s="74"/>
      <c r="DC77" s="74">
        <v>43.96</v>
      </c>
      <c r="DD77" s="74"/>
      <c r="DE77" s="74"/>
      <c r="DF77" s="74"/>
      <c r="DG77" s="74"/>
      <c r="DH77" s="74"/>
      <c r="DI77" s="74"/>
      <c r="DJ77" s="74"/>
      <c r="DK77" s="74"/>
      <c r="DL77" s="74"/>
      <c r="DM77" s="74"/>
      <c r="DN77" s="74"/>
      <c r="DO77" s="74"/>
    </row>
    <row r="78" spans="1:119" s="8" customFormat="1" x14ac:dyDescent="0.35">
      <c r="A78" s="83">
        <v>100688</v>
      </c>
      <c r="B78" s="74" t="s">
        <v>663</v>
      </c>
      <c r="C78" s="74" t="b">
        <v>0</v>
      </c>
      <c r="D78" s="74" t="b">
        <v>1</v>
      </c>
      <c r="E78" s="74" t="b">
        <v>0</v>
      </c>
      <c r="F78" s="74" t="b">
        <v>0</v>
      </c>
      <c r="G78" s="74" t="s">
        <v>664</v>
      </c>
      <c r="H78" s="74"/>
      <c r="I78" s="74" t="s">
        <v>664</v>
      </c>
      <c r="J78" s="74" t="s">
        <v>654</v>
      </c>
      <c r="K78" s="74">
        <v>44.649000000000001</v>
      </c>
      <c r="L78" s="74">
        <v>-63.575000000000003</v>
      </c>
      <c r="M78" s="74" t="s">
        <v>475</v>
      </c>
      <c r="N78" s="74">
        <v>2010</v>
      </c>
      <c r="O78" s="74"/>
      <c r="P78" s="74">
        <v>2014</v>
      </c>
      <c r="Q78" s="74"/>
      <c r="R78" s="74"/>
      <c r="S78" s="74"/>
      <c r="T78" s="74" t="s">
        <v>476</v>
      </c>
      <c r="U78" s="74"/>
      <c r="V78" s="74" t="s">
        <v>477</v>
      </c>
      <c r="W78" s="74"/>
      <c r="X78" s="74" t="s">
        <v>477</v>
      </c>
      <c r="Y78" s="74"/>
      <c r="Z78" s="74" t="s">
        <v>477</v>
      </c>
      <c r="AA78" s="74"/>
      <c r="AB78" s="74"/>
      <c r="AC78" s="74"/>
      <c r="AD78" s="74"/>
      <c r="AE78" s="74"/>
      <c r="AF78" s="74" t="s">
        <v>507</v>
      </c>
      <c r="AG78" s="74"/>
      <c r="AH78" s="74"/>
      <c r="AI78" s="74">
        <v>7.2096</v>
      </c>
      <c r="AJ78" s="74"/>
      <c r="AK78" s="74">
        <v>3472.22</v>
      </c>
      <c r="AL78" s="74"/>
      <c r="AM78" s="74"/>
      <c r="AN78" s="74"/>
      <c r="AO78" s="74"/>
      <c r="AP78" s="74"/>
      <c r="AQ78" s="74"/>
      <c r="AR78" s="74"/>
      <c r="AS78" s="74"/>
      <c r="AT78" s="74"/>
      <c r="AU78" s="74"/>
      <c r="AV78" s="74"/>
      <c r="AW78" s="74" t="s">
        <v>477</v>
      </c>
      <c r="AX78" s="74"/>
      <c r="AY78" s="74"/>
      <c r="AZ78" s="74"/>
      <c r="BA78" s="74"/>
      <c r="BB78" s="74"/>
      <c r="BC78" s="74"/>
      <c r="BD78" s="74" t="s">
        <v>477</v>
      </c>
      <c r="BE78" s="74"/>
      <c r="BF78" s="74"/>
      <c r="BG78" s="74"/>
      <c r="BH78" s="74"/>
      <c r="BI78" s="74"/>
      <c r="BJ78" s="74"/>
      <c r="BK78" s="74"/>
      <c r="BL78" s="74"/>
      <c r="BM78" s="74"/>
      <c r="BN78" s="74"/>
      <c r="BO78" s="74"/>
      <c r="BP78" s="74"/>
      <c r="BQ78" s="74"/>
      <c r="BR78" s="74"/>
      <c r="BS78" s="74"/>
      <c r="BT78" s="74"/>
      <c r="BU78" s="74"/>
      <c r="BV78" s="74"/>
      <c r="BW78" s="74"/>
      <c r="BX78" s="74"/>
      <c r="BY78" s="74"/>
      <c r="BZ78" s="74"/>
      <c r="CA78" s="74"/>
      <c r="CB78" s="74"/>
      <c r="CC78" s="74"/>
      <c r="CD78" s="74"/>
      <c r="CE78" s="74"/>
      <c r="CF78" s="74"/>
      <c r="CG78" s="74"/>
      <c r="CH78" s="74"/>
      <c r="CI78" s="74"/>
      <c r="CJ78" s="74"/>
      <c r="CK78" s="74" t="s">
        <v>480</v>
      </c>
      <c r="CL78" s="74" t="s">
        <v>477</v>
      </c>
      <c r="CM78" s="74" t="s">
        <v>477</v>
      </c>
      <c r="CN78" s="74"/>
      <c r="CO78" s="74">
        <v>5</v>
      </c>
      <c r="CP78" s="74">
        <v>5</v>
      </c>
      <c r="CQ78" s="74"/>
      <c r="CR78" s="74">
        <v>330000</v>
      </c>
      <c r="CS78" s="74">
        <v>330000</v>
      </c>
      <c r="CT78" s="74"/>
      <c r="CU78" s="74">
        <v>492</v>
      </c>
      <c r="CV78" s="74">
        <v>492</v>
      </c>
      <c r="CW78" s="74"/>
      <c r="CX78" s="74" t="s">
        <v>480</v>
      </c>
      <c r="CY78" s="74" t="s">
        <v>480</v>
      </c>
      <c r="CZ78" s="74"/>
      <c r="DA78" s="74"/>
      <c r="DB78" s="74"/>
      <c r="DC78" s="74"/>
      <c r="DD78" s="74">
        <v>4.3961199999999998</v>
      </c>
      <c r="DE78" s="74">
        <v>2.8134800000000002</v>
      </c>
      <c r="DF78" s="74"/>
      <c r="DG78" s="74">
        <v>3472.22</v>
      </c>
      <c r="DH78" s="74"/>
      <c r="DI78" s="74"/>
      <c r="DJ78" s="74"/>
      <c r="DK78" s="74"/>
      <c r="DL78" s="74"/>
      <c r="DM78" s="74"/>
      <c r="DN78" s="74"/>
      <c r="DO78" s="74"/>
    </row>
    <row r="79" spans="1:119" s="8" customFormat="1" x14ac:dyDescent="0.35">
      <c r="A79" s="83">
        <v>100689</v>
      </c>
      <c r="B79" s="74" t="s">
        <v>665</v>
      </c>
      <c r="C79" s="74" t="b">
        <v>0</v>
      </c>
      <c r="D79" s="74" t="b">
        <v>1</v>
      </c>
      <c r="E79" s="74" t="b">
        <v>0</v>
      </c>
      <c r="F79" s="74" t="b">
        <v>0</v>
      </c>
      <c r="G79" s="74" t="s">
        <v>488</v>
      </c>
      <c r="H79" s="74"/>
      <c r="I79" s="74" t="s">
        <v>664</v>
      </c>
      <c r="J79" s="74" t="s">
        <v>654</v>
      </c>
      <c r="K79" s="74">
        <v>44.65</v>
      </c>
      <c r="L79" s="74">
        <v>-63.574000000000005</v>
      </c>
      <c r="M79" s="74" t="s">
        <v>475</v>
      </c>
      <c r="N79" s="74">
        <v>1941</v>
      </c>
      <c r="O79" s="74"/>
      <c r="P79" s="74">
        <v>2017</v>
      </c>
      <c r="Q79" s="74">
        <v>9111</v>
      </c>
      <c r="R79" s="74"/>
      <c r="S79" s="74"/>
      <c r="T79" s="74" t="s">
        <v>497</v>
      </c>
      <c r="U79" s="74"/>
      <c r="V79" s="74"/>
      <c r="W79" s="74"/>
      <c r="X79" s="74"/>
      <c r="Y79" s="74"/>
      <c r="Z79" s="74"/>
      <c r="AA79" s="74"/>
      <c r="AB79" s="74"/>
      <c r="AC79" s="74"/>
      <c r="AD79" s="74"/>
      <c r="AE79" s="74" t="s">
        <v>477</v>
      </c>
      <c r="AF79" s="74" t="s">
        <v>491</v>
      </c>
      <c r="AG79" s="74"/>
      <c r="AH79" s="74"/>
      <c r="AI79" s="74"/>
      <c r="AJ79" s="74"/>
      <c r="AK79" s="74"/>
      <c r="AL79" s="74"/>
      <c r="AM79" s="74"/>
      <c r="AN79" s="74"/>
      <c r="AO79" s="74"/>
      <c r="AP79" s="74"/>
      <c r="AQ79" s="74"/>
      <c r="AR79" s="74"/>
      <c r="AS79" s="74"/>
      <c r="AT79" s="74"/>
      <c r="AU79" s="74"/>
      <c r="AV79" s="74"/>
      <c r="AW79" s="74"/>
      <c r="AX79" s="74" t="s">
        <v>477</v>
      </c>
      <c r="AY79" s="74" t="s">
        <v>477</v>
      </c>
      <c r="AZ79" s="74"/>
      <c r="BA79" s="74"/>
      <c r="BB79" s="74"/>
      <c r="BC79" s="74"/>
      <c r="BD79" s="74"/>
      <c r="BE79" s="74"/>
      <c r="BF79" s="74"/>
      <c r="BG79" s="74"/>
      <c r="BH79" s="74"/>
      <c r="BI79" s="74"/>
      <c r="BJ79" s="74"/>
      <c r="BK79" s="74"/>
      <c r="BL79" s="74"/>
      <c r="BM79" s="74"/>
      <c r="BN79" s="74"/>
      <c r="BO79" s="74"/>
      <c r="BP79" s="74"/>
      <c r="BQ79" s="74"/>
      <c r="BR79" s="74"/>
      <c r="BS79" s="74"/>
      <c r="BT79" s="74"/>
      <c r="BU79" s="74"/>
      <c r="BV79" s="74"/>
      <c r="BW79" s="74"/>
      <c r="BX79" s="74"/>
      <c r="BY79" s="74"/>
      <c r="BZ79" s="74"/>
      <c r="CA79" s="74"/>
      <c r="CB79" s="74"/>
      <c r="CC79" s="74"/>
      <c r="CD79" s="74"/>
      <c r="CE79" s="74"/>
      <c r="CF79" s="74"/>
      <c r="CG79" s="74"/>
      <c r="CH79" s="74"/>
      <c r="CI79" s="74"/>
      <c r="CJ79" s="74"/>
      <c r="CK79" s="74" t="s">
        <v>477</v>
      </c>
      <c r="CL79" s="74" t="s">
        <v>480</v>
      </c>
      <c r="CM79" s="74" t="s">
        <v>480</v>
      </c>
      <c r="CN79" s="74"/>
      <c r="CO79" s="74"/>
      <c r="CP79" s="74"/>
      <c r="CQ79" s="74">
        <v>1658210</v>
      </c>
      <c r="CR79" s="74"/>
      <c r="CS79" s="74"/>
      <c r="CT79" s="74"/>
      <c r="CU79" s="74"/>
      <c r="CV79" s="74"/>
      <c r="CW79" s="74"/>
      <c r="CX79" s="74"/>
      <c r="CY79" s="74"/>
      <c r="CZ79" s="74" t="s">
        <v>480</v>
      </c>
      <c r="DA79" s="74"/>
      <c r="DB79" s="74"/>
      <c r="DC79" s="74">
        <v>61.54</v>
      </c>
      <c r="DD79" s="74"/>
      <c r="DE79" s="74"/>
      <c r="DF79" s="74"/>
      <c r="DG79" s="74"/>
      <c r="DH79" s="74"/>
      <c r="DI79" s="74"/>
      <c r="DJ79" s="74"/>
      <c r="DK79" s="74"/>
      <c r="DL79" s="74"/>
      <c r="DM79" s="74"/>
      <c r="DN79" s="74"/>
      <c r="DO79" s="74"/>
    </row>
    <row r="80" spans="1:119" s="8" customFormat="1" x14ac:dyDescent="0.35">
      <c r="A80" s="83">
        <v>100690</v>
      </c>
      <c r="B80" s="74" t="s">
        <v>666</v>
      </c>
      <c r="C80" s="74" t="b">
        <v>0</v>
      </c>
      <c r="D80" s="74" t="b">
        <v>1</v>
      </c>
      <c r="E80" s="74" t="b">
        <v>0</v>
      </c>
      <c r="F80" s="74" t="b">
        <v>0</v>
      </c>
      <c r="G80" s="74" t="s">
        <v>488</v>
      </c>
      <c r="H80" s="74"/>
      <c r="I80" s="74" t="s">
        <v>664</v>
      </c>
      <c r="J80" s="74" t="s">
        <v>654</v>
      </c>
      <c r="K80" s="74">
        <v>44.651000000000003</v>
      </c>
      <c r="L80" s="74">
        <v>-63.573</v>
      </c>
      <c r="M80" s="74" t="s">
        <v>475</v>
      </c>
      <c r="N80" s="74">
        <v>1942</v>
      </c>
      <c r="O80" s="74"/>
      <c r="P80" s="74">
        <v>2017</v>
      </c>
      <c r="Q80" s="74">
        <v>9111</v>
      </c>
      <c r="R80" s="74"/>
      <c r="S80" s="74"/>
      <c r="T80" s="74" t="s">
        <v>476</v>
      </c>
      <c r="U80" s="74"/>
      <c r="V80" s="74"/>
      <c r="W80" s="74"/>
      <c r="X80" s="74"/>
      <c r="Y80" s="74"/>
      <c r="Z80" s="74"/>
      <c r="AA80" s="74"/>
      <c r="AB80" s="74"/>
      <c r="AC80" s="74"/>
      <c r="AD80" s="74"/>
      <c r="AE80" s="74" t="s">
        <v>477</v>
      </c>
      <c r="AF80" s="74" t="s">
        <v>491</v>
      </c>
      <c r="AG80" s="74"/>
      <c r="AH80" s="74"/>
      <c r="AI80" s="74"/>
      <c r="AJ80" s="74"/>
      <c r="AK80" s="74"/>
      <c r="AL80" s="74"/>
      <c r="AM80" s="74"/>
      <c r="AN80" s="74"/>
      <c r="AO80" s="74"/>
      <c r="AP80" s="74"/>
      <c r="AQ80" s="74"/>
      <c r="AR80" s="74"/>
      <c r="AS80" s="74"/>
      <c r="AT80" s="74"/>
      <c r="AU80" s="74"/>
      <c r="AV80" s="74"/>
      <c r="AW80" s="74"/>
      <c r="AX80" s="74" t="s">
        <v>477</v>
      </c>
      <c r="AY80" s="74" t="s">
        <v>477</v>
      </c>
      <c r="AZ80" s="74"/>
      <c r="BA80" s="74"/>
      <c r="BB80" s="74"/>
      <c r="BC80" s="74"/>
      <c r="BD80" s="74"/>
      <c r="BE80" s="74"/>
      <c r="BF80" s="74"/>
      <c r="BG80" s="74"/>
      <c r="BH80" s="74"/>
      <c r="BI80" s="74"/>
      <c r="BJ80" s="74"/>
      <c r="BK80" s="74"/>
      <c r="BL80" s="74"/>
      <c r="BM80" s="74"/>
      <c r="BN80" s="74"/>
      <c r="BO80" s="74"/>
      <c r="BP80" s="74"/>
      <c r="BQ80" s="74"/>
      <c r="BR80" s="74"/>
      <c r="BS80" s="74"/>
      <c r="BT80" s="74"/>
      <c r="BU80" s="74"/>
      <c r="BV80" s="74"/>
      <c r="BW80" s="74"/>
      <c r="BX80" s="74"/>
      <c r="BY80" s="74"/>
      <c r="BZ80" s="74"/>
      <c r="CA80" s="74"/>
      <c r="CB80" s="74"/>
      <c r="CC80" s="74"/>
      <c r="CD80" s="74"/>
      <c r="CE80" s="74"/>
      <c r="CF80" s="74"/>
      <c r="CG80" s="74"/>
      <c r="CH80" s="74"/>
      <c r="CI80" s="74"/>
      <c r="CJ80" s="74"/>
      <c r="CK80" s="74" t="s">
        <v>477</v>
      </c>
      <c r="CL80" s="74" t="s">
        <v>480</v>
      </c>
      <c r="CM80" s="74" t="s">
        <v>480</v>
      </c>
      <c r="CN80" s="74"/>
      <c r="CO80" s="74"/>
      <c r="CP80" s="74"/>
      <c r="CQ80" s="74">
        <v>1531651.6</v>
      </c>
      <c r="CR80" s="74"/>
      <c r="CS80" s="74"/>
      <c r="CT80" s="74"/>
      <c r="CU80" s="74"/>
      <c r="CV80" s="74"/>
      <c r="CW80" s="74"/>
      <c r="CX80" s="74"/>
      <c r="CY80" s="74"/>
      <c r="CZ80" s="74" t="s">
        <v>480</v>
      </c>
      <c r="DA80" s="74"/>
      <c r="DB80" s="74"/>
      <c r="DC80" s="74">
        <v>21.98</v>
      </c>
      <c r="DD80" s="74"/>
      <c r="DE80" s="74"/>
      <c r="DF80" s="74"/>
      <c r="DG80" s="74"/>
      <c r="DH80" s="74"/>
      <c r="DI80" s="74"/>
      <c r="DJ80" s="74"/>
      <c r="DK80" s="74"/>
      <c r="DL80" s="74"/>
      <c r="DM80" s="74"/>
      <c r="DN80" s="74"/>
      <c r="DO80" s="74"/>
    </row>
    <row r="81" spans="1:119" s="8" customFormat="1" x14ac:dyDescent="0.35">
      <c r="A81" s="83">
        <v>100691</v>
      </c>
      <c r="B81" s="74" t="s">
        <v>667</v>
      </c>
      <c r="C81" s="74" t="b">
        <v>0</v>
      </c>
      <c r="D81" s="74" t="b">
        <v>1</v>
      </c>
      <c r="E81" s="74" t="b">
        <v>0</v>
      </c>
      <c r="F81" s="74" t="b">
        <v>0</v>
      </c>
      <c r="G81" s="74" t="s">
        <v>488</v>
      </c>
      <c r="H81" s="74"/>
      <c r="I81" s="74" t="s">
        <v>664</v>
      </c>
      <c r="J81" s="74" t="s">
        <v>654</v>
      </c>
      <c r="K81" s="74">
        <v>44.652000000000001</v>
      </c>
      <c r="L81" s="74">
        <v>-63.572000000000003</v>
      </c>
      <c r="M81" s="74" t="s">
        <v>475</v>
      </c>
      <c r="N81" s="74">
        <v>1957</v>
      </c>
      <c r="O81" s="74"/>
      <c r="P81" s="74">
        <v>2017</v>
      </c>
      <c r="Q81" s="74">
        <v>9111</v>
      </c>
      <c r="R81" s="74"/>
      <c r="S81" s="74"/>
      <c r="T81" s="74" t="s">
        <v>497</v>
      </c>
      <c r="U81" s="74"/>
      <c r="V81" s="74"/>
      <c r="W81" s="74"/>
      <c r="X81" s="74"/>
      <c r="Y81" s="74"/>
      <c r="Z81" s="74"/>
      <c r="AA81" s="74"/>
      <c r="AB81" s="74"/>
      <c r="AC81" s="74"/>
      <c r="AD81" s="74"/>
      <c r="AE81" s="74" t="s">
        <v>477</v>
      </c>
      <c r="AF81" s="74" t="s">
        <v>491</v>
      </c>
      <c r="AG81" s="74"/>
      <c r="AH81" s="74"/>
      <c r="AI81" s="74"/>
      <c r="AJ81" s="74"/>
      <c r="AK81" s="74"/>
      <c r="AL81" s="74"/>
      <c r="AM81" s="74"/>
      <c r="AN81" s="74"/>
      <c r="AO81" s="74"/>
      <c r="AP81" s="74"/>
      <c r="AQ81" s="74"/>
      <c r="AR81" s="74"/>
      <c r="AS81" s="74"/>
      <c r="AT81" s="74"/>
      <c r="AU81" s="74"/>
      <c r="AV81" s="74"/>
      <c r="AW81" s="74"/>
      <c r="AX81" s="74" t="s">
        <v>477</v>
      </c>
      <c r="AY81" s="74" t="s">
        <v>477</v>
      </c>
      <c r="AZ81" s="74"/>
      <c r="BA81" s="74"/>
      <c r="BB81" s="74"/>
      <c r="BC81" s="74"/>
      <c r="BD81" s="74"/>
      <c r="BE81" s="74"/>
      <c r="BF81" s="74"/>
      <c r="BG81" s="74"/>
      <c r="BH81" s="74"/>
      <c r="BI81" s="74"/>
      <c r="BJ81" s="74"/>
      <c r="BK81" s="74"/>
      <c r="BL81" s="74"/>
      <c r="BM81" s="74"/>
      <c r="BN81" s="74"/>
      <c r="BO81" s="74"/>
      <c r="BP81" s="74"/>
      <c r="BQ81" s="74"/>
      <c r="BR81" s="74"/>
      <c r="BS81" s="74"/>
      <c r="BT81" s="74"/>
      <c r="BU81" s="74"/>
      <c r="BV81" s="74"/>
      <c r="BW81" s="74"/>
      <c r="BX81" s="74"/>
      <c r="BY81" s="74"/>
      <c r="BZ81" s="74"/>
      <c r="CA81" s="74"/>
      <c r="CB81" s="74"/>
      <c r="CC81" s="74"/>
      <c r="CD81" s="74"/>
      <c r="CE81" s="74"/>
      <c r="CF81" s="74"/>
      <c r="CG81" s="74"/>
      <c r="CH81" s="74"/>
      <c r="CI81" s="74"/>
      <c r="CJ81" s="74"/>
      <c r="CK81" s="74" t="s">
        <v>477</v>
      </c>
      <c r="CL81" s="74" t="s">
        <v>480</v>
      </c>
      <c r="CM81" s="74" t="s">
        <v>480</v>
      </c>
      <c r="CN81" s="74"/>
      <c r="CO81" s="74"/>
      <c r="CP81" s="74"/>
      <c r="CQ81" s="74">
        <v>382510.95</v>
      </c>
      <c r="CR81" s="74"/>
      <c r="CS81" s="74"/>
      <c r="CT81" s="74"/>
      <c r="CU81" s="74"/>
      <c r="CV81" s="74"/>
      <c r="CW81" s="74"/>
      <c r="CX81" s="74"/>
      <c r="CY81" s="74"/>
      <c r="CZ81" s="74" t="s">
        <v>480</v>
      </c>
      <c r="DA81" s="74"/>
      <c r="DB81" s="74"/>
      <c r="DC81" s="74">
        <v>21.84</v>
      </c>
      <c r="DD81" s="74"/>
      <c r="DE81" s="74"/>
      <c r="DF81" s="74"/>
      <c r="DG81" s="74"/>
      <c r="DH81" s="74"/>
      <c r="DI81" s="74"/>
      <c r="DJ81" s="74"/>
      <c r="DK81" s="74"/>
      <c r="DL81" s="74"/>
      <c r="DM81" s="74"/>
      <c r="DN81" s="74"/>
      <c r="DO81" s="74"/>
    </row>
    <row r="82" spans="1:119" s="8" customFormat="1" x14ac:dyDescent="0.35">
      <c r="A82" s="83">
        <v>100692</v>
      </c>
      <c r="B82" s="74" t="s">
        <v>668</v>
      </c>
      <c r="C82" s="74" t="b">
        <v>0</v>
      </c>
      <c r="D82" s="74" t="b">
        <v>1</v>
      </c>
      <c r="E82" s="74" t="b">
        <v>0</v>
      </c>
      <c r="F82" s="74" t="b">
        <v>0</v>
      </c>
      <c r="G82" s="74" t="s">
        <v>669</v>
      </c>
      <c r="H82" s="74"/>
      <c r="I82" s="74" t="s">
        <v>664</v>
      </c>
      <c r="J82" s="74" t="s">
        <v>654</v>
      </c>
      <c r="K82" s="74">
        <v>44.652999999999999</v>
      </c>
      <c r="L82" s="74">
        <v>-63.571000000000005</v>
      </c>
      <c r="M82" s="74" t="s">
        <v>475</v>
      </c>
      <c r="N82" s="74">
        <v>1970</v>
      </c>
      <c r="O82" s="74"/>
      <c r="P82" s="74">
        <v>2018</v>
      </c>
      <c r="Q82" s="74">
        <v>611</v>
      </c>
      <c r="R82" s="74">
        <v>6008</v>
      </c>
      <c r="S82" s="74"/>
      <c r="T82" s="74" t="s">
        <v>476</v>
      </c>
      <c r="U82" s="74" t="s">
        <v>477</v>
      </c>
      <c r="V82" s="74" t="s">
        <v>477</v>
      </c>
      <c r="W82" s="74"/>
      <c r="X82" s="74"/>
      <c r="Y82" s="74"/>
      <c r="Z82" s="74" t="s">
        <v>477</v>
      </c>
      <c r="AA82" s="74" t="s">
        <v>477</v>
      </c>
      <c r="AB82" s="74" t="s">
        <v>477</v>
      </c>
      <c r="AC82" s="74"/>
      <c r="AD82" s="74"/>
      <c r="AE82" s="74"/>
      <c r="AF82" s="74" t="s">
        <v>491</v>
      </c>
      <c r="AG82" s="74"/>
      <c r="AH82" s="74"/>
      <c r="AI82" s="74">
        <v>48.3</v>
      </c>
      <c r="AJ82" s="74"/>
      <c r="AK82" s="74">
        <v>152000</v>
      </c>
      <c r="AL82" s="74"/>
      <c r="AM82" s="74"/>
      <c r="AN82" s="74"/>
      <c r="AO82" s="74"/>
      <c r="AP82" s="74"/>
      <c r="AQ82" s="74"/>
      <c r="AR82" s="74"/>
      <c r="AS82" s="74"/>
      <c r="AT82" s="74"/>
      <c r="AU82" s="74"/>
      <c r="AV82" s="74"/>
      <c r="AW82" s="74" t="s">
        <v>477</v>
      </c>
      <c r="AX82" s="74" t="s">
        <v>477</v>
      </c>
      <c r="AY82" s="74"/>
      <c r="AZ82" s="74"/>
      <c r="BA82" s="74"/>
      <c r="BB82" s="74"/>
      <c r="BC82" s="74"/>
      <c r="BD82" s="74"/>
      <c r="BE82" s="74"/>
      <c r="BF82" s="74"/>
      <c r="BG82" s="74"/>
      <c r="BH82" s="74"/>
      <c r="BI82" s="74"/>
      <c r="BJ82" s="74"/>
      <c r="BK82" s="74"/>
      <c r="BL82" s="74"/>
      <c r="BM82" s="74"/>
      <c r="BN82" s="74"/>
      <c r="BO82" s="74">
        <v>510486</v>
      </c>
      <c r="BP82" s="74">
        <v>3453.24</v>
      </c>
      <c r="BQ82" s="74"/>
      <c r="BR82" s="74"/>
      <c r="BS82" s="74"/>
      <c r="BT82" s="74"/>
      <c r="BU82" s="74"/>
      <c r="BV82" s="74"/>
      <c r="BW82" s="74"/>
      <c r="BX82" s="74"/>
      <c r="BY82" s="74"/>
      <c r="BZ82" s="74"/>
      <c r="CA82" s="74"/>
      <c r="CB82" s="74"/>
      <c r="CC82" s="74"/>
      <c r="CD82" s="74"/>
      <c r="CE82" s="74"/>
      <c r="CF82" s="74"/>
      <c r="CG82" s="74"/>
      <c r="CH82" s="74"/>
      <c r="CI82" s="74"/>
      <c r="CJ82" s="74"/>
      <c r="CK82" s="74" t="s">
        <v>477</v>
      </c>
      <c r="CL82" s="74" t="s">
        <v>477</v>
      </c>
      <c r="CM82" s="74" t="s">
        <v>477</v>
      </c>
      <c r="CN82" s="74">
        <v>65</v>
      </c>
      <c r="CO82" s="74">
        <v>14</v>
      </c>
      <c r="CP82" s="74">
        <v>7</v>
      </c>
      <c r="CQ82" s="74">
        <v>4515108</v>
      </c>
      <c r="CR82" s="74">
        <v>724563</v>
      </c>
      <c r="CS82" s="74">
        <v>1738673</v>
      </c>
      <c r="CT82" s="74">
        <v>8624</v>
      </c>
      <c r="CU82" s="74">
        <v>6077</v>
      </c>
      <c r="CV82" s="74">
        <v>9840</v>
      </c>
      <c r="CW82" s="74" t="s">
        <v>477</v>
      </c>
      <c r="CX82" s="74" t="s">
        <v>477</v>
      </c>
      <c r="CY82" s="74" t="s">
        <v>477</v>
      </c>
      <c r="CZ82" s="74" t="s">
        <v>480</v>
      </c>
      <c r="DA82" s="74" t="s">
        <v>480</v>
      </c>
      <c r="DB82" s="74" t="s">
        <v>480</v>
      </c>
      <c r="DC82" s="74">
        <v>48.3</v>
      </c>
      <c r="DD82" s="74"/>
      <c r="DE82" s="74">
        <v>0.6</v>
      </c>
      <c r="DF82" s="74">
        <v>152000</v>
      </c>
      <c r="DG82" s="74"/>
      <c r="DH82" s="74"/>
      <c r="DI82" s="74">
        <v>168</v>
      </c>
      <c r="DJ82" s="74">
        <v>95</v>
      </c>
      <c r="DK82" s="74">
        <v>6</v>
      </c>
      <c r="DL82" s="74">
        <v>85</v>
      </c>
      <c r="DM82" s="74">
        <v>85</v>
      </c>
      <c r="DN82" s="74">
        <v>14</v>
      </c>
      <c r="DO82" s="74">
        <v>0.9</v>
      </c>
    </row>
    <row r="83" spans="1:119" s="8" customFormat="1" x14ac:dyDescent="0.35">
      <c r="A83" s="83">
        <v>100693</v>
      </c>
      <c r="B83" s="74" t="s">
        <v>670</v>
      </c>
      <c r="C83" s="74" t="b">
        <v>0</v>
      </c>
      <c r="D83" s="74" t="b">
        <v>1</v>
      </c>
      <c r="E83" s="74" t="b">
        <v>0</v>
      </c>
      <c r="F83" s="74" t="b">
        <v>0</v>
      </c>
      <c r="G83" s="74"/>
      <c r="H83" s="74"/>
      <c r="I83" s="74" t="s">
        <v>664</v>
      </c>
      <c r="J83" s="74" t="s">
        <v>654</v>
      </c>
      <c r="K83" s="74">
        <v>44.654000000000003</v>
      </c>
      <c r="L83" s="74">
        <v>-63.57</v>
      </c>
      <c r="M83" s="74" t="s">
        <v>475</v>
      </c>
      <c r="N83" s="74">
        <v>1970</v>
      </c>
      <c r="O83" s="74"/>
      <c r="P83" s="74">
        <v>2017</v>
      </c>
      <c r="Q83" s="74"/>
      <c r="R83" s="74"/>
      <c r="S83" s="74"/>
      <c r="T83" s="74" t="s">
        <v>476</v>
      </c>
      <c r="U83" s="74"/>
      <c r="V83" s="74"/>
      <c r="W83" s="74"/>
      <c r="X83" s="74"/>
      <c r="Y83" s="74"/>
      <c r="Z83" s="74"/>
      <c r="AA83" s="74"/>
      <c r="AB83" s="74"/>
      <c r="AC83" s="74"/>
      <c r="AD83" s="74"/>
      <c r="AE83" s="74"/>
      <c r="AF83" s="74" t="s">
        <v>671</v>
      </c>
      <c r="AG83" s="74"/>
      <c r="AH83" s="74"/>
      <c r="AI83" s="74"/>
      <c r="AJ83" s="74"/>
      <c r="AK83" s="74"/>
      <c r="AL83" s="74"/>
      <c r="AM83" s="74"/>
      <c r="AN83" s="74"/>
      <c r="AO83" s="74"/>
      <c r="AP83" s="74"/>
      <c r="AQ83" s="74"/>
      <c r="AR83" s="74"/>
      <c r="AS83" s="74"/>
      <c r="AT83" s="74"/>
      <c r="AU83" s="74"/>
      <c r="AV83" s="74"/>
      <c r="AW83" s="74"/>
      <c r="AX83" s="74" t="s">
        <v>477</v>
      </c>
      <c r="AY83" s="74"/>
      <c r="AZ83" s="74"/>
      <c r="BA83" s="74"/>
      <c r="BB83" s="74"/>
      <c r="BC83" s="74"/>
      <c r="BD83" s="74"/>
      <c r="BE83" s="74"/>
      <c r="BF83" s="74"/>
      <c r="BG83" s="74"/>
      <c r="BH83" s="74"/>
      <c r="BI83" s="74"/>
      <c r="BJ83" s="74"/>
      <c r="BK83" s="74"/>
      <c r="BL83" s="74"/>
      <c r="BM83" s="74"/>
      <c r="BN83" s="74"/>
      <c r="BO83" s="74"/>
      <c r="BP83" s="74"/>
      <c r="BQ83" s="74"/>
      <c r="BR83" s="74"/>
      <c r="BS83" s="74"/>
      <c r="BT83" s="74"/>
      <c r="BU83" s="74"/>
      <c r="BV83" s="74"/>
      <c r="BW83" s="74"/>
      <c r="BX83" s="74"/>
      <c r="BY83" s="74"/>
      <c r="BZ83" s="74"/>
      <c r="CA83" s="74"/>
      <c r="CB83" s="74"/>
      <c r="CC83" s="74"/>
      <c r="CD83" s="74"/>
      <c r="CE83" s="74"/>
      <c r="CF83" s="74"/>
      <c r="CG83" s="74"/>
      <c r="CH83" s="74"/>
      <c r="CI83" s="74"/>
      <c r="CJ83" s="74"/>
      <c r="CK83" s="74"/>
      <c r="CL83" s="74"/>
      <c r="CM83" s="74"/>
      <c r="CN83" s="74"/>
      <c r="CO83" s="74"/>
      <c r="CP83" s="74"/>
      <c r="CQ83" s="74"/>
      <c r="CR83" s="74"/>
      <c r="CS83" s="74"/>
      <c r="CT83" s="74"/>
      <c r="CU83" s="74"/>
      <c r="CV83" s="74"/>
      <c r="CW83" s="74"/>
      <c r="CX83" s="74"/>
      <c r="CY83" s="74"/>
      <c r="CZ83" s="74"/>
      <c r="DA83" s="74"/>
      <c r="DB83" s="74"/>
      <c r="DC83" s="74"/>
      <c r="DD83" s="74"/>
      <c r="DE83" s="74"/>
      <c r="DF83" s="74"/>
      <c r="DG83" s="74"/>
      <c r="DH83" s="74"/>
      <c r="DI83" s="74"/>
      <c r="DJ83" s="74"/>
      <c r="DK83" s="74"/>
      <c r="DL83" s="74"/>
      <c r="DM83" s="74"/>
      <c r="DN83" s="74"/>
      <c r="DO83" s="74"/>
    </row>
    <row r="84" spans="1:119" s="8" customFormat="1" x14ac:dyDescent="0.35">
      <c r="A84" s="83">
        <v>100694</v>
      </c>
      <c r="B84" s="74" t="s">
        <v>672</v>
      </c>
      <c r="C84" s="74" t="b">
        <v>0</v>
      </c>
      <c r="D84" s="74" t="b">
        <v>1</v>
      </c>
      <c r="E84" s="74" t="b">
        <v>0</v>
      </c>
      <c r="F84" s="74" t="b">
        <v>0</v>
      </c>
      <c r="G84" s="74"/>
      <c r="H84" s="74"/>
      <c r="I84" s="74" t="s">
        <v>664</v>
      </c>
      <c r="J84" s="74" t="s">
        <v>654</v>
      </c>
      <c r="K84" s="74">
        <v>44.655000000000001</v>
      </c>
      <c r="L84" s="74">
        <v>-63.569000000000003</v>
      </c>
      <c r="M84" s="74" t="s">
        <v>475</v>
      </c>
      <c r="N84" s="74"/>
      <c r="O84" s="74"/>
      <c r="P84" s="74"/>
      <c r="Q84" s="74"/>
      <c r="R84" s="74"/>
      <c r="S84" s="74"/>
      <c r="T84" s="74" t="s">
        <v>476</v>
      </c>
      <c r="U84" s="74"/>
      <c r="V84" s="74"/>
      <c r="W84" s="74"/>
      <c r="X84" s="74"/>
      <c r="Y84" s="74"/>
      <c r="Z84" s="74"/>
      <c r="AA84" s="74"/>
      <c r="AB84" s="74"/>
      <c r="AC84" s="74"/>
      <c r="AD84" s="74"/>
      <c r="AE84" s="74"/>
      <c r="AF84" s="74"/>
      <c r="AG84" s="74"/>
      <c r="AH84" s="74"/>
      <c r="AI84" s="74"/>
      <c r="AJ84" s="74"/>
      <c r="AK84" s="74"/>
      <c r="AL84" s="74"/>
      <c r="AM84" s="74"/>
      <c r="AN84" s="74"/>
      <c r="AO84" s="74"/>
      <c r="AP84" s="74"/>
      <c r="AQ84" s="74"/>
      <c r="AR84" s="74"/>
      <c r="AS84" s="74"/>
      <c r="AT84" s="74"/>
      <c r="AU84" s="74"/>
      <c r="AV84" s="74"/>
      <c r="AW84" s="74"/>
      <c r="AX84" s="74"/>
      <c r="AY84" s="74"/>
      <c r="AZ84" s="74"/>
      <c r="BA84" s="74"/>
      <c r="BB84" s="74"/>
      <c r="BC84" s="74"/>
      <c r="BD84" s="74"/>
      <c r="BE84" s="74"/>
      <c r="BF84" s="74"/>
      <c r="BG84" s="74"/>
      <c r="BH84" s="74"/>
      <c r="BI84" s="74"/>
      <c r="BJ84" s="74"/>
      <c r="BK84" s="74"/>
      <c r="BL84" s="74"/>
      <c r="BM84" s="74"/>
      <c r="BN84" s="74"/>
      <c r="BO84" s="74"/>
      <c r="BP84" s="74"/>
      <c r="BQ84" s="74"/>
      <c r="BR84" s="74"/>
      <c r="BS84" s="74"/>
      <c r="BT84" s="74"/>
      <c r="BU84" s="74"/>
      <c r="BV84" s="74"/>
      <c r="BW84" s="74"/>
      <c r="BX84" s="74"/>
      <c r="BY84" s="74"/>
      <c r="BZ84" s="74"/>
      <c r="CA84" s="74"/>
      <c r="CB84" s="74"/>
      <c r="CC84" s="74"/>
      <c r="CD84" s="74"/>
      <c r="CE84" s="74"/>
      <c r="CF84" s="74"/>
      <c r="CG84" s="74"/>
      <c r="CH84" s="74"/>
      <c r="CI84" s="74"/>
      <c r="CJ84" s="74"/>
      <c r="CK84" s="74"/>
      <c r="CL84" s="74"/>
      <c r="CM84" s="74"/>
      <c r="CN84" s="74"/>
      <c r="CO84" s="74"/>
      <c r="CP84" s="74"/>
      <c r="CQ84" s="74"/>
      <c r="CR84" s="74"/>
      <c r="CS84" s="74"/>
      <c r="CT84" s="74"/>
      <c r="CU84" s="74"/>
      <c r="CV84" s="74"/>
      <c r="CW84" s="74"/>
      <c r="CX84" s="74"/>
      <c r="CY84" s="74"/>
      <c r="CZ84" s="74"/>
      <c r="DA84" s="74"/>
      <c r="DB84" s="74"/>
      <c r="DC84" s="74"/>
      <c r="DD84" s="74"/>
      <c r="DE84" s="74"/>
      <c r="DF84" s="74"/>
      <c r="DG84" s="74"/>
      <c r="DH84" s="74"/>
      <c r="DI84" s="74"/>
      <c r="DJ84" s="74"/>
      <c r="DK84" s="74"/>
      <c r="DL84" s="74"/>
      <c r="DM84" s="74"/>
      <c r="DN84" s="74"/>
      <c r="DO84" s="74"/>
    </row>
    <row r="85" spans="1:119" s="8" customFormat="1" x14ac:dyDescent="0.35">
      <c r="A85" s="83">
        <v>100695</v>
      </c>
      <c r="B85" s="74" t="s">
        <v>673</v>
      </c>
      <c r="C85" s="74" t="b">
        <v>0</v>
      </c>
      <c r="D85" s="74" t="b">
        <v>1</v>
      </c>
      <c r="E85" s="74" t="b">
        <v>0</v>
      </c>
      <c r="F85" s="74" t="b">
        <v>0</v>
      </c>
      <c r="G85" s="74" t="s">
        <v>673</v>
      </c>
      <c r="H85" s="74"/>
      <c r="I85" s="74" t="s">
        <v>664</v>
      </c>
      <c r="J85" s="74" t="s">
        <v>654</v>
      </c>
      <c r="K85" s="74">
        <v>44.655999999999999</v>
      </c>
      <c r="L85" s="74">
        <v>-63.568000000000005</v>
      </c>
      <c r="M85" s="74" t="s">
        <v>475</v>
      </c>
      <c r="N85" s="74">
        <v>1970</v>
      </c>
      <c r="O85" s="74"/>
      <c r="P85" s="74">
        <v>2014</v>
      </c>
      <c r="Q85" s="74">
        <v>611</v>
      </c>
      <c r="R85" s="74"/>
      <c r="S85" s="74"/>
      <c r="T85" s="74" t="s">
        <v>476</v>
      </c>
      <c r="U85" s="74"/>
      <c r="V85" s="74"/>
      <c r="W85" s="74"/>
      <c r="X85" s="74"/>
      <c r="Y85" s="74"/>
      <c r="Z85" s="74"/>
      <c r="AA85" s="74" t="s">
        <v>477</v>
      </c>
      <c r="AB85" s="74"/>
      <c r="AC85" s="74"/>
      <c r="AD85" s="74"/>
      <c r="AE85" s="74"/>
      <c r="AF85" s="74" t="s">
        <v>491</v>
      </c>
      <c r="AG85" s="74"/>
      <c r="AH85" s="74"/>
      <c r="AI85" s="74">
        <v>16.204270000000001</v>
      </c>
      <c r="AJ85" s="74"/>
      <c r="AK85" s="74">
        <v>16846.246999999999</v>
      </c>
      <c r="AL85" s="74"/>
      <c r="AM85" s="74"/>
      <c r="AN85" s="74"/>
      <c r="AO85" s="74"/>
      <c r="AP85" s="74"/>
      <c r="AQ85" s="74"/>
      <c r="AR85" s="74"/>
      <c r="AS85" s="74"/>
      <c r="AT85" s="74"/>
      <c r="AU85" s="74"/>
      <c r="AV85" s="74"/>
      <c r="AW85" s="74" t="s">
        <v>477</v>
      </c>
      <c r="AX85" s="74"/>
      <c r="AY85" s="74"/>
      <c r="AZ85" s="74"/>
      <c r="BA85" s="74"/>
      <c r="BB85" s="74"/>
      <c r="BC85" s="74"/>
      <c r="BD85" s="74"/>
      <c r="BE85" s="74"/>
      <c r="BF85" s="74"/>
      <c r="BG85" s="74"/>
      <c r="BH85" s="74"/>
      <c r="BI85" s="74"/>
      <c r="BJ85" s="74"/>
      <c r="BK85" s="74"/>
      <c r="BL85" s="74"/>
      <c r="BM85" s="74"/>
      <c r="BN85" s="74"/>
      <c r="BO85" s="74"/>
      <c r="BP85" s="74"/>
      <c r="BQ85" s="74"/>
      <c r="BR85" s="74"/>
      <c r="BS85" s="74"/>
      <c r="BT85" s="74"/>
      <c r="BU85" s="74"/>
      <c r="BV85" s="74"/>
      <c r="BW85" s="74"/>
      <c r="BX85" s="74"/>
      <c r="BY85" s="74"/>
      <c r="BZ85" s="74"/>
      <c r="CA85" s="74"/>
      <c r="CB85" s="74"/>
      <c r="CC85" s="74"/>
      <c r="CD85" s="74"/>
      <c r="CE85" s="74"/>
      <c r="CF85" s="74"/>
      <c r="CG85" s="74"/>
      <c r="CH85" s="74"/>
      <c r="CI85" s="74"/>
      <c r="CJ85" s="74"/>
      <c r="CK85" s="74" t="s">
        <v>477</v>
      </c>
      <c r="CL85" s="74" t="s">
        <v>477</v>
      </c>
      <c r="CM85" s="74" t="s">
        <v>477</v>
      </c>
      <c r="CN85" s="74">
        <v>7</v>
      </c>
      <c r="CO85" s="74">
        <v>10</v>
      </c>
      <c r="CP85" s="74">
        <v>4</v>
      </c>
      <c r="CQ85" s="74">
        <v>1077474</v>
      </c>
      <c r="CR85" s="74">
        <v>1750000</v>
      </c>
      <c r="CS85" s="74">
        <v>1077474</v>
      </c>
      <c r="CT85" s="74">
        <v>1250</v>
      </c>
      <c r="CU85" s="74">
        <v>610</v>
      </c>
      <c r="CV85" s="74">
        <v>200</v>
      </c>
      <c r="CW85" s="74" t="s">
        <v>480</v>
      </c>
      <c r="CX85" s="74" t="s">
        <v>480</v>
      </c>
      <c r="CY85" s="74" t="s">
        <v>480</v>
      </c>
      <c r="CZ85" s="74" t="s">
        <v>480</v>
      </c>
      <c r="DA85" s="74" t="s">
        <v>480</v>
      </c>
      <c r="DB85" s="74" t="s">
        <v>480</v>
      </c>
      <c r="DC85" s="74">
        <v>9.3699999999999992</v>
      </c>
      <c r="DD85" s="74">
        <v>4.9000000000000004</v>
      </c>
      <c r="DE85" s="74">
        <v>1.93</v>
      </c>
      <c r="DF85" s="74">
        <v>11970</v>
      </c>
      <c r="DG85" s="74">
        <v>3990</v>
      </c>
      <c r="DH85" s="74">
        <v>886.25</v>
      </c>
      <c r="DI85" s="74"/>
      <c r="DJ85" s="74"/>
      <c r="DK85" s="74"/>
      <c r="DL85" s="74"/>
      <c r="DM85" s="74"/>
      <c r="DN85" s="74"/>
      <c r="DO85" s="74"/>
    </row>
    <row r="86" spans="1:119" s="8" customFormat="1" x14ac:dyDescent="0.35">
      <c r="A86" s="83">
        <v>100738</v>
      </c>
      <c r="B86" s="74" t="s">
        <v>674</v>
      </c>
      <c r="C86" s="74" t="b">
        <v>0</v>
      </c>
      <c r="D86" s="74" t="b">
        <v>1</v>
      </c>
      <c r="E86" s="74" t="b">
        <v>0</v>
      </c>
      <c r="F86" s="74" t="b">
        <v>0</v>
      </c>
      <c r="G86" s="74" t="s">
        <v>674</v>
      </c>
      <c r="H86" s="74"/>
      <c r="I86" s="74" t="s">
        <v>675</v>
      </c>
      <c r="J86" s="74" t="s">
        <v>654</v>
      </c>
      <c r="K86" s="74">
        <v>44.338999999999999</v>
      </c>
      <c r="L86" s="74">
        <v>-66.114000000000004</v>
      </c>
      <c r="M86" s="74" t="s">
        <v>475</v>
      </c>
      <c r="N86" s="74">
        <v>2010</v>
      </c>
      <c r="O86" s="74"/>
      <c r="P86" s="74">
        <v>2014</v>
      </c>
      <c r="Q86" s="74">
        <v>611</v>
      </c>
      <c r="R86" s="74"/>
      <c r="S86" s="74"/>
      <c r="T86" s="74" t="s">
        <v>506</v>
      </c>
      <c r="U86" s="74" t="s">
        <v>477</v>
      </c>
      <c r="V86" s="74"/>
      <c r="W86" s="74"/>
      <c r="X86" s="74" t="s">
        <v>477</v>
      </c>
      <c r="Y86" s="74"/>
      <c r="Z86" s="74"/>
      <c r="AA86" s="74" t="s">
        <v>477</v>
      </c>
      <c r="AB86" s="74"/>
      <c r="AC86" s="74"/>
      <c r="AD86" s="74"/>
      <c r="AE86" s="74"/>
      <c r="AF86" s="74" t="s">
        <v>491</v>
      </c>
      <c r="AG86" s="74"/>
      <c r="AH86" s="74"/>
      <c r="AI86" s="74">
        <v>1.758</v>
      </c>
      <c r="AJ86" s="74"/>
      <c r="AK86" s="74">
        <v>5625.83</v>
      </c>
      <c r="AL86" s="74"/>
      <c r="AM86" s="74"/>
      <c r="AN86" s="74"/>
      <c r="AO86" s="74"/>
      <c r="AP86" s="74"/>
      <c r="AQ86" s="74"/>
      <c r="AR86" s="74"/>
      <c r="AS86" s="74"/>
      <c r="AT86" s="74"/>
      <c r="AU86" s="74"/>
      <c r="AV86" s="74"/>
      <c r="AW86" s="74"/>
      <c r="AX86" s="74"/>
      <c r="AY86" s="74"/>
      <c r="AZ86" s="74"/>
      <c r="BA86" s="74"/>
      <c r="BB86" s="74" t="s">
        <v>477</v>
      </c>
      <c r="BC86" s="74"/>
      <c r="BD86" s="74"/>
      <c r="BE86" s="74"/>
      <c r="BF86" s="74"/>
      <c r="BG86" s="74"/>
      <c r="BH86" s="74" t="s">
        <v>477</v>
      </c>
      <c r="BI86" s="74"/>
      <c r="BJ86" s="74"/>
      <c r="BK86" s="74"/>
      <c r="BL86" s="74"/>
      <c r="BM86" s="74" t="s">
        <v>477</v>
      </c>
      <c r="BN86" s="74"/>
      <c r="BO86" s="74"/>
      <c r="BP86" s="74"/>
      <c r="BQ86" s="74"/>
      <c r="BR86" s="74"/>
      <c r="BS86" s="74"/>
      <c r="BT86" s="74"/>
      <c r="BU86" s="74"/>
      <c r="BV86" s="74"/>
      <c r="BW86" s="74"/>
      <c r="BX86" s="74"/>
      <c r="BY86" s="74"/>
      <c r="BZ86" s="74"/>
      <c r="CA86" s="74"/>
      <c r="CB86" s="74"/>
      <c r="CC86" s="74"/>
      <c r="CD86" s="74"/>
      <c r="CE86" s="74"/>
      <c r="CF86" s="74"/>
      <c r="CG86" s="74"/>
      <c r="CH86" s="74"/>
      <c r="CI86" s="74"/>
      <c r="CJ86" s="74"/>
      <c r="CK86" s="74" t="s">
        <v>480</v>
      </c>
      <c r="CL86" s="74" t="s">
        <v>477</v>
      </c>
      <c r="CM86" s="74" t="s">
        <v>480</v>
      </c>
      <c r="CN86" s="74"/>
      <c r="CO86" s="74">
        <v>17</v>
      </c>
      <c r="CP86" s="74"/>
      <c r="CQ86" s="74"/>
      <c r="CR86" s="74">
        <v>384852.92</v>
      </c>
      <c r="CS86" s="74"/>
      <c r="CT86" s="74"/>
      <c r="CU86" s="74">
        <v>350</v>
      </c>
      <c r="CV86" s="74"/>
      <c r="CW86" s="74"/>
      <c r="CX86" s="74" t="s">
        <v>480</v>
      </c>
      <c r="CY86" s="74"/>
      <c r="CZ86" s="74"/>
      <c r="DA86" s="74"/>
      <c r="DB86" s="74"/>
      <c r="DC86" s="74"/>
      <c r="DD86" s="74">
        <v>1.76</v>
      </c>
      <c r="DE86" s="74"/>
      <c r="DF86" s="74"/>
      <c r="DG86" s="74">
        <v>5625.83</v>
      </c>
      <c r="DH86" s="74"/>
      <c r="DI86" s="74"/>
      <c r="DJ86" s="74"/>
      <c r="DK86" s="74"/>
      <c r="DL86" s="74"/>
      <c r="DM86" s="74"/>
      <c r="DN86" s="74"/>
      <c r="DO86" s="74"/>
    </row>
    <row r="87" spans="1:119" s="8" customFormat="1" x14ac:dyDescent="0.35">
      <c r="A87" s="83">
        <v>100752</v>
      </c>
      <c r="B87" s="74" t="s">
        <v>676</v>
      </c>
      <c r="C87" s="74" t="b">
        <v>0</v>
      </c>
      <c r="D87" s="74" t="b">
        <v>1</v>
      </c>
      <c r="E87" s="74" t="b">
        <v>0</v>
      </c>
      <c r="F87" s="74" t="b">
        <v>0</v>
      </c>
      <c r="G87" s="74" t="s">
        <v>676</v>
      </c>
      <c r="H87" s="74"/>
      <c r="I87" s="74" t="s">
        <v>677</v>
      </c>
      <c r="J87" s="74" t="s">
        <v>654</v>
      </c>
      <c r="K87" s="74">
        <v>46.137</v>
      </c>
      <c r="L87" s="74">
        <v>-60.194000000000003</v>
      </c>
      <c r="M87" s="74" t="s">
        <v>475</v>
      </c>
      <c r="N87" s="74">
        <v>1970</v>
      </c>
      <c r="O87" s="74"/>
      <c r="P87" s="74">
        <v>2017</v>
      </c>
      <c r="Q87" s="74">
        <v>611</v>
      </c>
      <c r="R87" s="74">
        <v>8030</v>
      </c>
      <c r="S87" s="74"/>
      <c r="T87" s="74" t="s">
        <v>502</v>
      </c>
      <c r="U87" s="74"/>
      <c r="V87" s="74"/>
      <c r="W87" s="74"/>
      <c r="X87" s="74"/>
      <c r="Y87" s="74"/>
      <c r="Z87" s="74"/>
      <c r="AA87" s="74" t="s">
        <v>477</v>
      </c>
      <c r="AB87" s="74"/>
      <c r="AC87" s="74"/>
      <c r="AD87" s="74"/>
      <c r="AE87" s="74"/>
      <c r="AF87" s="74" t="s">
        <v>491</v>
      </c>
      <c r="AG87" s="74"/>
      <c r="AH87" s="74"/>
      <c r="AI87" s="74">
        <v>8.2060899999999997</v>
      </c>
      <c r="AJ87" s="74"/>
      <c r="AK87" s="74">
        <v>8792.24</v>
      </c>
      <c r="AL87" s="74"/>
      <c r="AM87" s="74"/>
      <c r="AN87" s="74"/>
      <c r="AO87" s="74"/>
      <c r="AP87" s="74"/>
      <c r="AQ87" s="74"/>
      <c r="AR87" s="74"/>
      <c r="AS87" s="74"/>
      <c r="AT87" s="74"/>
      <c r="AU87" s="74"/>
      <c r="AV87" s="74"/>
      <c r="AW87" s="74"/>
      <c r="AX87" s="74"/>
      <c r="AY87" s="74"/>
      <c r="AZ87" s="74"/>
      <c r="BA87" s="74"/>
      <c r="BB87" s="74" t="s">
        <v>477</v>
      </c>
      <c r="BC87" s="74"/>
      <c r="BD87" s="74"/>
      <c r="BE87" s="74"/>
      <c r="BF87" s="74"/>
      <c r="BG87" s="74"/>
      <c r="BH87" s="74"/>
      <c r="BI87" s="74"/>
      <c r="BJ87" s="74"/>
      <c r="BK87" s="74"/>
      <c r="BL87" s="74"/>
      <c r="BM87" s="74"/>
      <c r="BN87" s="74"/>
      <c r="BO87" s="74"/>
      <c r="BP87" s="74"/>
      <c r="BQ87" s="74"/>
      <c r="BR87" s="74"/>
      <c r="BS87" s="74"/>
      <c r="BT87" s="74"/>
      <c r="BU87" s="74"/>
      <c r="BV87" s="74"/>
      <c r="BW87" s="74"/>
      <c r="BX87" s="74"/>
      <c r="BY87" s="74"/>
      <c r="BZ87" s="74"/>
      <c r="CA87" s="74"/>
      <c r="CB87" s="74"/>
      <c r="CC87" s="74"/>
      <c r="CD87" s="74"/>
      <c r="CE87" s="74"/>
      <c r="CF87" s="74"/>
      <c r="CG87" s="74"/>
      <c r="CH87" s="74"/>
      <c r="CI87" s="74"/>
      <c r="CJ87" s="74"/>
      <c r="CK87" s="74" t="s">
        <v>480</v>
      </c>
      <c r="CL87" s="74" t="s">
        <v>477</v>
      </c>
      <c r="CM87" s="74" t="s">
        <v>480</v>
      </c>
      <c r="CN87" s="74"/>
      <c r="CO87" s="74">
        <v>8</v>
      </c>
      <c r="CP87" s="74"/>
      <c r="CQ87" s="74"/>
      <c r="CR87" s="74">
        <v>560000</v>
      </c>
      <c r="CS87" s="74"/>
      <c r="CT87" s="74"/>
      <c r="CU87" s="74"/>
      <c r="CV87" s="74"/>
      <c r="CW87" s="74"/>
      <c r="CX87" s="74" t="s">
        <v>480</v>
      </c>
      <c r="CY87" s="74"/>
      <c r="CZ87" s="74"/>
      <c r="DA87" s="74" t="s">
        <v>480</v>
      </c>
      <c r="DB87" s="74"/>
      <c r="DC87" s="74"/>
      <c r="DD87" s="74">
        <v>7</v>
      </c>
      <c r="DE87" s="74"/>
      <c r="DF87" s="74"/>
      <c r="DG87" s="74">
        <v>15000</v>
      </c>
      <c r="DH87" s="74"/>
      <c r="DI87" s="74"/>
      <c r="DJ87" s="74">
        <v>200</v>
      </c>
      <c r="DK87" s="74"/>
      <c r="DL87" s="74"/>
      <c r="DM87" s="74">
        <v>150</v>
      </c>
      <c r="DN87" s="74"/>
      <c r="DO87" s="74"/>
    </row>
    <row r="88" spans="1:119" s="8" customFormat="1" x14ac:dyDescent="0.35">
      <c r="A88" s="83">
        <v>100755</v>
      </c>
      <c r="B88" s="74" t="s">
        <v>678</v>
      </c>
      <c r="C88" s="74" t="b">
        <v>0</v>
      </c>
      <c r="D88" s="74" t="b">
        <v>1</v>
      </c>
      <c r="E88" s="74" t="b">
        <v>0</v>
      </c>
      <c r="F88" s="74" t="b">
        <v>0</v>
      </c>
      <c r="G88" s="74" t="s">
        <v>669</v>
      </c>
      <c r="H88" s="74"/>
      <c r="I88" s="74" t="s">
        <v>679</v>
      </c>
      <c r="J88" s="74" t="s">
        <v>654</v>
      </c>
      <c r="K88" s="74">
        <v>45.366</v>
      </c>
      <c r="L88" s="74">
        <v>-63.286999999999999</v>
      </c>
      <c r="M88" s="74" t="s">
        <v>475</v>
      </c>
      <c r="N88" s="74">
        <v>2018</v>
      </c>
      <c r="O88" s="74"/>
      <c r="P88" s="74">
        <v>2018</v>
      </c>
      <c r="Q88" s="74">
        <v>611</v>
      </c>
      <c r="R88" s="74">
        <v>6008</v>
      </c>
      <c r="S88" s="74"/>
      <c r="T88" s="74" t="s">
        <v>490</v>
      </c>
      <c r="U88" s="74"/>
      <c r="V88" s="74"/>
      <c r="W88" s="74"/>
      <c r="X88" s="74"/>
      <c r="Y88" s="74"/>
      <c r="Z88" s="74"/>
      <c r="AA88" s="74" t="s">
        <v>477</v>
      </c>
      <c r="AB88" s="74"/>
      <c r="AC88" s="74"/>
      <c r="AD88" s="74"/>
      <c r="AE88" s="74"/>
      <c r="AF88" s="74" t="s">
        <v>491</v>
      </c>
      <c r="AG88" s="74"/>
      <c r="AH88" s="74"/>
      <c r="AI88" s="74"/>
      <c r="AJ88" s="74"/>
      <c r="AK88" s="74"/>
      <c r="AL88" s="74"/>
      <c r="AM88" s="74">
        <v>1</v>
      </c>
      <c r="AN88" s="74" t="s">
        <v>477</v>
      </c>
      <c r="AO88" s="74"/>
      <c r="AP88" s="74"/>
      <c r="AQ88" s="74" t="s">
        <v>680</v>
      </c>
      <c r="AR88" s="74">
        <v>2018</v>
      </c>
      <c r="AS88" s="74"/>
      <c r="AT88" s="74"/>
      <c r="AU88" s="74"/>
      <c r="AV88" s="74"/>
      <c r="AW88" s="74"/>
      <c r="AX88" s="74"/>
      <c r="AY88" s="74"/>
      <c r="AZ88" s="74"/>
      <c r="BA88" s="74"/>
      <c r="BB88" s="74" t="s">
        <v>477</v>
      </c>
      <c r="BC88" s="74"/>
      <c r="BD88" s="74"/>
      <c r="BE88" s="74"/>
      <c r="BF88" s="74"/>
      <c r="BG88" s="74"/>
      <c r="BH88" s="74"/>
      <c r="BI88" s="74"/>
      <c r="BJ88" s="74"/>
      <c r="BK88" s="74"/>
      <c r="BL88" s="74"/>
      <c r="BM88" s="74"/>
      <c r="BN88" s="74"/>
      <c r="BO88" s="74"/>
      <c r="BP88" s="74"/>
      <c r="BQ88" s="74"/>
      <c r="BR88" s="74"/>
      <c r="BS88" s="74"/>
      <c r="BT88" s="74"/>
      <c r="BU88" s="74"/>
      <c r="BV88" s="74"/>
      <c r="BW88" s="74"/>
      <c r="BX88" s="74"/>
      <c r="BY88" s="74"/>
      <c r="BZ88" s="74"/>
      <c r="CA88" s="74"/>
      <c r="CB88" s="74"/>
      <c r="CC88" s="74"/>
      <c r="CD88" s="74"/>
      <c r="CE88" s="74"/>
      <c r="CF88" s="74"/>
      <c r="CG88" s="74"/>
      <c r="CH88" s="74"/>
      <c r="CI88" s="74"/>
      <c r="CJ88" s="74"/>
      <c r="CK88" s="74" t="s">
        <v>480</v>
      </c>
      <c r="CL88" s="74" t="s">
        <v>477</v>
      </c>
      <c r="CM88" s="74" t="s">
        <v>480</v>
      </c>
      <c r="CN88" s="74"/>
      <c r="CO88" s="74">
        <v>21</v>
      </c>
      <c r="CP88" s="74"/>
      <c r="CQ88" s="74"/>
      <c r="CR88" s="74">
        <v>708894</v>
      </c>
      <c r="CS88" s="74"/>
      <c r="CT88" s="74"/>
      <c r="CU88" s="74">
        <v>8530</v>
      </c>
      <c r="CV88" s="74"/>
      <c r="CW88" s="74"/>
      <c r="CX88" s="74" t="s">
        <v>477</v>
      </c>
      <c r="CY88" s="74"/>
      <c r="CZ88" s="74"/>
      <c r="DA88" s="74" t="s">
        <v>480</v>
      </c>
      <c r="DB88" s="74"/>
      <c r="DC88" s="74"/>
      <c r="DD88" s="74"/>
      <c r="DE88" s="74"/>
      <c r="DF88" s="74"/>
      <c r="DG88" s="74"/>
      <c r="DH88" s="74"/>
      <c r="DI88" s="74"/>
      <c r="DJ88" s="74"/>
      <c r="DK88" s="74"/>
      <c r="DL88" s="74"/>
      <c r="DM88" s="74"/>
      <c r="DN88" s="74"/>
      <c r="DO88" s="74"/>
    </row>
    <row r="89" spans="1:119" s="8" customFormat="1" x14ac:dyDescent="0.35">
      <c r="A89" s="83">
        <v>100757</v>
      </c>
      <c r="B89" s="74" t="s">
        <v>681</v>
      </c>
      <c r="C89" s="74" t="b">
        <v>0</v>
      </c>
      <c r="D89" s="74" t="b">
        <v>1</v>
      </c>
      <c r="E89" s="74" t="b">
        <v>0</v>
      </c>
      <c r="F89" s="74" t="b">
        <v>0</v>
      </c>
      <c r="G89" s="74" t="s">
        <v>682</v>
      </c>
      <c r="H89" s="74"/>
      <c r="I89" s="74" t="s">
        <v>683</v>
      </c>
      <c r="J89" s="74" t="s">
        <v>654</v>
      </c>
      <c r="K89" s="74">
        <v>45.368000000000002</v>
      </c>
      <c r="L89" s="74">
        <v>-63.284999999999997</v>
      </c>
      <c r="M89" s="74" t="s">
        <v>475</v>
      </c>
      <c r="N89" s="74">
        <v>2014</v>
      </c>
      <c r="O89" s="74"/>
      <c r="P89" s="74">
        <v>2018</v>
      </c>
      <c r="Q89" s="74">
        <v>9112</v>
      </c>
      <c r="R89" s="74"/>
      <c r="S89" s="74"/>
      <c r="T89" s="74" t="s">
        <v>490</v>
      </c>
      <c r="U89" s="74"/>
      <c r="V89" s="74"/>
      <c r="W89" s="74"/>
      <c r="X89" s="74"/>
      <c r="Y89" s="74"/>
      <c r="Z89" s="74"/>
      <c r="AA89" s="74"/>
      <c r="AB89" s="74"/>
      <c r="AC89" s="74"/>
      <c r="AD89" s="74" t="s">
        <v>477</v>
      </c>
      <c r="AE89" s="74"/>
      <c r="AF89" s="74" t="s">
        <v>491</v>
      </c>
      <c r="AG89" s="74"/>
      <c r="AH89" s="74"/>
      <c r="AI89" s="74">
        <v>0.21099999999999999</v>
      </c>
      <c r="AJ89" s="74"/>
      <c r="AK89" s="74"/>
      <c r="AL89" s="74"/>
      <c r="AM89" s="74"/>
      <c r="AN89" s="74"/>
      <c r="AO89" s="74"/>
      <c r="AP89" s="74"/>
      <c r="AQ89" s="74"/>
      <c r="AR89" s="74"/>
      <c r="AS89" s="74"/>
      <c r="AT89" s="74"/>
      <c r="AU89" s="74"/>
      <c r="AV89" s="74"/>
      <c r="AW89" s="74"/>
      <c r="AX89" s="74"/>
      <c r="AY89" s="74"/>
      <c r="AZ89" s="74"/>
      <c r="BA89" s="74"/>
      <c r="BB89" s="74"/>
      <c r="BC89" s="74"/>
      <c r="BD89" s="74"/>
      <c r="BE89" s="74"/>
      <c r="BF89" s="74"/>
      <c r="BG89" s="74"/>
      <c r="BH89" s="74"/>
      <c r="BI89" s="74"/>
      <c r="BJ89" s="74"/>
      <c r="BK89" s="74"/>
      <c r="BL89" s="74"/>
      <c r="BM89" s="74"/>
      <c r="BN89" s="74"/>
      <c r="BO89" s="74"/>
      <c r="BP89" s="74"/>
      <c r="BQ89" s="74"/>
      <c r="BR89" s="74"/>
      <c r="BS89" s="74"/>
      <c r="BT89" s="74"/>
      <c r="BU89" s="74"/>
      <c r="BV89" s="74"/>
      <c r="BW89" s="74"/>
      <c r="BX89" s="74"/>
      <c r="BY89" s="74"/>
      <c r="BZ89" s="74"/>
      <c r="CA89" s="74"/>
      <c r="CB89" s="74"/>
      <c r="CC89" s="74"/>
      <c r="CD89" s="74"/>
      <c r="CE89" s="74"/>
      <c r="CF89" s="74"/>
      <c r="CG89" s="74"/>
      <c r="CH89" s="74"/>
      <c r="CI89" s="74"/>
      <c r="CJ89" s="74"/>
      <c r="CK89" s="74" t="s">
        <v>477</v>
      </c>
      <c r="CL89" s="74" t="s">
        <v>480</v>
      </c>
      <c r="CM89" s="74" t="s">
        <v>480</v>
      </c>
      <c r="CN89" s="74"/>
      <c r="CO89" s="74"/>
      <c r="CP89" s="74"/>
      <c r="CQ89" s="74">
        <v>83164.039999999994</v>
      </c>
      <c r="CR89" s="74"/>
      <c r="CS89" s="74"/>
      <c r="CT89" s="74"/>
      <c r="CU89" s="74"/>
      <c r="CV89" s="74"/>
      <c r="CW89" s="74"/>
      <c r="CX89" s="74"/>
      <c r="CY89" s="74"/>
      <c r="CZ89" s="74"/>
      <c r="DA89" s="74"/>
      <c r="DB89" s="74"/>
      <c r="DC89" s="74"/>
      <c r="DD89" s="74"/>
      <c r="DE89" s="74"/>
      <c r="DF89" s="74"/>
      <c r="DG89" s="74"/>
      <c r="DH89" s="74"/>
      <c r="DI89" s="74"/>
      <c r="DJ89" s="74"/>
      <c r="DK89" s="74"/>
      <c r="DL89" s="74"/>
      <c r="DM89" s="74"/>
      <c r="DN89" s="74"/>
      <c r="DO89" s="74"/>
    </row>
    <row r="90" spans="1:119" s="8" customFormat="1" x14ac:dyDescent="0.35">
      <c r="A90" s="83">
        <v>100765</v>
      </c>
      <c r="B90" s="74" t="s">
        <v>684</v>
      </c>
      <c r="C90" s="74" t="b">
        <v>0</v>
      </c>
      <c r="D90" s="74" t="b">
        <v>1</v>
      </c>
      <c r="E90" s="74" t="b">
        <v>0</v>
      </c>
      <c r="F90" s="74" t="b">
        <v>0</v>
      </c>
      <c r="G90" s="74"/>
      <c r="H90" s="74"/>
      <c r="I90" s="74" t="s">
        <v>685</v>
      </c>
      <c r="J90" s="74" t="s">
        <v>654</v>
      </c>
      <c r="K90" s="74">
        <v>45.091999999999999</v>
      </c>
      <c r="L90" s="74">
        <v>-64.36</v>
      </c>
      <c r="M90" s="74" t="s">
        <v>475</v>
      </c>
      <c r="N90" s="74">
        <v>2014</v>
      </c>
      <c r="O90" s="74"/>
      <c r="P90" s="74">
        <v>2017</v>
      </c>
      <c r="Q90" s="74"/>
      <c r="R90" s="74"/>
      <c r="S90" s="74"/>
      <c r="T90" s="74" t="s">
        <v>490</v>
      </c>
      <c r="U90" s="74"/>
      <c r="V90" s="74"/>
      <c r="W90" s="74"/>
      <c r="X90" s="74"/>
      <c r="Y90" s="74"/>
      <c r="Z90" s="74"/>
      <c r="AA90" s="74"/>
      <c r="AB90" s="74"/>
      <c r="AC90" s="74"/>
      <c r="AD90" s="74"/>
      <c r="AE90" s="74"/>
      <c r="AF90" s="74" t="s">
        <v>686</v>
      </c>
      <c r="AG90" s="74"/>
      <c r="AH90" s="74"/>
      <c r="AI90" s="74"/>
      <c r="AJ90" s="74"/>
      <c r="AK90" s="74"/>
      <c r="AL90" s="74"/>
      <c r="AM90" s="74"/>
      <c r="AN90" s="74"/>
      <c r="AO90" s="74"/>
      <c r="AP90" s="74"/>
      <c r="AQ90" s="74"/>
      <c r="AR90" s="74"/>
      <c r="AS90" s="74"/>
      <c r="AT90" s="74"/>
      <c r="AU90" s="74"/>
      <c r="AV90" s="74"/>
      <c r="AW90" s="74" t="s">
        <v>477</v>
      </c>
      <c r="AX90" s="74"/>
      <c r="AY90" s="74"/>
      <c r="AZ90" s="74"/>
      <c r="BA90" s="74"/>
      <c r="BB90" s="74"/>
      <c r="BC90" s="74"/>
      <c r="BD90" s="74"/>
      <c r="BE90" s="74"/>
      <c r="BF90" s="74"/>
      <c r="BG90" s="74"/>
      <c r="BH90" s="74"/>
      <c r="BI90" s="74"/>
      <c r="BJ90" s="74"/>
      <c r="BK90" s="74"/>
      <c r="BL90" s="74"/>
      <c r="BM90" s="74"/>
      <c r="BN90" s="74"/>
      <c r="BO90" s="74"/>
      <c r="BP90" s="74"/>
      <c r="BQ90" s="74"/>
      <c r="BR90" s="74"/>
      <c r="BS90" s="74"/>
      <c r="BT90" s="74"/>
      <c r="BU90" s="74"/>
      <c r="BV90" s="74"/>
      <c r="BW90" s="74"/>
      <c r="BX90" s="74"/>
      <c r="BY90" s="74"/>
      <c r="BZ90" s="74"/>
      <c r="CA90" s="74"/>
      <c r="CB90" s="74"/>
      <c r="CC90" s="74"/>
      <c r="CD90" s="74"/>
      <c r="CE90" s="74"/>
      <c r="CF90" s="74"/>
      <c r="CG90" s="74"/>
      <c r="CH90" s="74"/>
      <c r="CI90" s="74"/>
      <c r="CJ90" s="74"/>
      <c r="CK90" s="74"/>
      <c r="CL90" s="74"/>
      <c r="CM90" s="74"/>
      <c r="CN90" s="74"/>
      <c r="CO90" s="74"/>
      <c r="CP90" s="74"/>
      <c r="CQ90" s="74"/>
      <c r="CR90" s="74"/>
      <c r="CS90" s="74"/>
      <c r="CT90" s="74"/>
      <c r="CU90" s="74"/>
      <c r="CV90" s="74"/>
      <c r="CW90" s="74"/>
      <c r="CX90" s="74"/>
      <c r="CY90" s="74"/>
      <c r="CZ90" s="74"/>
      <c r="DA90" s="74"/>
      <c r="DB90" s="74"/>
      <c r="DC90" s="74"/>
      <c r="DD90" s="74"/>
      <c r="DE90" s="74"/>
      <c r="DF90" s="74"/>
      <c r="DG90" s="74"/>
      <c r="DH90" s="74"/>
      <c r="DI90" s="74"/>
      <c r="DJ90" s="74"/>
      <c r="DK90" s="74"/>
      <c r="DL90" s="74"/>
      <c r="DM90" s="74"/>
      <c r="DN90" s="74"/>
      <c r="DO90" s="74"/>
    </row>
    <row r="91" spans="1:119" s="8" customFormat="1" x14ac:dyDescent="0.35">
      <c r="A91" s="83">
        <v>100771</v>
      </c>
      <c r="B91" s="74" t="s">
        <v>687</v>
      </c>
      <c r="C91" s="74" t="b">
        <v>0</v>
      </c>
      <c r="D91" s="74" t="b">
        <v>1</v>
      </c>
      <c r="E91" s="74" t="b">
        <v>0</v>
      </c>
      <c r="F91" s="74" t="b">
        <v>0</v>
      </c>
      <c r="G91" s="74" t="s">
        <v>688</v>
      </c>
      <c r="H91" s="74"/>
      <c r="I91" s="74" t="s">
        <v>687</v>
      </c>
      <c r="J91" s="74" t="s">
        <v>689</v>
      </c>
      <c r="K91" s="74">
        <v>62.823</v>
      </c>
      <c r="L91" s="74">
        <v>-115.988</v>
      </c>
      <c r="M91" s="74" t="s">
        <v>475</v>
      </c>
      <c r="N91" s="74">
        <v>2014</v>
      </c>
      <c r="O91" s="74"/>
      <c r="P91" s="74">
        <v>2015</v>
      </c>
      <c r="Q91" s="74"/>
      <c r="R91" s="74"/>
      <c r="S91" s="74"/>
      <c r="T91" s="74" t="s">
        <v>506</v>
      </c>
      <c r="U91" s="74" t="s">
        <v>477</v>
      </c>
      <c r="V91" s="74"/>
      <c r="W91" s="74"/>
      <c r="X91" s="74"/>
      <c r="Y91" s="74"/>
      <c r="Z91" s="74"/>
      <c r="AA91" s="74" t="s">
        <v>477</v>
      </c>
      <c r="AB91" s="74" t="s">
        <v>477</v>
      </c>
      <c r="AC91" s="74"/>
      <c r="AD91" s="74"/>
      <c r="AE91" s="74"/>
      <c r="AF91" s="74" t="s">
        <v>512</v>
      </c>
      <c r="AG91" s="74"/>
      <c r="AH91" s="74"/>
      <c r="AI91" s="74">
        <v>0.54</v>
      </c>
      <c r="AJ91" s="74"/>
      <c r="AK91" s="74">
        <v>497.8</v>
      </c>
      <c r="AL91" s="74"/>
      <c r="AM91" s="74"/>
      <c r="AN91" s="74"/>
      <c r="AO91" s="74"/>
      <c r="AP91" s="74"/>
      <c r="AQ91" s="74"/>
      <c r="AR91" s="74"/>
      <c r="AS91" s="74"/>
      <c r="AT91" s="74"/>
      <c r="AU91" s="74"/>
      <c r="AV91" s="74"/>
      <c r="AW91" s="74"/>
      <c r="AX91" s="74"/>
      <c r="AY91" s="74" t="s">
        <v>477</v>
      </c>
      <c r="AZ91" s="74"/>
      <c r="BA91" s="74"/>
      <c r="BB91" s="74" t="s">
        <v>477</v>
      </c>
      <c r="BC91" s="74"/>
      <c r="BD91" s="74"/>
      <c r="BE91" s="74"/>
      <c r="BF91" s="74"/>
      <c r="BG91" s="74"/>
      <c r="BH91" s="74"/>
      <c r="BI91" s="74"/>
      <c r="BJ91" s="74"/>
      <c r="BK91" s="74"/>
      <c r="BL91" s="74"/>
      <c r="BM91" s="74"/>
      <c r="BN91" s="74"/>
      <c r="BO91" s="74"/>
      <c r="BP91" s="74"/>
      <c r="BQ91" s="74">
        <v>706.84</v>
      </c>
      <c r="BR91" s="74"/>
      <c r="BS91" s="74"/>
      <c r="BT91" s="74">
        <v>1792</v>
      </c>
      <c r="BU91" s="74"/>
      <c r="BV91" s="74"/>
      <c r="BW91" s="74"/>
      <c r="BX91" s="74"/>
      <c r="BY91" s="74"/>
      <c r="BZ91" s="74"/>
      <c r="CA91" s="74"/>
      <c r="CB91" s="74"/>
      <c r="CC91" s="74"/>
      <c r="CD91" s="74"/>
      <c r="CE91" s="74"/>
      <c r="CF91" s="74"/>
      <c r="CG91" s="74"/>
      <c r="CH91" s="74"/>
      <c r="CI91" s="74"/>
      <c r="CJ91" s="74"/>
      <c r="CK91" s="74" t="s">
        <v>480</v>
      </c>
      <c r="CL91" s="74" t="s">
        <v>477</v>
      </c>
      <c r="CM91" s="74" t="s">
        <v>480</v>
      </c>
      <c r="CN91" s="74"/>
      <c r="CO91" s="74">
        <v>3</v>
      </c>
      <c r="CP91" s="74"/>
      <c r="CQ91" s="74"/>
      <c r="CR91" s="74">
        <v>38736</v>
      </c>
      <c r="CS91" s="74"/>
      <c r="CT91" s="74"/>
      <c r="CU91" s="74">
        <v>2624</v>
      </c>
      <c r="CV91" s="74"/>
      <c r="CW91" s="74"/>
      <c r="CX91" s="74" t="s">
        <v>477</v>
      </c>
      <c r="CY91" s="74"/>
      <c r="CZ91" s="74"/>
      <c r="DA91" s="74"/>
      <c r="DB91" s="74"/>
      <c r="DC91" s="74"/>
      <c r="DD91" s="74">
        <v>0.54</v>
      </c>
      <c r="DE91" s="74"/>
      <c r="DF91" s="74"/>
      <c r="DG91" s="74">
        <v>497.8</v>
      </c>
      <c r="DH91" s="74"/>
      <c r="DI91" s="74"/>
      <c r="DJ91" s="74"/>
      <c r="DK91" s="74"/>
      <c r="DL91" s="74"/>
      <c r="DM91" s="74"/>
      <c r="DN91" s="74"/>
      <c r="DO91" s="74"/>
    </row>
    <row r="92" spans="1:119" s="8" customFormat="1" x14ac:dyDescent="0.35">
      <c r="A92" s="83">
        <v>100773</v>
      </c>
      <c r="B92" s="74" t="s">
        <v>690</v>
      </c>
      <c r="C92" s="74" t="b">
        <v>1</v>
      </c>
      <c r="D92" s="74" t="b">
        <v>1</v>
      </c>
      <c r="E92" s="74" t="b">
        <v>0</v>
      </c>
      <c r="F92" s="74" t="b">
        <v>0</v>
      </c>
      <c r="G92" s="74" t="s">
        <v>691</v>
      </c>
      <c r="H92" s="74"/>
      <c r="I92" s="74" t="s">
        <v>692</v>
      </c>
      <c r="J92" s="74" t="s">
        <v>689</v>
      </c>
      <c r="K92" s="74">
        <v>60.24</v>
      </c>
      <c r="L92" s="74">
        <v>-123.473</v>
      </c>
      <c r="M92" s="74" t="s">
        <v>475</v>
      </c>
      <c r="N92" s="74">
        <v>2012</v>
      </c>
      <c r="O92" s="74"/>
      <c r="P92" s="74">
        <v>2017</v>
      </c>
      <c r="Q92" s="74">
        <v>221</v>
      </c>
      <c r="R92" s="74">
        <v>6805</v>
      </c>
      <c r="S92" s="74"/>
      <c r="T92" s="74" t="s">
        <v>554</v>
      </c>
      <c r="U92" s="74"/>
      <c r="V92" s="74"/>
      <c r="W92" s="74"/>
      <c r="X92" s="74"/>
      <c r="Y92" s="74"/>
      <c r="Z92" s="74"/>
      <c r="AA92" s="74"/>
      <c r="AB92" s="74"/>
      <c r="AC92" s="74"/>
      <c r="AD92" s="74"/>
      <c r="AE92" s="74"/>
      <c r="AF92" s="74" t="s">
        <v>478</v>
      </c>
      <c r="AG92" s="74" t="s">
        <v>693</v>
      </c>
      <c r="AH92" s="74">
        <v>1</v>
      </c>
      <c r="AI92" s="74">
        <v>1</v>
      </c>
      <c r="AJ92" s="74"/>
      <c r="AK92" s="74"/>
      <c r="AL92" s="74"/>
      <c r="AM92" s="74"/>
      <c r="AN92" s="74"/>
      <c r="AO92" s="74"/>
      <c r="AP92" s="74">
        <v>1</v>
      </c>
      <c r="AQ92" s="74" t="s">
        <v>694</v>
      </c>
      <c r="AR92" s="74"/>
      <c r="AS92" s="74">
        <v>1</v>
      </c>
      <c r="AT92" s="74">
        <v>1</v>
      </c>
      <c r="AU92" s="74"/>
      <c r="AV92" s="74"/>
      <c r="AW92" s="74"/>
      <c r="AX92" s="74"/>
      <c r="AY92" s="74"/>
      <c r="AZ92" s="74"/>
      <c r="BA92" s="74"/>
      <c r="BB92" s="74"/>
      <c r="BC92" s="74"/>
      <c r="BD92" s="74" t="s">
        <v>477</v>
      </c>
      <c r="BE92" s="74"/>
      <c r="BF92" s="74"/>
      <c r="BG92" s="74"/>
      <c r="BH92" s="74"/>
      <c r="BI92" s="74"/>
      <c r="BJ92" s="74"/>
      <c r="BK92" s="74"/>
      <c r="BL92" s="74"/>
      <c r="BM92" s="74"/>
      <c r="BN92" s="74"/>
      <c r="BO92" s="74"/>
      <c r="BP92" s="74"/>
      <c r="BQ92" s="74"/>
      <c r="BR92" s="74"/>
      <c r="BS92" s="74"/>
      <c r="BT92" s="74"/>
      <c r="BU92" s="74"/>
      <c r="BV92" s="74"/>
      <c r="BW92" s="74"/>
      <c r="BX92" s="74"/>
      <c r="BY92" s="74"/>
      <c r="BZ92" s="74"/>
      <c r="CA92" s="74"/>
      <c r="CB92" s="74"/>
      <c r="CC92" s="74"/>
      <c r="CD92" s="74"/>
      <c r="CE92" s="74"/>
      <c r="CF92" s="74"/>
      <c r="CG92" s="74"/>
      <c r="CH92" s="74"/>
      <c r="CI92" s="74"/>
      <c r="CJ92" s="74"/>
      <c r="CK92" s="74"/>
      <c r="CL92" s="74"/>
      <c r="CM92" s="74"/>
      <c r="CN92" s="74"/>
      <c r="CO92" s="74"/>
      <c r="CP92" s="74"/>
      <c r="CQ92" s="74"/>
      <c r="CR92" s="74"/>
      <c r="CS92" s="74"/>
      <c r="CT92" s="74"/>
      <c r="CU92" s="74"/>
      <c r="CV92" s="74"/>
      <c r="CW92" s="74"/>
      <c r="CX92" s="74"/>
      <c r="CY92" s="74"/>
      <c r="CZ92" s="74"/>
      <c r="DA92" s="74"/>
      <c r="DB92" s="74"/>
      <c r="DC92" s="74"/>
      <c r="DD92" s="74"/>
      <c r="DE92" s="74"/>
      <c r="DF92" s="74"/>
      <c r="DG92" s="74"/>
      <c r="DH92" s="74"/>
      <c r="DI92" s="74"/>
      <c r="DJ92" s="74"/>
      <c r="DK92" s="74"/>
      <c r="DL92" s="74"/>
      <c r="DM92" s="74"/>
      <c r="DN92" s="74"/>
      <c r="DO92" s="74"/>
    </row>
    <row r="93" spans="1:119" s="8" customFormat="1" x14ac:dyDescent="0.35">
      <c r="A93" s="83">
        <v>100774</v>
      </c>
      <c r="B93" s="74" t="s">
        <v>695</v>
      </c>
      <c r="C93" s="74" t="b">
        <v>0</v>
      </c>
      <c r="D93" s="74" t="b">
        <v>1</v>
      </c>
      <c r="E93" s="74" t="b">
        <v>0</v>
      </c>
      <c r="F93" s="74" t="b">
        <v>0</v>
      </c>
      <c r="G93" s="74"/>
      <c r="H93" s="74"/>
      <c r="I93" s="74" t="s">
        <v>696</v>
      </c>
      <c r="J93" s="74" t="s">
        <v>689</v>
      </c>
      <c r="K93" s="74">
        <v>67.436000000000007</v>
      </c>
      <c r="L93" s="74">
        <v>-134.881</v>
      </c>
      <c r="M93" s="74" t="s">
        <v>475</v>
      </c>
      <c r="N93" s="74">
        <v>1997</v>
      </c>
      <c r="O93" s="74"/>
      <c r="P93" s="74">
        <v>2017</v>
      </c>
      <c r="Q93" s="74"/>
      <c r="R93" s="74"/>
      <c r="S93" s="74"/>
      <c r="T93" s="74" t="s">
        <v>554</v>
      </c>
      <c r="U93" s="74"/>
      <c r="V93" s="74"/>
      <c r="W93" s="74"/>
      <c r="X93" s="74"/>
      <c r="Y93" s="74"/>
      <c r="Z93" s="74"/>
      <c r="AA93" s="74"/>
      <c r="AB93" s="74"/>
      <c r="AC93" s="74"/>
      <c r="AD93" s="74"/>
      <c r="AE93" s="74"/>
      <c r="AF93" s="74" t="s">
        <v>697</v>
      </c>
      <c r="AG93" s="74" t="s">
        <v>698</v>
      </c>
      <c r="AH93" s="74"/>
      <c r="AI93" s="74">
        <v>8.5000000000000006E-2</v>
      </c>
      <c r="AJ93" s="74"/>
      <c r="AK93" s="74"/>
      <c r="AL93" s="74"/>
      <c r="AM93" s="74"/>
      <c r="AN93" s="74"/>
      <c r="AO93" s="74"/>
      <c r="AP93" s="74"/>
      <c r="AQ93" s="74"/>
      <c r="AR93" s="74"/>
      <c r="AS93" s="74"/>
      <c r="AT93" s="74"/>
      <c r="AU93" s="74"/>
      <c r="AV93" s="74"/>
      <c r="AW93" s="74"/>
      <c r="AX93" s="74"/>
      <c r="AY93" s="74" t="s">
        <v>477</v>
      </c>
      <c r="AZ93" s="74"/>
      <c r="BA93" s="74"/>
      <c r="BB93" s="74" t="s">
        <v>477</v>
      </c>
      <c r="BC93" s="74"/>
      <c r="BD93" s="74"/>
      <c r="BE93" s="74"/>
      <c r="BF93" s="74"/>
      <c r="BG93" s="74"/>
      <c r="BH93" s="74"/>
      <c r="BI93" s="74"/>
      <c r="BJ93" s="74"/>
      <c r="BK93" s="74"/>
      <c r="BL93" s="74"/>
      <c r="BM93" s="74"/>
      <c r="BN93" s="74"/>
      <c r="BO93" s="74"/>
      <c r="BP93" s="74"/>
      <c r="BQ93" s="74"/>
      <c r="BR93" s="74"/>
      <c r="BS93" s="74"/>
      <c r="BT93" s="74"/>
      <c r="BU93" s="74"/>
      <c r="BV93" s="74"/>
      <c r="BW93" s="74"/>
      <c r="BX93" s="74"/>
      <c r="BY93" s="74"/>
      <c r="BZ93" s="74"/>
      <c r="CA93" s="74"/>
      <c r="CB93" s="74"/>
      <c r="CC93" s="74"/>
      <c r="CD93" s="74"/>
      <c r="CE93" s="74"/>
      <c r="CF93" s="74"/>
      <c r="CG93" s="74"/>
      <c r="CH93" s="74"/>
      <c r="CI93" s="74"/>
      <c r="CJ93" s="74"/>
      <c r="CK93" s="74"/>
      <c r="CL93" s="74"/>
      <c r="CM93" s="74"/>
      <c r="CN93" s="74"/>
      <c r="CO93" s="74"/>
      <c r="CP93" s="74"/>
      <c r="CQ93" s="74"/>
      <c r="CR93" s="74"/>
      <c r="CS93" s="74"/>
      <c r="CT93" s="74"/>
      <c r="CU93" s="74"/>
      <c r="CV93" s="74"/>
      <c r="CW93" s="74"/>
      <c r="CX93" s="74"/>
      <c r="CY93" s="74"/>
      <c r="CZ93" s="74"/>
      <c r="DA93" s="74"/>
      <c r="DB93" s="74"/>
      <c r="DC93" s="74"/>
      <c r="DD93" s="74"/>
      <c r="DE93" s="74"/>
      <c r="DF93" s="74"/>
      <c r="DG93" s="74"/>
      <c r="DH93" s="74"/>
      <c r="DI93" s="74"/>
      <c r="DJ93" s="74"/>
      <c r="DK93" s="74"/>
      <c r="DL93" s="74"/>
      <c r="DM93" s="74"/>
      <c r="DN93" s="74"/>
      <c r="DO93" s="74"/>
    </row>
    <row r="94" spans="1:119" s="8" customFormat="1" x14ac:dyDescent="0.35">
      <c r="A94" s="83">
        <v>100775</v>
      </c>
      <c r="B94" s="74" t="s">
        <v>699</v>
      </c>
      <c r="C94" s="74" t="b">
        <v>0</v>
      </c>
      <c r="D94" s="74" t="b">
        <v>1</v>
      </c>
      <c r="E94" s="74" t="b">
        <v>0</v>
      </c>
      <c r="F94" s="74" t="b">
        <v>0</v>
      </c>
      <c r="G94" s="74"/>
      <c r="H94" s="74"/>
      <c r="I94" s="74" t="s">
        <v>699</v>
      </c>
      <c r="J94" s="74" t="s">
        <v>689</v>
      </c>
      <c r="K94" s="74">
        <v>61.863</v>
      </c>
      <c r="L94" s="74">
        <v>-121.35299999999999</v>
      </c>
      <c r="M94" s="74" t="s">
        <v>475</v>
      </c>
      <c r="N94" s="74"/>
      <c r="O94" s="74"/>
      <c r="P94" s="74"/>
      <c r="Q94" s="74"/>
      <c r="R94" s="74"/>
      <c r="S94" s="74"/>
      <c r="T94" s="74" t="s">
        <v>506</v>
      </c>
      <c r="U94" s="74"/>
      <c r="V94" s="74"/>
      <c r="W94" s="74"/>
      <c r="X94" s="74"/>
      <c r="Y94" s="74"/>
      <c r="Z94" s="74"/>
      <c r="AA94" s="74"/>
      <c r="AB94" s="74"/>
      <c r="AC94" s="74"/>
      <c r="AD94" s="74"/>
      <c r="AE94" s="74"/>
      <c r="AF94" s="74"/>
      <c r="AG94" s="74"/>
      <c r="AH94" s="74"/>
      <c r="AI94" s="74"/>
      <c r="AJ94" s="74"/>
      <c r="AK94" s="74"/>
      <c r="AL94" s="74"/>
      <c r="AM94" s="74"/>
      <c r="AN94" s="74"/>
      <c r="AO94" s="74"/>
      <c r="AP94" s="74"/>
      <c r="AQ94" s="74"/>
      <c r="AR94" s="74"/>
      <c r="AS94" s="74"/>
      <c r="AT94" s="74"/>
      <c r="AU94" s="74"/>
      <c r="AV94" s="74"/>
      <c r="AW94" s="74"/>
      <c r="AX94" s="74"/>
      <c r="AY94" s="74"/>
      <c r="AZ94" s="74"/>
      <c r="BA94" s="74"/>
      <c r="BB94" s="74"/>
      <c r="BC94" s="74"/>
      <c r="BD94" s="74"/>
      <c r="BE94" s="74"/>
      <c r="BF94" s="74"/>
      <c r="BG94" s="74"/>
      <c r="BH94" s="74"/>
      <c r="BI94" s="74"/>
      <c r="BJ94" s="74"/>
      <c r="BK94" s="74"/>
      <c r="BL94" s="74"/>
      <c r="BM94" s="74"/>
      <c r="BN94" s="74"/>
      <c r="BO94" s="74"/>
      <c r="BP94" s="74"/>
      <c r="BQ94" s="74"/>
      <c r="BR94" s="74"/>
      <c r="BS94" s="74"/>
      <c r="BT94" s="74"/>
      <c r="BU94" s="74"/>
      <c r="BV94" s="74"/>
      <c r="BW94" s="74"/>
      <c r="BX94" s="74"/>
      <c r="BY94" s="74"/>
      <c r="BZ94" s="74"/>
      <c r="CA94" s="74"/>
      <c r="CB94" s="74"/>
      <c r="CC94" s="74"/>
      <c r="CD94" s="74"/>
      <c r="CE94" s="74"/>
      <c r="CF94" s="74"/>
      <c r="CG94" s="74"/>
      <c r="CH94" s="74"/>
      <c r="CI94" s="74"/>
      <c r="CJ94" s="74"/>
      <c r="CK94" s="74"/>
      <c r="CL94" s="74"/>
      <c r="CM94" s="74"/>
      <c r="CN94" s="74"/>
      <c r="CO94" s="74"/>
      <c r="CP94" s="74"/>
      <c r="CQ94" s="74"/>
      <c r="CR94" s="74"/>
      <c r="CS94" s="74"/>
      <c r="CT94" s="74"/>
      <c r="CU94" s="74"/>
      <c r="CV94" s="74"/>
      <c r="CW94" s="74"/>
      <c r="CX94" s="74"/>
      <c r="CY94" s="74"/>
      <c r="CZ94" s="74"/>
      <c r="DA94" s="74"/>
      <c r="DB94" s="74"/>
      <c r="DC94" s="74"/>
      <c r="DD94" s="74"/>
      <c r="DE94" s="74"/>
      <c r="DF94" s="74"/>
      <c r="DG94" s="74"/>
      <c r="DH94" s="74"/>
      <c r="DI94" s="74"/>
      <c r="DJ94" s="74"/>
      <c r="DK94" s="74"/>
      <c r="DL94" s="74"/>
      <c r="DM94" s="74"/>
      <c r="DN94" s="74"/>
      <c r="DO94" s="74"/>
    </row>
    <row r="95" spans="1:119" s="8" customFormat="1" x14ac:dyDescent="0.35">
      <c r="A95" s="83">
        <v>100777</v>
      </c>
      <c r="B95" s="74" t="s">
        <v>700</v>
      </c>
      <c r="C95" s="74" t="b">
        <v>0</v>
      </c>
      <c r="D95" s="74" t="b">
        <v>1</v>
      </c>
      <c r="E95" s="74" t="b">
        <v>0</v>
      </c>
      <c r="F95" s="74" t="b">
        <v>0</v>
      </c>
      <c r="G95" s="74" t="s">
        <v>688</v>
      </c>
      <c r="H95" s="74"/>
      <c r="I95" s="74" t="s">
        <v>700</v>
      </c>
      <c r="J95" s="74" t="s">
        <v>689</v>
      </c>
      <c r="K95" s="74">
        <v>60.006</v>
      </c>
      <c r="L95" s="74">
        <v>-111.88500000000001</v>
      </c>
      <c r="M95" s="74" t="s">
        <v>475</v>
      </c>
      <c r="N95" s="74">
        <v>2010</v>
      </c>
      <c r="O95" s="74"/>
      <c r="P95" s="74">
        <v>2015</v>
      </c>
      <c r="Q95" s="74"/>
      <c r="R95" s="74"/>
      <c r="S95" s="74"/>
      <c r="T95" s="74" t="s">
        <v>506</v>
      </c>
      <c r="U95" s="74" t="s">
        <v>477</v>
      </c>
      <c r="V95" s="74"/>
      <c r="W95" s="74"/>
      <c r="X95" s="74"/>
      <c r="Y95" s="74"/>
      <c r="Z95" s="74"/>
      <c r="AA95" s="74" t="s">
        <v>477</v>
      </c>
      <c r="AB95" s="74"/>
      <c r="AC95" s="74"/>
      <c r="AD95" s="74"/>
      <c r="AE95" s="74"/>
      <c r="AF95" s="74" t="s">
        <v>512</v>
      </c>
      <c r="AG95" s="74"/>
      <c r="AH95" s="74"/>
      <c r="AI95" s="74">
        <v>0.75</v>
      </c>
      <c r="AJ95" s="74"/>
      <c r="AK95" s="74">
        <v>4000</v>
      </c>
      <c r="AL95" s="74"/>
      <c r="AM95" s="74"/>
      <c r="AN95" s="74"/>
      <c r="AO95" s="74"/>
      <c r="AP95" s="74"/>
      <c r="AQ95" s="74"/>
      <c r="AR95" s="74"/>
      <c r="AS95" s="74"/>
      <c r="AT95" s="74"/>
      <c r="AU95" s="74"/>
      <c r="AV95" s="74"/>
      <c r="AW95" s="74"/>
      <c r="AX95" s="74"/>
      <c r="AY95" s="74" t="s">
        <v>477</v>
      </c>
      <c r="AZ95" s="74"/>
      <c r="BA95" s="74"/>
      <c r="BB95" s="74" t="s">
        <v>477</v>
      </c>
      <c r="BC95" s="74"/>
      <c r="BD95" s="74"/>
      <c r="BE95" s="74"/>
      <c r="BF95" s="74"/>
      <c r="BG95" s="74"/>
      <c r="BH95" s="74"/>
      <c r="BI95" s="74"/>
      <c r="BJ95" s="74"/>
      <c r="BK95" s="74"/>
      <c r="BL95" s="74"/>
      <c r="BM95" s="74"/>
      <c r="BN95" s="74"/>
      <c r="BO95" s="74"/>
      <c r="BP95" s="74"/>
      <c r="BQ95" s="74">
        <v>9529.2000000000007</v>
      </c>
      <c r="BR95" s="74"/>
      <c r="BS95" s="74"/>
      <c r="BT95" s="74">
        <v>4874.5200000000004</v>
      </c>
      <c r="BU95" s="74"/>
      <c r="BV95" s="74"/>
      <c r="BW95" s="74"/>
      <c r="BX95" s="74"/>
      <c r="BY95" s="74"/>
      <c r="BZ95" s="74"/>
      <c r="CA95" s="74"/>
      <c r="CB95" s="74"/>
      <c r="CC95" s="74"/>
      <c r="CD95" s="74"/>
      <c r="CE95" s="74"/>
      <c r="CF95" s="74"/>
      <c r="CG95" s="74"/>
      <c r="CH95" s="74"/>
      <c r="CI95" s="74"/>
      <c r="CJ95" s="74"/>
      <c r="CK95" s="74" t="s">
        <v>480</v>
      </c>
      <c r="CL95" s="74" t="s">
        <v>477</v>
      </c>
      <c r="CM95" s="74" t="s">
        <v>480</v>
      </c>
      <c r="CN95" s="74"/>
      <c r="CO95" s="74">
        <v>3</v>
      </c>
      <c r="CP95" s="74"/>
      <c r="CQ95" s="74"/>
      <c r="CR95" s="74">
        <v>86080</v>
      </c>
      <c r="CS95" s="74"/>
      <c r="CT95" s="74"/>
      <c r="CU95" s="74">
        <v>656</v>
      </c>
      <c r="CV95" s="74"/>
      <c r="CW95" s="74"/>
      <c r="CX95" s="74" t="s">
        <v>477</v>
      </c>
      <c r="CY95" s="74"/>
      <c r="CZ95" s="74"/>
      <c r="DA95" s="74"/>
      <c r="DB95" s="74"/>
      <c r="DC95" s="74"/>
      <c r="DD95" s="74">
        <v>0.75</v>
      </c>
      <c r="DE95" s="74"/>
      <c r="DF95" s="74"/>
      <c r="DG95" s="74">
        <v>4000</v>
      </c>
      <c r="DH95" s="74"/>
      <c r="DI95" s="74"/>
      <c r="DJ95" s="74"/>
      <c r="DK95" s="74"/>
      <c r="DL95" s="74"/>
      <c r="DM95" s="74"/>
      <c r="DN95" s="74"/>
      <c r="DO95" s="74"/>
    </row>
    <row r="96" spans="1:119" s="8" customFormat="1" x14ac:dyDescent="0.35">
      <c r="A96" s="83">
        <v>100778</v>
      </c>
      <c r="B96" s="74" t="s">
        <v>701</v>
      </c>
      <c r="C96" s="74" t="b">
        <v>0</v>
      </c>
      <c r="D96" s="74" t="b">
        <v>1</v>
      </c>
      <c r="E96" s="74" t="b">
        <v>0</v>
      </c>
      <c r="F96" s="74" t="b">
        <v>0</v>
      </c>
      <c r="G96" s="74" t="s">
        <v>688</v>
      </c>
      <c r="H96" s="74"/>
      <c r="I96" s="74" t="s">
        <v>702</v>
      </c>
      <c r="J96" s="74" t="s">
        <v>689</v>
      </c>
      <c r="K96" s="74">
        <v>60.816000000000003</v>
      </c>
      <c r="L96" s="74">
        <v>-115.785</v>
      </c>
      <c r="M96" s="74" t="s">
        <v>475</v>
      </c>
      <c r="N96" s="74">
        <v>2010</v>
      </c>
      <c r="O96" s="74"/>
      <c r="P96" s="74">
        <v>2015</v>
      </c>
      <c r="Q96" s="74"/>
      <c r="R96" s="74"/>
      <c r="S96" s="74"/>
      <c r="T96" s="74" t="s">
        <v>506</v>
      </c>
      <c r="U96" s="74"/>
      <c r="V96" s="74"/>
      <c r="W96" s="74"/>
      <c r="X96" s="74"/>
      <c r="Y96" s="74"/>
      <c r="Z96" s="74"/>
      <c r="AA96" s="74" t="s">
        <v>477</v>
      </c>
      <c r="AB96" s="74"/>
      <c r="AC96" s="74"/>
      <c r="AD96" s="74"/>
      <c r="AE96" s="74"/>
      <c r="AF96" s="74" t="s">
        <v>512</v>
      </c>
      <c r="AG96" s="74"/>
      <c r="AH96" s="74"/>
      <c r="AI96" s="74">
        <v>0.9</v>
      </c>
      <c r="AJ96" s="74"/>
      <c r="AK96" s="74">
        <v>2770.2777779994003</v>
      </c>
      <c r="AL96" s="74"/>
      <c r="AM96" s="74"/>
      <c r="AN96" s="74"/>
      <c r="AO96" s="74"/>
      <c r="AP96" s="74"/>
      <c r="AQ96" s="74"/>
      <c r="AR96" s="74"/>
      <c r="AS96" s="74"/>
      <c r="AT96" s="74"/>
      <c r="AU96" s="74"/>
      <c r="AV96" s="74"/>
      <c r="AW96" s="74"/>
      <c r="AX96" s="74"/>
      <c r="AY96" s="74" t="s">
        <v>477</v>
      </c>
      <c r="AZ96" s="74"/>
      <c r="BA96" s="74"/>
      <c r="BB96" s="74" t="s">
        <v>477</v>
      </c>
      <c r="BC96" s="74"/>
      <c r="BD96" s="74"/>
      <c r="BE96" s="74"/>
      <c r="BF96" s="74"/>
      <c r="BG96" s="74"/>
      <c r="BH96" s="74"/>
      <c r="BI96" s="74"/>
      <c r="BJ96" s="74"/>
      <c r="BK96" s="74"/>
      <c r="BL96" s="74"/>
      <c r="BM96" s="74"/>
      <c r="BN96" s="74"/>
      <c r="BO96" s="74"/>
      <c r="BP96" s="74"/>
      <c r="BQ96" s="74">
        <v>4778.88</v>
      </c>
      <c r="BR96" s="74"/>
      <c r="BS96" s="74"/>
      <c r="BT96" s="74">
        <v>5194</v>
      </c>
      <c r="BU96" s="74"/>
      <c r="BV96" s="74"/>
      <c r="BW96" s="74"/>
      <c r="BX96" s="74"/>
      <c r="BY96" s="74"/>
      <c r="BZ96" s="74"/>
      <c r="CA96" s="74"/>
      <c r="CB96" s="74"/>
      <c r="CC96" s="74"/>
      <c r="CD96" s="74"/>
      <c r="CE96" s="74"/>
      <c r="CF96" s="74"/>
      <c r="CG96" s="74"/>
      <c r="CH96" s="74"/>
      <c r="CI96" s="74"/>
      <c r="CJ96" s="74"/>
      <c r="CK96" s="74" t="s">
        <v>480</v>
      </c>
      <c r="CL96" s="74" t="s">
        <v>477</v>
      </c>
      <c r="CM96" s="74" t="s">
        <v>480</v>
      </c>
      <c r="CN96" s="74"/>
      <c r="CO96" s="74">
        <v>4</v>
      </c>
      <c r="CP96" s="74"/>
      <c r="CQ96" s="74"/>
      <c r="CR96" s="74">
        <v>152039</v>
      </c>
      <c r="CS96" s="74"/>
      <c r="CT96" s="74"/>
      <c r="CU96" s="74">
        <v>3280</v>
      </c>
      <c r="CV96" s="74"/>
      <c r="CW96" s="74"/>
      <c r="CX96" s="74" t="s">
        <v>480</v>
      </c>
      <c r="CY96" s="74"/>
      <c r="CZ96" s="74"/>
      <c r="DA96" s="74"/>
      <c r="DB96" s="74"/>
      <c r="DC96" s="74"/>
      <c r="DD96" s="74">
        <v>0.9</v>
      </c>
      <c r="DE96" s="74"/>
      <c r="DF96" s="74"/>
      <c r="DG96" s="74">
        <v>2770.2777779994003</v>
      </c>
      <c r="DH96" s="74"/>
      <c r="DI96" s="74"/>
      <c r="DJ96" s="74"/>
      <c r="DK96" s="74"/>
      <c r="DL96" s="74"/>
      <c r="DM96" s="74"/>
      <c r="DN96" s="74"/>
      <c r="DO96" s="74"/>
    </row>
    <row r="97" spans="1:119" s="8" customFormat="1" x14ac:dyDescent="0.35">
      <c r="A97" s="83">
        <v>100779</v>
      </c>
      <c r="B97" s="74" t="s">
        <v>703</v>
      </c>
      <c r="C97" s="74" t="b">
        <v>0</v>
      </c>
      <c r="D97" s="74" t="b">
        <v>1</v>
      </c>
      <c r="E97" s="74" t="b">
        <v>0</v>
      </c>
      <c r="F97" s="74" t="b">
        <v>0</v>
      </c>
      <c r="G97" s="74"/>
      <c r="H97" s="74"/>
      <c r="I97" s="74" t="s">
        <v>703</v>
      </c>
      <c r="J97" s="74" t="s">
        <v>689</v>
      </c>
      <c r="K97" s="74">
        <v>68.361000000000004</v>
      </c>
      <c r="L97" s="74">
        <v>-133.72300000000001</v>
      </c>
      <c r="M97" s="74" t="s">
        <v>475</v>
      </c>
      <c r="N97" s="74">
        <v>2010</v>
      </c>
      <c r="O97" s="74"/>
      <c r="P97" s="74"/>
      <c r="Q97" s="74"/>
      <c r="R97" s="74"/>
      <c r="S97" s="74"/>
      <c r="T97" s="74" t="s">
        <v>506</v>
      </c>
      <c r="U97" s="74"/>
      <c r="V97" s="74"/>
      <c r="W97" s="74"/>
      <c r="X97" s="74"/>
      <c r="Y97" s="74"/>
      <c r="Z97" s="74"/>
      <c r="AA97" s="74"/>
      <c r="AB97" s="74"/>
      <c r="AC97" s="74"/>
      <c r="AD97" s="74"/>
      <c r="AE97" s="74"/>
      <c r="AF97" s="74"/>
      <c r="AG97" s="74"/>
      <c r="AH97" s="74"/>
      <c r="AI97" s="74"/>
      <c r="AJ97" s="74"/>
      <c r="AK97" s="74"/>
      <c r="AL97" s="74"/>
      <c r="AM97" s="74"/>
      <c r="AN97" s="74"/>
      <c r="AO97" s="74"/>
      <c r="AP97" s="74"/>
      <c r="AQ97" s="74"/>
      <c r="AR97" s="74"/>
      <c r="AS97" s="74"/>
      <c r="AT97" s="74"/>
      <c r="AU97" s="74"/>
      <c r="AV97" s="74"/>
      <c r="AW97" s="74"/>
      <c r="AX97" s="74"/>
      <c r="AY97" s="74"/>
      <c r="AZ97" s="74"/>
      <c r="BA97" s="74"/>
      <c r="BB97" s="74"/>
      <c r="BC97" s="74"/>
      <c r="BD97" s="74"/>
      <c r="BE97" s="74"/>
      <c r="BF97" s="74"/>
      <c r="BG97" s="74"/>
      <c r="BH97" s="74"/>
      <c r="BI97" s="74"/>
      <c r="BJ97" s="74"/>
      <c r="BK97" s="74"/>
      <c r="BL97" s="74"/>
      <c r="BM97" s="74"/>
      <c r="BN97" s="74"/>
      <c r="BO97" s="74"/>
      <c r="BP97" s="74"/>
      <c r="BQ97" s="74"/>
      <c r="BR97" s="74"/>
      <c r="BS97" s="74"/>
      <c r="BT97" s="74"/>
      <c r="BU97" s="74"/>
      <c r="BV97" s="74"/>
      <c r="BW97" s="74"/>
      <c r="BX97" s="74"/>
      <c r="BY97" s="74"/>
      <c r="BZ97" s="74"/>
      <c r="CA97" s="74"/>
      <c r="CB97" s="74"/>
      <c r="CC97" s="74"/>
      <c r="CD97" s="74"/>
      <c r="CE97" s="74"/>
      <c r="CF97" s="74"/>
      <c r="CG97" s="74"/>
      <c r="CH97" s="74"/>
      <c r="CI97" s="74"/>
      <c r="CJ97" s="74"/>
      <c r="CK97" s="74"/>
      <c r="CL97" s="74"/>
      <c r="CM97" s="74"/>
      <c r="CN97" s="74"/>
      <c r="CO97" s="74"/>
      <c r="CP97" s="74"/>
      <c r="CQ97" s="74"/>
      <c r="CR97" s="74"/>
      <c r="CS97" s="74"/>
      <c r="CT97" s="74"/>
      <c r="CU97" s="74"/>
      <c r="CV97" s="74"/>
      <c r="CW97" s="74"/>
      <c r="CX97" s="74"/>
      <c r="CY97" s="74"/>
      <c r="CZ97" s="74"/>
      <c r="DA97" s="74"/>
      <c r="DB97" s="74"/>
      <c r="DC97" s="74"/>
      <c r="DD97" s="74"/>
      <c r="DE97" s="74"/>
      <c r="DF97" s="74"/>
      <c r="DG97" s="74"/>
      <c r="DH97" s="74"/>
      <c r="DI97" s="74"/>
      <c r="DJ97" s="74"/>
      <c r="DK97" s="74"/>
      <c r="DL97" s="74"/>
      <c r="DM97" s="74"/>
      <c r="DN97" s="74"/>
      <c r="DO97" s="74"/>
    </row>
    <row r="98" spans="1:119" s="8" customFormat="1" x14ac:dyDescent="0.35">
      <c r="A98" s="83">
        <v>100785</v>
      </c>
      <c r="B98" s="74" t="s">
        <v>704</v>
      </c>
      <c r="C98" s="74" t="b">
        <v>0</v>
      </c>
      <c r="D98" s="74" t="b">
        <v>1</v>
      </c>
      <c r="E98" s="74" t="b">
        <v>0</v>
      </c>
      <c r="F98" s="74" t="b">
        <v>0</v>
      </c>
      <c r="G98" s="74"/>
      <c r="H98" s="74"/>
      <c r="I98" s="74" t="s">
        <v>704</v>
      </c>
      <c r="J98" s="74" t="s">
        <v>689</v>
      </c>
      <c r="K98" s="74">
        <v>62.454000000000001</v>
      </c>
      <c r="L98" s="74">
        <v>-114.372</v>
      </c>
      <c r="M98" s="74" t="s">
        <v>475</v>
      </c>
      <c r="N98" s="74">
        <v>1965</v>
      </c>
      <c r="O98" s="74"/>
      <c r="P98" s="74">
        <v>2017</v>
      </c>
      <c r="Q98" s="74"/>
      <c r="R98" s="74"/>
      <c r="S98" s="74"/>
      <c r="T98" s="74" t="s">
        <v>506</v>
      </c>
      <c r="U98" s="74"/>
      <c r="V98" s="74"/>
      <c r="W98" s="74"/>
      <c r="X98" s="74"/>
      <c r="Y98" s="74"/>
      <c r="Z98" s="74"/>
      <c r="AA98" s="74"/>
      <c r="AB98" s="74"/>
      <c r="AC98" s="74"/>
      <c r="AD98" s="74"/>
      <c r="AE98" s="74"/>
      <c r="AF98" s="74" t="s">
        <v>705</v>
      </c>
      <c r="AG98" s="74"/>
      <c r="AH98" s="74"/>
      <c r="AI98" s="74"/>
      <c r="AJ98" s="74"/>
      <c r="AK98" s="74"/>
      <c r="AL98" s="74"/>
      <c r="AM98" s="74"/>
      <c r="AN98" s="74"/>
      <c r="AO98" s="74"/>
      <c r="AP98" s="74"/>
      <c r="AQ98" s="74"/>
      <c r="AR98" s="74"/>
      <c r="AS98" s="74"/>
      <c r="AT98" s="74"/>
      <c r="AU98" s="74"/>
      <c r="AV98" s="74"/>
      <c r="AW98" s="74"/>
      <c r="AX98" s="74"/>
      <c r="AY98" s="74" t="s">
        <v>477</v>
      </c>
      <c r="AZ98" s="74"/>
      <c r="BA98" s="74"/>
      <c r="BB98" s="74" t="s">
        <v>477</v>
      </c>
      <c r="BC98" s="74"/>
      <c r="BD98" s="74"/>
      <c r="BE98" s="74"/>
      <c r="BF98" s="74"/>
      <c r="BG98" s="74"/>
      <c r="BH98" s="74"/>
      <c r="BI98" s="74"/>
      <c r="BJ98" s="74"/>
      <c r="BK98" s="74"/>
      <c r="BL98" s="74"/>
      <c r="BM98" s="74"/>
      <c r="BN98" s="74"/>
      <c r="BO98" s="74"/>
      <c r="BP98" s="74"/>
      <c r="BQ98" s="74"/>
      <c r="BR98" s="74"/>
      <c r="BS98" s="74"/>
      <c r="BT98" s="74"/>
      <c r="BU98" s="74"/>
      <c r="BV98" s="74"/>
      <c r="BW98" s="74"/>
      <c r="BX98" s="74"/>
      <c r="BY98" s="74"/>
      <c r="BZ98" s="74"/>
      <c r="CA98" s="74"/>
      <c r="CB98" s="74"/>
      <c r="CC98" s="74"/>
      <c r="CD98" s="74"/>
      <c r="CE98" s="74"/>
      <c r="CF98" s="74"/>
      <c r="CG98" s="74"/>
      <c r="CH98" s="74"/>
      <c r="CI98" s="74"/>
      <c r="CJ98" s="74"/>
      <c r="CK98" s="74"/>
      <c r="CL98" s="74"/>
      <c r="CM98" s="74"/>
      <c r="CN98" s="74"/>
      <c r="CO98" s="74"/>
      <c r="CP98" s="74"/>
      <c r="CQ98" s="74"/>
      <c r="CR98" s="74"/>
      <c r="CS98" s="74"/>
      <c r="CT98" s="74"/>
      <c r="CU98" s="74"/>
      <c r="CV98" s="74"/>
      <c r="CW98" s="74"/>
      <c r="CX98" s="74"/>
      <c r="CY98" s="74"/>
      <c r="CZ98" s="74"/>
      <c r="DA98" s="74"/>
      <c r="DB98" s="74"/>
      <c r="DC98" s="74"/>
      <c r="DD98" s="74"/>
      <c r="DE98" s="74"/>
      <c r="DF98" s="74"/>
      <c r="DG98" s="74"/>
      <c r="DH98" s="74"/>
      <c r="DI98" s="74"/>
      <c r="DJ98" s="74"/>
      <c r="DK98" s="74"/>
      <c r="DL98" s="74"/>
      <c r="DM98" s="74"/>
      <c r="DN98" s="74"/>
      <c r="DO98" s="74"/>
    </row>
    <row r="99" spans="1:119" s="8" customFormat="1" x14ac:dyDescent="0.35">
      <c r="A99" s="83">
        <v>100787</v>
      </c>
      <c r="B99" s="74" t="s">
        <v>706</v>
      </c>
      <c r="C99" s="74" t="b">
        <v>0</v>
      </c>
      <c r="D99" s="74" t="b">
        <v>1</v>
      </c>
      <c r="E99" s="74" t="b">
        <v>0</v>
      </c>
      <c r="F99" s="74" t="b">
        <v>0</v>
      </c>
      <c r="G99" s="74" t="s">
        <v>688</v>
      </c>
      <c r="H99" s="74"/>
      <c r="I99" s="74" t="s">
        <v>704</v>
      </c>
      <c r="J99" s="74" t="s">
        <v>689</v>
      </c>
      <c r="K99" s="74">
        <v>62.454999999999998</v>
      </c>
      <c r="L99" s="74">
        <v>-114.371</v>
      </c>
      <c r="M99" s="74" t="s">
        <v>475</v>
      </c>
      <c r="N99" s="74">
        <v>2014</v>
      </c>
      <c r="O99" s="74"/>
      <c r="P99" s="74">
        <v>2015</v>
      </c>
      <c r="Q99" s="74"/>
      <c r="R99" s="74"/>
      <c r="S99" s="74"/>
      <c r="T99" s="74" t="s">
        <v>506</v>
      </c>
      <c r="U99" s="74"/>
      <c r="V99" s="74"/>
      <c r="W99" s="74"/>
      <c r="X99" s="74" t="s">
        <v>477</v>
      </c>
      <c r="Y99" s="74"/>
      <c r="Z99" s="74"/>
      <c r="AA99" s="74"/>
      <c r="AB99" s="74"/>
      <c r="AC99" s="74"/>
      <c r="AD99" s="74"/>
      <c r="AE99" s="74"/>
      <c r="AF99" s="74" t="s">
        <v>512</v>
      </c>
      <c r="AG99" s="74"/>
      <c r="AH99" s="74"/>
      <c r="AI99" s="74"/>
      <c r="AJ99" s="74"/>
      <c r="AK99" s="74">
        <v>2581.3888890953999</v>
      </c>
      <c r="AL99" s="74"/>
      <c r="AM99" s="74"/>
      <c r="AN99" s="74"/>
      <c r="AO99" s="74"/>
      <c r="AP99" s="74"/>
      <c r="AQ99" s="74"/>
      <c r="AR99" s="74"/>
      <c r="AS99" s="74"/>
      <c r="AT99" s="74"/>
      <c r="AU99" s="74"/>
      <c r="AV99" s="74"/>
      <c r="AW99" s="74"/>
      <c r="AX99" s="74"/>
      <c r="AY99" s="74" t="s">
        <v>477</v>
      </c>
      <c r="AZ99" s="74"/>
      <c r="BA99" s="74"/>
      <c r="BB99" s="74" t="s">
        <v>477</v>
      </c>
      <c r="BC99" s="74"/>
      <c r="BD99" s="74"/>
      <c r="BE99" s="74"/>
      <c r="BF99" s="74"/>
      <c r="BG99" s="74"/>
      <c r="BH99" s="74"/>
      <c r="BI99" s="74"/>
      <c r="BJ99" s="74"/>
      <c r="BK99" s="74"/>
      <c r="BL99" s="74"/>
      <c r="BM99" s="74"/>
      <c r="BN99" s="74"/>
      <c r="BO99" s="74"/>
      <c r="BP99" s="74"/>
      <c r="BQ99" s="74">
        <v>6339.04</v>
      </c>
      <c r="BR99" s="74"/>
      <c r="BS99" s="74"/>
      <c r="BT99" s="74">
        <v>2954</v>
      </c>
      <c r="BU99" s="74"/>
      <c r="BV99" s="74"/>
      <c r="BW99" s="74"/>
      <c r="BX99" s="74"/>
      <c r="BY99" s="74"/>
      <c r="BZ99" s="74"/>
      <c r="CA99" s="74"/>
      <c r="CB99" s="74"/>
      <c r="CC99" s="74"/>
      <c r="CD99" s="74"/>
      <c r="CE99" s="74"/>
      <c r="CF99" s="74"/>
      <c r="CG99" s="74"/>
      <c r="CH99" s="74"/>
      <c r="CI99" s="74"/>
      <c r="CJ99" s="74"/>
      <c r="CK99" s="74" t="s">
        <v>477</v>
      </c>
      <c r="CL99" s="74" t="s">
        <v>477</v>
      </c>
      <c r="CM99" s="74" t="s">
        <v>480</v>
      </c>
      <c r="CN99" s="74">
        <v>3</v>
      </c>
      <c r="CO99" s="74"/>
      <c r="CP99" s="74"/>
      <c r="CQ99" s="74">
        <v>161400</v>
      </c>
      <c r="CR99" s="74"/>
      <c r="CS99" s="74"/>
      <c r="CT99" s="74">
        <v>164</v>
      </c>
      <c r="CU99" s="74"/>
      <c r="CV99" s="74"/>
      <c r="CW99" s="74" t="s">
        <v>480</v>
      </c>
      <c r="CX99" s="74"/>
      <c r="CY99" s="74"/>
      <c r="CZ99" s="74"/>
      <c r="DA99" s="74"/>
      <c r="DB99" s="74"/>
      <c r="DC99" s="74"/>
      <c r="DD99" s="74"/>
      <c r="DE99" s="74"/>
      <c r="DF99" s="74"/>
      <c r="DG99" s="74">
        <v>2581.3888890953999</v>
      </c>
      <c r="DH99" s="74"/>
      <c r="DI99" s="74"/>
      <c r="DJ99" s="74"/>
      <c r="DK99" s="74"/>
      <c r="DL99" s="74"/>
      <c r="DM99" s="74"/>
      <c r="DN99" s="74"/>
      <c r="DO99" s="74"/>
    </row>
    <row r="100" spans="1:119" s="8" customFormat="1" x14ac:dyDescent="0.35">
      <c r="A100" s="83">
        <v>100789</v>
      </c>
      <c r="B100" s="74" t="s">
        <v>707</v>
      </c>
      <c r="C100" s="74" t="b">
        <v>1</v>
      </c>
      <c r="D100" s="74" t="b">
        <v>1</v>
      </c>
      <c r="E100" s="74" t="b">
        <v>0</v>
      </c>
      <c r="F100" s="74" t="b">
        <v>0</v>
      </c>
      <c r="G100" s="74" t="s">
        <v>488</v>
      </c>
      <c r="H100" s="74"/>
      <c r="I100" s="74" t="s">
        <v>708</v>
      </c>
      <c r="J100" s="74" t="s">
        <v>709</v>
      </c>
      <c r="K100" s="74">
        <v>82.501999999999995</v>
      </c>
      <c r="L100" s="74">
        <v>-62.347999999999999</v>
      </c>
      <c r="M100" s="74" t="s">
        <v>475</v>
      </c>
      <c r="N100" s="74">
        <v>1992</v>
      </c>
      <c r="O100" s="74"/>
      <c r="P100" s="74">
        <v>2017</v>
      </c>
      <c r="Q100" s="74">
        <v>221</v>
      </c>
      <c r="R100" s="74"/>
      <c r="S100" s="74"/>
      <c r="T100" s="74" t="s">
        <v>52</v>
      </c>
      <c r="U100" s="74"/>
      <c r="V100" s="74"/>
      <c r="W100" s="74"/>
      <c r="X100" s="74"/>
      <c r="Y100" s="74"/>
      <c r="Z100" s="74"/>
      <c r="AA100" s="74"/>
      <c r="AB100" s="74"/>
      <c r="AC100" s="74"/>
      <c r="AD100" s="74"/>
      <c r="AE100" s="74" t="s">
        <v>477</v>
      </c>
      <c r="AF100" s="74" t="s">
        <v>478</v>
      </c>
      <c r="AG100" s="74"/>
      <c r="AH100" s="74">
        <v>3.4</v>
      </c>
      <c r="AI100" s="74">
        <v>0.48</v>
      </c>
      <c r="AJ100" s="74">
        <v>6500</v>
      </c>
      <c r="AK100" s="74">
        <v>3839</v>
      </c>
      <c r="AL100" s="74">
        <v>1</v>
      </c>
      <c r="AM100" s="74"/>
      <c r="AN100" s="74" t="s">
        <v>480</v>
      </c>
      <c r="AO100" s="74"/>
      <c r="AP100" s="74">
        <v>4</v>
      </c>
      <c r="AQ100" s="74" t="s">
        <v>694</v>
      </c>
      <c r="AR100" s="74"/>
      <c r="AS100" s="74">
        <v>3.4</v>
      </c>
      <c r="AT100" s="74">
        <v>0.48</v>
      </c>
      <c r="AU100" s="74">
        <v>6500</v>
      </c>
      <c r="AV100" s="74">
        <v>3839</v>
      </c>
      <c r="AW100" s="74"/>
      <c r="AX100" s="74"/>
      <c r="AY100" s="74" t="s">
        <v>477</v>
      </c>
      <c r="AZ100" s="74"/>
      <c r="BA100" s="74"/>
      <c r="BB100" s="74"/>
      <c r="BC100" s="74"/>
      <c r="BD100" s="74"/>
      <c r="BE100" s="74"/>
      <c r="BF100" s="74"/>
      <c r="BG100" s="74"/>
      <c r="BH100" s="74"/>
      <c r="BI100" s="74"/>
      <c r="BJ100" s="74"/>
      <c r="BK100" s="74"/>
      <c r="BL100" s="74"/>
      <c r="BM100" s="74"/>
      <c r="BN100" s="74"/>
      <c r="BO100" s="74"/>
      <c r="BP100" s="74"/>
      <c r="BQ100" s="74">
        <v>83160</v>
      </c>
      <c r="BR100" s="74"/>
      <c r="BS100" s="74"/>
      <c r="BT100" s="74"/>
      <c r="BU100" s="74"/>
      <c r="BV100" s="74"/>
      <c r="BW100" s="74"/>
      <c r="BX100" s="74"/>
      <c r="BY100" s="74"/>
      <c r="BZ100" s="74"/>
      <c r="CA100" s="74"/>
      <c r="CB100" s="74"/>
      <c r="CC100" s="74"/>
      <c r="CD100" s="74"/>
      <c r="CE100" s="74"/>
      <c r="CF100" s="74"/>
      <c r="CG100" s="74"/>
      <c r="CH100" s="74"/>
      <c r="CI100" s="74"/>
      <c r="CJ100" s="74"/>
      <c r="CK100" s="74" t="s">
        <v>480</v>
      </c>
      <c r="CL100" s="74" t="s">
        <v>477</v>
      </c>
      <c r="CM100" s="74" t="s">
        <v>480</v>
      </c>
      <c r="CN100" s="74"/>
      <c r="CO100" s="74"/>
      <c r="CP100" s="74"/>
      <c r="CQ100" s="74"/>
      <c r="CR100" s="74"/>
      <c r="CS100" s="74"/>
      <c r="CT100" s="74"/>
      <c r="CU100" s="74"/>
      <c r="CV100" s="74"/>
      <c r="CW100" s="74"/>
      <c r="CX100" s="74"/>
      <c r="CY100" s="74"/>
      <c r="CZ100" s="74"/>
      <c r="DA100" s="74"/>
      <c r="DB100" s="74"/>
      <c r="DC100" s="74"/>
      <c r="DD100" s="74"/>
      <c r="DE100" s="74"/>
      <c r="DF100" s="74"/>
      <c r="DG100" s="74"/>
      <c r="DH100" s="74"/>
      <c r="DI100" s="74"/>
      <c r="DJ100" s="74"/>
      <c r="DK100" s="74"/>
      <c r="DL100" s="74"/>
      <c r="DM100" s="74"/>
      <c r="DN100" s="74"/>
      <c r="DO100" s="74"/>
    </row>
    <row r="101" spans="1:119" s="8" customFormat="1" x14ac:dyDescent="0.35">
      <c r="A101" s="83">
        <v>100790</v>
      </c>
      <c r="B101" s="74" t="s">
        <v>710</v>
      </c>
      <c r="C101" s="74" t="b">
        <v>1</v>
      </c>
      <c r="D101" s="74" t="b">
        <v>1</v>
      </c>
      <c r="E101" s="74" t="b">
        <v>0</v>
      </c>
      <c r="F101" s="74" t="b">
        <v>0</v>
      </c>
      <c r="G101" s="74" t="s">
        <v>711</v>
      </c>
      <c r="H101" s="74"/>
      <c r="I101" s="74" t="s">
        <v>710</v>
      </c>
      <c r="J101" s="74" t="s">
        <v>709</v>
      </c>
      <c r="K101" s="74">
        <v>61.107999999999997</v>
      </c>
      <c r="L101" s="74">
        <v>-94.061999999999998</v>
      </c>
      <c r="M101" s="74" t="s">
        <v>475</v>
      </c>
      <c r="N101" s="74">
        <v>2001</v>
      </c>
      <c r="O101" s="74"/>
      <c r="P101" s="74">
        <v>2015</v>
      </c>
      <c r="Q101" s="74">
        <v>221</v>
      </c>
      <c r="R101" s="74">
        <v>17386</v>
      </c>
      <c r="S101" s="74"/>
      <c r="T101" s="74" t="s">
        <v>506</v>
      </c>
      <c r="U101" s="74"/>
      <c r="V101" s="74"/>
      <c r="W101" s="74"/>
      <c r="X101" s="74"/>
      <c r="Y101" s="74"/>
      <c r="Z101" s="74"/>
      <c r="AA101" s="74" t="s">
        <v>477</v>
      </c>
      <c r="AB101" s="74"/>
      <c r="AC101" s="74"/>
      <c r="AD101" s="74"/>
      <c r="AE101" s="74"/>
      <c r="AF101" s="74" t="s">
        <v>478</v>
      </c>
      <c r="AG101" s="74"/>
      <c r="AH101" s="74">
        <v>2.36</v>
      </c>
      <c r="AI101" s="74"/>
      <c r="AJ101" s="74">
        <v>5932</v>
      </c>
      <c r="AK101" s="74">
        <v>2500</v>
      </c>
      <c r="AL101" s="74"/>
      <c r="AM101" s="74"/>
      <c r="AN101" s="74" t="s">
        <v>477</v>
      </c>
      <c r="AO101" s="74"/>
      <c r="AP101" s="74">
        <v>4</v>
      </c>
      <c r="AQ101" s="74" t="s">
        <v>694</v>
      </c>
      <c r="AR101" s="74"/>
      <c r="AS101" s="74">
        <v>2.36</v>
      </c>
      <c r="AT101" s="74"/>
      <c r="AU101" s="74">
        <v>5932</v>
      </c>
      <c r="AV101" s="74">
        <v>2500</v>
      </c>
      <c r="AW101" s="74"/>
      <c r="AX101" s="74"/>
      <c r="AY101" s="74" t="s">
        <v>477</v>
      </c>
      <c r="AZ101" s="74"/>
      <c r="BA101" s="74"/>
      <c r="BB101" s="74"/>
      <c r="BC101" s="74"/>
      <c r="BD101" s="74"/>
      <c r="BE101" s="74"/>
      <c r="BF101" s="74"/>
      <c r="BG101" s="74"/>
      <c r="BH101" s="74"/>
      <c r="BI101" s="74"/>
      <c r="BJ101" s="74"/>
      <c r="BK101" s="74"/>
      <c r="BL101" s="74"/>
      <c r="BM101" s="74"/>
      <c r="BN101" s="74"/>
      <c r="BO101" s="74"/>
      <c r="BP101" s="74"/>
      <c r="BQ101" s="74"/>
      <c r="BR101" s="74"/>
      <c r="BS101" s="74"/>
      <c r="BT101" s="74"/>
      <c r="BU101" s="74"/>
      <c r="BV101" s="74"/>
      <c r="BW101" s="74"/>
      <c r="BX101" s="74"/>
      <c r="BY101" s="74"/>
      <c r="BZ101" s="74"/>
      <c r="CA101" s="74"/>
      <c r="CB101" s="74"/>
      <c r="CC101" s="74"/>
      <c r="CD101" s="74"/>
      <c r="CE101" s="74"/>
      <c r="CF101" s="74"/>
      <c r="CG101" s="74"/>
      <c r="CH101" s="74"/>
      <c r="CI101" s="74"/>
      <c r="CJ101" s="74"/>
      <c r="CK101" s="74" t="s">
        <v>477</v>
      </c>
      <c r="CL101" s="74" t="s">
        <v>477</v>
      </c>
      <c r="CM101" s="74" t="s">
        <v>480</v>
      </c>
      <c r="CN101" s="74">
        <v>4</v>
      </c>
      <c r="CO101" s="74"/>
      <c r="CP101" s="74"/>
      <c r="CQ101" s="74"/>
      <c r="CR101" s="74"/>
      <c r="CS101" s="74"/>
      <c r="CT101" s="74">
        <v>6560</v>
      </c>
      <c r="CU101" s="74"/>
      <c r="CV101" s="74"/>
      <c r="CW101" s="74" t="s">
        <v>477</v>
      </c>
      <c r="CX101" s="74"/>
      <c r="CY101" s="74"/>
      <c r="CZ101" s="74"/>
      <c r="DA101" s="74"/>
      <c r="DB101" s="74"/>
      <c r="DC101" s="74"/>
      <c r="DD101" s="74"/>
      <c r="DE101" s="74"/>
      <c r="DF101" s="74"/>
      <c r="DG101" s="74">
        <v>2500</v>
      </c>
      <c r="DH101" s="74"/>
      <c r="DI101" s="74"/>
      <c r="DJ101" s="74"/>
      <c r="DK101" s="74"/>
      <c r="DL101" s="74"/>
      <c r="DM101" s="74"/>
      <c r="DN101" s="74"/>
      <c r="DO101" s="74"/>
    </row>
    <row r="102" spans="1:119" s="8" customFormat="1" x14ac:dyDescent="0.35">
      <c r="A102" s="83">
        <v>100792</v>
      </c>
      <c r="B102" s="74" t="s">
        <v>712</v>
      </c>
      <c r="C102" s="74" t="b">
        <v>1</v>
      </c>
      <c r="D102" s="74" t="b">
        <v>1</v>
      </c>
      <c r="E102" s="74" t="b">
        <v>0</v>
      </c>
      <c r="F102" s="74" t="b">
        <v>0</v>
      </c>
      <c r="G102" s="74" t="s">
        <v>711</v>
      </c>
      <c r="H102" s="74"/>
      <c r="I102" s="74" t="s">
        <v>712</v>
      </c>
      <c r="J102" s="74" t="s">
        <v>709</v>
      </c>
      <c r="K102" s="74">
        <v>63.747999999999998</v>
      </c>
      <c r="L102" s="74">
        <v>-68.515999999999991</v>
      </c>
      <c r="M102" s="74" t="s">
        <v>475</v>
      </c>
      <c r="N102" s="74">
        <v>2006</v>
      </c>
      <c r="O102" s="74"/>
      <c r="P102" s="74">
        <v>2015</v>
      </c>
      <c r="Q102" s="74">
        <v>221</v>
      </c>
      <c r="R102" s="74"/>
      <c r="S102" s="74"/>
      <c r="T102" s="74" t="s">
        <v>506</v>
      </c>
      <c r="U102" s="74"/>
      <c r="V102" s="74" t="s">
        <v>477</v>
      </c>
      <c r="W102" s="74"/>
      <c r="X102" s="74"/>
      <c r="Y102" s="74"/>
      <c r="Z102" s="74" t="s">
        <v>477</v>
      </c>
      <c r="AA102" s="74" t="s">
        <v>477</v>
      </c>
      <c r="AB102" s="74"/>
      <c r="AC102" s="74"/>
      <c r="AD102" s="74"/>
      <c r="AE102" s="74"/>
      <c r="AF102" s="74" t="s">
        <v>713</v>
      </c>
      <c r="AG102" s="74"/>
      <c r="AH102" s="74">
        <v>21.1</v>
      </c>
      <c r="AI102" s="74"/>
      <c r="AJ102" s="74"/>
      <c r="AK102" s="74">
        <v>4800</v>
      </c>
      <c r="AL102" s="74"/>
      <c r="AM102" s="74"/>
      <c r="AN102" s="74" t="s">
        <v>477</v>
      </c>
      <c r="AO102" s="74"/>
      <c r="AP102" s="74">
        <v>6</v>
      </c>
      <c r="AQ102" s="74"/>
      <c r="AR102" s="74"/>
      <c r="AS102" s="74">
        <v>21.1</v>
      </c>
      <c r="AT102" s="74"/>
      <c r="AU102" s="74">
        <v>0</v>
      </c>
      <c r="AV102" s="74">
        <v>4800</v>
      </c>
      <c r="AW102" s="74"/>
      <c r="AX102" s="74"/>
      <c r="AY102" s="74" t="s">
        <v>477</v>
      </c>
      <c r="AZ102" s="74"/>
      <c r="BA102" s="74"/>
      <c r="BB102" s="74"/>
      <c r="BC102" s="74"/>
      <c r="BD102" s="74"/>
      <c r="BE102" s="74" t="s">
        <v>477</v>
      </c>
      <c r="BF102" s="74"/>
      <c r="BG102" s="74"/>
      <c r="BH102" s="74"/>
      <c r="BI102" s="74"/>
      <c r="BJ102" s="74"/>
      <c r="BK102" s="74"/>
      <c r="BL102" s="74"/>
      <c r="BM102" s="74"/>
      <c r="BN102" s="74"/>
      <c r="BO102" s="74"/>
      <c r="BP102" s="74"/>
      <c r="BQ102" s="74">
        <v>386800</v>
      </c>
      <c r="BR102" s="74"/>
      <c r="BS102" s="74"/>
      <c r="BT102" s="74"/>
      <c r="BU102" s="74"/>
      <c r="BV102" s="74"/>
      <c r="BW102" s="74"/>
      <c r="BX102" s="74"/>
      <c r="BY102" s="74"/>
      <c r="BZ102" s="74"/>
      <c r="CA102" s="74"/>
      <c r="CB102" s="74"/>
      <c r="CC102" s="74"/>
      <c r="CD102" s="74"/>
      <c r="CE102" s="74"/>
      <c r="CF102" s="74"/>
      <c r="CG102" s="74"/>
      <c r="CH102" s="74"/>
      <c r="CI102" s="74"/>
      <c r="CJ102" s="74"/>
      <c r="CK102" s="74" t="s">
        <v>477</v>
      </c>
      <c r="CL102" s="74" t="s">
        <v>477</v>
      </c>
      <c r="CM102" s="74" t="s">
        <v>480</v>
      </c>
      <c r="CN102" s="74">
        <v>3</v>
      </c>
      <c r="CO102" s="74"/>
      <c r="CP102" s="74"/>
      <c r="CQ102" s="74"/>
      <c r="CR102" s="74"/>
      <c r="CS102" s="74"/>
      <c r="CT102" s="74">
        <v>3280</v>
      </c>
      <c r="CU102" s="74"/>
      <c r="CV102" s="74"/>
      <c r="CW102" s="74" t="s">
        <v>477</v>
      </c>
      <c r="CX102" s="74"/>
      <c r="CY102" s="74"/>
      <c r="CZ102" s="74"/>
      <c r="DA102" s="74"/>
      <c r="DB102" s="74"/>
      <c r="DC102" s="74"/>
      <c r="DD102" s="74"/>
      <c r="DE102" s="74"/>
      <c r="DF102" s="74"/>
      <c r="DG102" s="74">
        <v>4800</v>
      </c>
      <c r="DH102" s="74"/>
      <c r="DI102" s="74"/>
      <c r="DJ102" s="74"/>
      <c r="DK102" s="74"/>
      <c r="DL102" s="74"/>
      <c r="DM102" s="74"/>
      <c r="DN102" s="74"/>
      <c r="DO102" s="74"/>
    </row>
    <row r="103" spans="1:119" s="8" customFormat="1" x14ac:dyDescent="0.35">
      <c r="A103" s="83">
        <v>100793</v>
      </c>
      <c r="B103" s="74" t="s">
        <v>714</v>
      </c>
      <c r="C103" s="74" t="b">
        <v>0</v>
      </c>
      <c r="D103" s="74" t="b">
        <v>1</v>
      </c>
      <c r="E103" s="74" t="b">
        <v>0</v>
      </c>
      <c r="F103" s="74" t="b">
        <v>0</v>
      </c>
      <c r="G103" s="74" t="s">
        <v>715</v>
      </c>
      <c r="H103" s="74"/>
      <c r="I103" s="74" t="s">
        <v>714</v>
      </c>
      <c r="J103" s="74" t="s">
        <v>709</v>
      </c>
      <c r="K103" s="74">
        <v>62.808</v>
      </c>
      <c r="L103" s="74">
        <v>-92.084999999999994</v>
      </c>
      <c r="M103" s="74" t="s">
        <v>475</v>
      </c>
      <c r="N103" s="74">
        <v>2006</v>
      </c>
      <c r="O103" s="74"/>
      <c r="P103" s="74">
        <v>2017</v>
      </c>
      <c r="Q103" s="74">
        <v>221</v>
      </c>
      <c r="R103" s="74"/>
      <c r="S103" s="74"/>
      <c r="T103" s="74" t="s">
        <v>506</v>
      </c>
      <c r="U103" s="74" t="s">
        <v>477</v>
      </c>
      <c r="V103" s="74" t="s">
        <v>477</v>
      </c>
      <c r="W103" s="74"/>
      <c r="X103" s="74" t="s">
        <v>477</v>
      </c>
      <c r="Y103" s="74"/>
      <c r="Z103" s="74" t="s">
        <v>477</v>
      </c>
      <c r="AA103" s="74" t="s">
        <v>477</v>
      </c>
      <c r="AB103" s="74" t="s">
        <v>477</v>
      </c>
      <c r="AC103" s="74"/>
      <c r="AD103" s="74"/>
      <c r="AE103" s="74"/>
      <c r="AF103" s="74" t="s">
        <v>491</v>
      </c>
      <c r="AG103" s="74"/>
      <c r="AH103" s="74">
        <v>6.2</v>
      </c>
      <c r="AI103" s="74"/>
      <c r="AJ103" s="74"/>
      <c r="AK103" s="74">
        <v>8450000</v>
      </c>
      <c r="AL103" s="74"/>
      <c r="AM103" s="74"/>
      <c r="AN103" s="74" t="s">
        <v>477</v>
      </c>
      <c r="AO103" s="74"/>
      <c r="AP103" s="74">
        <v>4</v>
      </c>
      <c r="AQ103" s="74"/>
      <c r="AR103" s="74"/>
      <c r="AS103" s="74">
        <v>6.2</v>
      </c>
      <c r="AT103" s="74"/>
      <c r="AU103" s="74">
        <v>0</v>
      </c>
      <c r="AV103" s="74">
        <v>8450000</v>
      </c>
      <c r="AW103" s="74"/>
      <c r="AX103" s="74"/>
      <c r="AY103" s="74" t="s">
        <v>477</v>
      </c>
      <c r="AZ103" s="74"/>
      <c r="BA103" s="74"/>
      <c r="BB103" s="74"/>
      <c r="BC103" s="74"/>
      <c r="BD103" s="74"/>
      <c r="BE103" s="74"/>
      <c r="BF103" s="74"/>
      <c r="BG103" s="74"/>
      <c r="BH103" s="74"/>
      <c r="BI103" s="74"/>
      <c r="BJ103" s="74"/>
      <c r="BK103" s="74"/>
      <c r="BL103" s="74"/>
      <c r="BM103" s="74"/>
      <c r="BN103" s="74"/>
      <c r="BO103" s="74"/>
      <c r="BP103" s="74"/>
      <c r="BQ103" s="74"/>
      <c r="BR103" s="74"/>
      <c r="BS103" s="74"/>
      <c r="BT103" s="74"/>
      <c r="BU103" s="74"/>
      <c r="BV103" s="74"/>
      <c r="BW103" s="74"/>
      <c r="BX103" s="74"/>
      <c r="BY103" s="74"/>
      <c r="BZ103" s="74"/>
      <c r="CA103" s="74"/>
      <c r="CB103" s="74"/>
      <c r="CC103" s="74"/>
      <c r="CD103" s="74"/>
      <c r="CE103" s="74"/>
      <c r="CF103" s="74"/>
      <c r="CG103" s="74"/>
      <c r="CH103" s="74"/>
      <c r="CI103" s="74"/>
      <c r="CJ103" s="74"/>
      <c r="CK103" s="74" t="s">
        <v>480</v>
      </c>
      <c r="CL103" s="74" t="s">
        <v>477</v>
      </c>
      <c r="CM103" s="74" t="s">
        <v>480</v>
      </c>
      <c r="CN103" s="74">
        <v>12</v>
      </c>
      <c r="CO103" s="74">
        <v>12</v>
      </c>
      <c r="CP103" s="74"/>
      <c r="CQ103" s="74"/>
      <c r="CR103" s="74"/>
      <c r="CS103" s="74"/>
      <c r="CT103" s="74">
        <v>9840</v>
      </c>
      <c r="CU103" s="74">
        <v>3000</v>
      </c>
      <c r="CV103" s="74"/>
      <c r="CW103" s="74" t="s">
        <v>477</v>
      </c>
      <c r="CX103" s="74" t="s">
        <v>477</v>
      </c>
      <c r="CY103" s="74"/>
      <c r="CZ103" s="74"/>
      <c r="DA103" s="74"/>
      <c r="DB103" s="74"/>
      <c r="DC103" s="74"/>
      <c r="DD103" s="74"/>
      <c r="DE103" s="74"/>
      <c r="DF103" s="74"/>
      <c r="DG103" s="74">
        <v>8450</v>
      </c>
      <c r="DH103" s="74"/>
      <c r="DI103" s="74"/>
      <c r="DJ103" s="74"/>
      <c r="DK103" s="74"/>
      <c r="DL103" s="74"/>
      <c r="DM103" s="74"/>
      <c r="DN103" s="74"/>
      <c r="DO103" s="74"/>
    </row>
    <row r="104" spans="1:119" s="8" customFormat="1" x14ac:dyDescent="0.35">
      <c r="A104" s="83">
        <v>100794</v>
      </c>
      <c r="B104" s="74" t="s">
        <v>716</v>
      </c>
      <c r="C104" s="74" t="b">
        <v>1</v>
      </c>
      <c r="D104" s="74" t="b">
        <v>1</v>
      </c>
      <c r="E104" s="74" t="b">
        <v>0</v>
      </c>
      <c r="F104" s="74" t="b">
        <v>0</v>
      </c>
      <c r="G104" s="74" t="s">
        <v>691</v>
      </c>
      <c r="H104" s="74"/>
      <c r="I104" s="74" t="s">
        <v>696</v>
      </c>
      <c r="J104" s="74" t="s">
        <v>689</v>
      </c>
      <c r="K104" s="74">
        <v>67.437000000000012</v>
      </c>
      <c r="L104" s="74">
        <v>-134.88</v>
      </c>
      <c r="M104" s="74" t="s">
        <v>475</v>
      </c>
      <c r="N104" s="74">
        <v>2005</v>
      </c>
      <c r="O104" s="74"/>
      <c r="P104" s="74">
        <v>2015</v>
      </c>
      <c r="Q104" s="74">
        <v>221</v>
      </c>
      <c r="R104" s="74">
        <v>6806</v>
      </c>
      <c r="S104" s="74"/>
      <c r="T104" s="74"/>
      <c r="U104" s="74"/>
      <c r="V104" s="74"/>
      <c r="W104" s="74"/>
      <c r="X104" s="74"/>
      <c r="Y104" s="74"/>
      <c r="Z104" s="74"/>
      <c r="AA104" s="74"/>
      <c r="AB104" s="74"/>
      <c r="AC104" s="74"/>
      <c r="AD104" s="74"/>
      <c r="AE104" s="74"/>
      <c r="AF104" s="74" t="s">
        <v>478</v>
      </c>
      <c r="AG104" s="74"/>
      <c r="AH104" s="74">
        <v>17.2</v>
      </c>
      <c r="AI104" s="74">
        <v>16.995999999999999</v>
      </c>
      <c r="AJ104" s="74">
        <v>3542</v>
      </c>
      <c r="AK104" s="74">
        <v>3500</v>
      </c>
      <c r="AL104" s="74"/>
      <c r="AM104" s="74"/>
      <c r="AN104" s="74" t="s">
        <v>477</v>
      </c>
      <c r="AO104" s="74">
        <v>205</v>
      </c>
      <c r="AP104" s="74">
        <v>3</v>
      </c>
      <c r="AQ104" s="74" t="s">
        <v>694</v>
      </c>
      <c r="AR104" s="74"/>
      <c r="AS104" s="74">
        <v>17.2</v>
      </c>
      <c r="AT104" s="74">
        <v>16.995999999999999</v>
      </c>
      <c r="AU104" s="74">
        <v>3542</v>
      </c>
      <c r="AV104" s="74">
        <v>3500</v>
      </c>
      <c r="AW104" s="74"/>
      <c r="AX104" s="74"/>
      <c r="AY104" s="74" t="s">
        <v>477</v>
      </c>
      <c r="AZ104" s="74"/>
      <c r="BA104" s="74"/>
      <c r="BB104" s="74"/>
      <c r="BC104" s="74"/>
      <c r="BD104" s="74"/>
      <c r="BE104" s="74"/>
      <c r="BF104" s="74"/>
      <c r="BG104" s="74"/>
      <c r="BH104" s="74"/>
      <c r="BI104" s="74"/>
      <c r="BJ104" s="74"/>
      <c r="BK104" s="74"/>
      <c r="BL104" s="74"/>
      <c r="BM104" s="74"/>
      <c r="BN104" s="74"/>
      <c r="BO104" s="74"/>
      <c r="BP104" s="74"/>
      <c r="BQ104" s="74"/>
      <c r="BR104" s="74"/>
      <c r="BS104" s="74"/>
      <c r="BT104" s="74"/>
      <c r="BU104" s="74"/>
      <c r="BV104" s="74"/>
      <c r="BW104" s="74"/>
      <c r="BX104" s="74"/>
      <c r="BY104" s="74"/>
      <c r="BZ104" s="74"/>
      <c r="CA104" s="74"/>
      <c r="CB104" s="74"/>
      <c r="CC104" s="74"/>
      <c r="CD104" s="74"/>
      <c r="CE104" s="74"/>
      <c r="CF104" s="74"/>
      <c r="CG104" s="74"/>
      <c r="CH104" s="74"/>
      <c r="CI104" s="74"/>
      <c r="CJ104" s="74"/>
      <c r="CK104" s="74"/>
      <c r="CL104" s="74"/>
      <c r="CM104" s="74"/>
      <c r="CN104" s="74"/>
      <c r="CO104" s="74"/>
      <c r="CP104" s="74"/>
      <c r="CQ104" s="74"/>
      <c r="CR104" s="74"/>
      <c r="CS104" s="74"/>
      <c r="CT104" s="74"/>
      <c r="CU104" s="74"/>
      <c r="CV104" s="74"/>
      <c r="CW104" s="74"/>
      <c r="CX104" s="74"/>
      <c r="CY104" s="74"/>
      <c r="CZ104" s="74"/>
      <c r="DA104" s="74"/>
      <c r="DB104" s="74"/>
      <c r="DC104" s="74"/>
      <c r="DD104" s="74"/>
      <c r="DE104" s="74"/>
      <c r="DF104" s="74"/>
      <c r="DG104" s="74"/>
      <c r="DH104" s="74"/>
      <c r="DI104" s="74"/>
      <c r="DJ104" s="74"/>
      <c r="DK104" s="74"/>
      <c r="DL104" s="74"/>
      <c r="DM104" s="74"/>
      <c r="DN104" s="74"/>
      <c r="DO104" s="74"/>
    </row>
    <row r="105" spans="1:119" s="8" customFormat="1" x14ac:dyDescent="0.35">
      <c r="A105" s="83">
        <v>100810</v>
      </c>
      <c r="B105" s="74" t="s">
        <v>717</v>
      </c>
      <c r="C105" s="74" t="b">
        <v>0</v>
      </c>
      <c r="D105" s="74" t="b">
        <v>1</v>
      </c>
      <c r="E105" s="74" t="b">
        <v>1</v>
      </c>
      <c r="F105" s="74" t="b">
        <v>0</v>
      </c>
      <c r="G105" s="74"/>
      <c r="H105" s="74"/>
      <c r="I105" s="74" t="s">
        <v>717</v>
      </c>
      <c r="J105" s="74" t="s">
        <v>718</v>
      </c>
      <c r="K105" s="74">
        <v>43.854999999999997</v>
      </c>
      <c r="L105" s="74">
        <v>-79.015999999999991</v>
      </c>
      <c r="M105" s="74" t="s">
        <v>475</v>
      </c>
      <c r="N105" s="74">
        <v>2015</v>
      </c>
      <c r="O105" s="74"/>
      <c r="P105" s="74">
        <v>2017</v>
      </c>
      <c r="Q105" s="74"/>
      <c r="R105" s="74"/>
      <c r="S105" s="74"/>
      <c r="T105" s="74" t="s">
        <v>497</v>
      </c>
      <c r="U105" s="74"/>
      <c r="V105" s="74"/>
      <c r="W105" s="74"/>
      <c r="X105" s="74"/>
      <c r="Y105" s="74"/>
      <c r="Z105" s="74"/>
      <c r="AA105" s="74"/>
      <c r="AB105" s="74"/>
      <c r="AC105" s="74"/>
      <c r="AD105" s="74"/>
      <c r="AE105" s="74"/>
      <c r="AF105" s="74" t="s">
        <v>719</v>
      </c>
      <c r="AG105" s="74"/>
      <c r="AH105" s="74">
        <v>25</v>
      </c>
      <c r="AI105" s="74"/>
      <c r="AJ105" s="74"/>
      <c r="AK105" s="74"/>
      <c r="AL105" s="74"/>
      <c r="AM105" s="74"/>
      <c r="AN105" s="74"/>
      <c r="AO105" s="74"/>
      <c r="AP105" s="74"/>
      <c r="AQ105" s="74"/>
      <c r="AR105" s="74"/>
      <c r="AS105" s="74"/>
      <c r="AT105" s="74"/>
      <c r="AU105" s="74"/>
      <c r="AV105" s="74"/>
      <c r="AW105" s="74"/>
      <c r="AX105" s="74"/>
      <c r="AY105" s="74"/>
      <c r="AZ105" s="74"/>
      <c r="BA105" s="74"/>
      <c r="BB105" s="74" t="s">
        <v>477</v>
      </c>
      <c r="BC105" s="74"/>
      <c r="BD105" s="74"/>
      <c r="BE105" s="74"/>
      <c r="BF105" s="74"/>
      <c r="BG105" s="74"/>
      <c r="BH105" s="74"/>
      <c r="BI105" s="74"/>
      <c r="BJ105" s="74"/>
      <c r="BK105" s="74"/>
      <c r="BL105" s="74"/>
      <c r="BM105" s="74"/>
      <c r="BN105" s="74"/>
      <c r="BO105" s="74"/>
      <c r="BP105" s="74"/>
      <c r="BQ105" s="74"/>
      <c r="BR105" s="74"/>
      <c r="BS105" s="74"/>
      <c r="BT105" s="74"/>
      <c r="BU105" s="74"/>
      <c r="BV105" s="74"/>
      <c r="BW105" s="74"/>
      <c r="BX105" s="74"/>
      <c r="BY105" s="74"/>
      <c r="BZ105" s="74"/>
      <c r="CA105" s="74"/>
      <c r="CB105" s="74"/>
      <c r="CC105" s="74"/>
      <c r="CD105" s="74"/>
      <c r="CE105" s="74"/>
      <c r="CF105" s="74"/>
      <c r="CG105" s="74"/>
      <c r="CH105" s="74"/>
      <c r="CI105" s="74"/>
      <c r="CJ105" s="74"/>
      <c r="CK105" s="74"/>
      <c r="CL105" s="74"/>
      <c r="CM105" s="74"/>
      <c r="CN105" s="74"/>
      <c r="CO105" s="74"/>
      <c r="CP105" s="74"/>
      <c r="CQ105" s="74"/>
      <c r="CR105" s="74"/>
      <c r="CS105" s="74"/>
      <c r="CT105" s="74"/>
      <c r="CU105" s="74"/>
      <c r="CV105" s="74"/>
      <c r="CW105" s="74"/>
      <c r="CX105" s="74"/>
      <c r="CY105" s="74"/>
      <c r="CZ105" s="74"/>
      <c r="DA105" s="74"/>
      <c r="DB105" s="74"/>
      <c r="DC105" s="74"/>
      <c r="DD105" s="74"/>
      <c r="DE105" s="74"/>
      <c r="DF105" s="74"/>
      <c r="DG105" s="74"/>
      <c r="DH105" s="74"/>
      <c r="DI105" s="74"/>
      <c r="DJ105" s="74"/>
      <c r="DK105" s="74"/>
      <c r="DL105" s="74"/>
      <c r="DM105" s="74"/>
      <c r="DN105" s="74"/>
      <c r="DO105" s="74"/>
    </row>
    <row r="106" spans="1:119" s="8" customFormat="1" x14ac:dyDescent="0.35">
      <c r="A106" s="83">
        <v>100853</v>
      </c>
      <c r="B106" s="74" t="s">
        <v>720</v>
      </c>
      <c r="C106" s="74" t="b">
        <v>0</v>
      </c>
      <c r="D106" s="74" t="b">
        <v>1</v>
      </c>
      <c r="E106" s="74" t="b">
        <v>0</v>
      </c>
      <c r="F106" s="74" t="b">
        <v>0</v>
      </c>
      <c r="G106" s="74"/>
      <c r="H106" s="74"/>
      <c r="I106" s="74" t="s">
        <v>721</v>
      </c>
      <c r="J106" s="74" t="s">
        <v>718</v>
      </c>
      <c r="K106" s="74">
        <v>44.014000000000003</v>
      </c>
      <c r="L106" s="74">
        <v>-79.442000000000007</v>
      </c>
      <c r="M106" s="74" t="s">
        <v>475</v>
      </c>
      <c r="N106" s="74">
        <v>1925</v>
      </c>
      <c r="O106" s="74"/>
      <c r="P106" s="74">
        <v>2017</v>
      </c>
      <c r="Q106" s="74"/>
      <c r="R106" s="74"/>
      <c r="S106" s="74"/>
      <c r="T106" s="74" t="s">
        <v>502</v>
      </c>
      <c r="U106" s="74"/>
      <c r="V106" s="74"/>
      <c r="W106" s="74"/>
      <c r="X106" s="74"/>
      <c r="Y106" s="74"/>
      <c r="Z106" s="74"/>
      <c r="AA106" s="74"/>
      <c r="AB106" s="74"/>
      <c r="AC106" s="74"/>
      <c r="AD106" s="74"/>
      <c r="AE106" s="74"/>
      <c r="AF106" s="74" t="s">
        <v>722</v>
      </c>
      <c r="AG106" s="74"/>
      <c r="AH106" s="74"/>
      <c r="AI106" s="74"/>
      <c r="AJ106" s="74"/>
      <c r="AK106" s="74"/>
      <c r="AL106" s="74"/>
      <c r="AM106" s="74"/>
      <c r="AN106" s="74"/>
      <c r="AO106" s="74"/>
      <c r="AP106" s="74"/>
      <c r="AQ106" s="74"/>
      <c r="AR106" s="74"/>
      <c r="AS106" s="74"/>
      <c r="AT106" s="74"/>
      <c r="AU106" s="74"/>
      <c r="AV106" s="74"/>
      <c r="AW106" s="74" t="s">
        <v>477</v>
      </c>
      <c r="AX106" s="74"/>
      <c r="AY106" s="74"/>
      <c r="AZ106" s="74"/>
      <c r="BA106" s="74"/>
      <c r="BB106" s="74"/>
      <c r="BC106" s="74"/>
      <c r="BD106" s="74"/>
      <c r="BE106" s="74"/>
      <c r="BF106" s="74"/>
      <c r="BG106" s="74"/>
      <c r="BH106" s="74"/>
      <c r="BI106" s="74"/>
      <c r="BJ106" s="74"/>
      <c r="BK106" s="74"/>
      <c r="BL106" s="74"/>
      <c r="BM106" s="74"/>
      <c r="BN106" s="74"/>
      <c r="BO106" s="74"/>
      <c r="BP106" s="74"/>
      <c r="BQ106" s="74"/>
      <c r="BR106" s="74"/>
      <c r="BS106" s="74"/>
      <c r="BT106" s="74"/>
      <c r="BU106" s="74"/>
      <c r="BV106" s="74"/>
      <c r="BW106" s="74"/>
      <c r="BX106" s="74"/>
      <c r="BY106" s="74"/>
      <c r="BZ106" s="74"/>
      <c r="CA106" s="74"/>
      <c r="CB106" s="74"/>
      <c r="CC106" s="74"/>
      <c r="CD106" s="74"/>
      <c r="CE106" s="74"/>
      <c r="CF106" s="74"/>
      <c r="CG106" s="74"/>
      <c r="CH106" s="74"/>
      <c r="CI106" s="74"/>
      <c r="CJ106" s="74"/>
      <c r="CK106" s="74"/>
      <c r="CL106" s="74"/>
      <c r="CM106" s="74"/>
      <c r="CN106" s="74"/>
      <c r="CO106" s="74"/>
      <c r="CP106" s="74"/>
      <c r="CQ106" s="74"/>
      <c r="CR106" s="74"/>
      <c r="CS106" s="74"/>
      <c r="CT106" s="74"/>
      <c r="CU106" s="74"/>
      <c r="CV106" s="74"/>
      <c r="CW106" s="74"/>
      <c r="CX106" s="74"/>
      <c r="CY106" s="74"/>
      <c r="CZ106" s="74"/>
      <c r="DA106" s="74"/>
      <c r="DB106" s="74"/>
      <c r="DC106" s="74"/>
      <c r="DD106" s="74"/>
      <c r="DE106" s="74"/>
      <c r="DF106" s="74"/>
      <c r="DG106" s="74"/>
      <c r="DH106" s="74"/>
      <c r="DI106" s="74"/>
      <c r="DJ106" s="74"/>
      <c r="DK106" s="74"/>
      <c r="DL106" s="74"/>
      <c r="DM106" s="74"/>
      <c r="DN106" s="74"/>
      <c r="DO106" s="74"/>
    </row>
    <row r="107" spans="1:119" s="8" customFormat="1" x14ac:dyDescent="0.35">
      <c r="A107" s="83">
        <v>100983</v>
      </c>
      <c r="B107" s="74" t="s">
        <v>723</v>
      </c>
      <c r="C107" s="74" t="b">
        <v>0</v>
      </c>
      <c r="D107" s="74" t="b">
        <v>1</v>
      </c>
      <c r="E107" s="74" t="b">
        <v>0</v>
      </c>
      <c r="F107" s="74" t="b">
        <v>0</v>
      </c>
      <c r="G107" s="74" t="s">
        <v>488</v>
      </c>
      <c r="H107" s="74"/>
      <c r="I107" s="74" t="s">
        <v>724</v>
      </c>
      <c r="J107" s="74" t="s">
        <v>718</v>
      </c>
      <c r="K107" s="74">
        <v>44.283000000000001</v>
      </c>
      <c r="L107" s="74">
        <v>-79.894000000000005</v>
      </c>
      <c r="M107" s="74" t="s">
        <v>475</v>
      </c>
      <c r="N107" s="74">
        <v>1953</v>
      </c>
      <c r="O107" s="74"/>
      <c r="P107" s="74">
        <v>2017</v>
      </c>
      <c r="Q107" s="74">
        <v>9111</v>
      </c>
      <c r="R107" s="74"/>
      <c r="S107" s="74"/>
      <c r="T107" s="74" t="s">
        <v>490</v>
      </c>
      <c r="U107" s="74"/>
      <c r="V107" s="74"/>
      <c r="W107" s="74"/>
      <c r="X107" s="74"/>
      <c r="Y107" s="74"/>
      <c r="Z107" s="74"/>
      <c r="AA107" s="74"/>
      <c r="AB107" s="74"/>
      <c r="AC107" s="74"/>
      <c r="AD107" s="74"/>
      <c r="AE107" s="74" t="s">
        <v>477</v>
      </c>
      <c r="AF107" s="74" t="s">
        <v>491</v>
      </c>
      <c r="AG107" s="74"/>
      <c r="AH107" s="74"/>
      <c r="AI107" s="74"/>
      <c r="AJ107" s="74"/>
      <c r="AK107" s="74"/>
      <c r="AL107" s="74"/>
      <c r="AM107" s="74"/>
      <c r="AN107" s="74"/>
      <c r="AO107" s="74"/>
      <c r="AP107" s="74"/>
      <c r="AQ107" s="74"/>
      <c r="AR107" s="74"/>
      <c r="AS107" s="74"/>
      <c r="AT107" s="74"/>
      <c r="AU107" s="74"/>
      <c r="AV107" s="74"/>
      <c r="AW107" s="74" t="s">
        <v>477</v>
      </c>
      <c r="AX107" s="74"/>
      <c r="AY107" s="74" t="s">
        <v>477</v>
      </c>
      <c r="AZ107" s="74"/>
      <c r="BA107" s="74"/>
      <c r="BB107" s="74"/>
      <c r="BC107" s="74"/>
      <c r="BD107" s="74"/>
      <c r="BE107" s="74"/>
      <c r="BF107" s="74"/>
      <c r="BG107" s="74"/>
      <c r="BH107" s="74"/>
      <c r="BI107" s="74"/>
      <c r="BJ107" s="74"/>
      <c r="BK107" s="74"/>
      <c r="BL107" s="74"/>
      <c r="BM107" s="74"/>
      <c r="BN107" s="74"/>
      <c r="BO107" s="74"/>
      <c r="BP107" s="74"/>
      <c r="BQ107" s="74"/>
      <c r="BR107" s="74"/>
      <c r="BS107" s="74"/>
      <c r="BT107" s="74"/>
      <c r="BU107" s="74"/>
      <c r="BV107" s="74"/>
      <c r="BW107" s="74"/>
      <c r="BX107" s="74"/>
      <c r="BY107" s="74"/>
      <c r="BZ107" s="74"/>
      <c r="CA107" s="74"/>
      <c r="CB107" s="74"/>
      <c r="CC107" s="74"/>
      <c r="CD107" s="74"/>
      <c r="CE107" s="74"/>
      <c r="CF107" s="74"/>
      <c r="CG107" s="74"/>
      <c r="CH107" s="74"/>
      <c r="CI107" s="74"/>
      <c r="CJ107" s="74"/>
      <c r="CK107" s="74" t="s">
        <v>477</v>
      </c>
      <c r="CL107" s="74" t="s">
        <v>480</v>
      </c>
      <c r="CM107" s="74" t="s">
        <v>480</v>
      </c>
      <c r="CN107" s="74"/>
      <c r="CO107" s="74"/>
      <c r="CP107" s="74"/>
      <c r="CQ107" s="74">
        <v>2482431.25</v>
      </c>
      <c r="CR107" s="74"/>
      <c r="CS107" s="74"/>
      <c r="CT107" s="74"/>
      <c r="CU107" s="74"/>
      <c r="CV107" s="74"/>
      <c r="CW107" s="74"/>
      <c r="CX107" s="74"/>
      <c r="CY107" s="74"/>
      <c r="CZ107" s="74" t="s">
        <v>480</v>
      </c>
      <c r="DA107" s="74"/>
      <c r="DB107" s="74"/>
      <c r="DC107" s="74">
        <v>52.75</v>
      </c>
      <c r="DD107" s="74"/>
      <c r="DE107" s="74"/>
      <c r="DF107" s="74"/>
      <c r="DG107" s="74"/>
      <c r="DH107" s="74"/>
      <c r="DI107" s="74"/>
      <c r="DJ107" s="74"/>
      <c r="DK107" s="74"/>
      <c r="DL107" s="74"/>
      <c r="DM107" s="74"/>
      <c r="DN107" s="74"/>
      <c r="DO107" s="74"/>
    </row>
    <row r="108" spans="1:119" s="8" customFormat="1" x14ac:dyDescent="0.35">
      <c r="A108" s="83">
        <v>101350</v>
      </c>
      <c r="B108" s="74" t="s">
        <v>725</v>
      </c>
      <c r="C108" s="74" t="b">
        <v>1</v>
      </c>
      <c r="D108" s="74" t="b">
        <v>1</v>
      </c>
      <c r="E108" s="74" t="b">
        <v>0</v>
      </c>
      <c r="F108" s="74" t="b">
        <v>0</v>
      </c>
      <c r="G108" s="74" t="s">
        <v>726</v>
      </c>
      <c r="H108" s="74" t="s">
        <v>727</v>
      </c>
      <c r="I108" s="74" t="s">
        <v>725</v>
      </c>
      <c r="J108" s="74" t="s">
        <v>718</v>
      </c>
      <c r="K108" s="74">
        <v>45.021000000000001</v>
      </c>
      <c r="L108" s="74">
        <v>-74.73</v>
      </c>
      <c r="M108" s="74" t="s">
        <v>475</v>
      </c>
      <c r="N108" s="74">
        <v>1994</v>
      </c>
      <c r="O108" s="74"/>
      <c r="P108" s="74">
        <v>2017</v>
      </c>
      <c r="Q108" s="74">
        <v>221</v>
      </c>
      <c r="R108" s="74">
        <v>10995</v>
      </c>
      <c r="S108" s="74"/>
      <c r="T108" s="74" t="s">
        <v>502</v>
      </c>
      <c r="U108" s="74"/>
      <c r="V108" s="74"/>
      <c r="W108" s="74"/>
      <c r="X108" s="74"/>
      <c r="Y108" s="74"/>
      <c r="Z108" s="74"/>
      <c r="AA108" s="74"/>
      <c r="AB108" s="74"/>
      <c r="AC108" s="74"/>
      <c r="AD108" s="74"/>
      <c r="AE108" s="74"/>
      <c r="AF108" s="74" t="s">
        <v>478</v>
      </c>
      <c r="AG108" s="74"/>
      <c r="AH108" s="74">
        <v>5</v>
      </c>
      <c r="AI108" s="74">
        <v>11.15</v>
      </c>
      <c r="AJ108" s="74">
        <v>14500</v>
      </c>
      <c r="AK108" s="74">
        <v>18455</v>
      </c>
      <c r="AL108" s="74"/>
      <c r="AM108" s="74"/>
      <c r="AN108" s="74" t="s">
        <v>477</v>
      </c>
      <c r="AO108" s="74"/>
      <c r="AP108" s="74">
        <v>2</v>
      </c>
      <c r="AQ108" s="74" t="s">
        <v>593</v>
      </c>
      <c r="AR108" s="74"/>
      <c r="AS108" s="74">
        <v>5</v>
      </c>
      <c r="AT108" s="74">
        <v>11.15</v>
      </c>
      <c r="AU108" s="74">
        <v>14500</v>
      </c>
      <c r="AV108" s="74">
        <v>18455</v>
      </c>
      <c r="AW108" s="74" t="s">
        <v>477</v>
      </c>
      <c r="AX108" s="74"/>
      <c r="AY108" s="74"/>
      <c r="AZ108" s="74"/>
      <c r="BA108" s="74"/>
      <c r="BB108" s="74"/>
      <c r="BC108" s="74"/>
      <c r="BD108" s="74"/>
      <c r="BE108" s="74"/>
      <c r="BF108" s="74"/>
      <c r="BG108" s="74"/>
      <c r="BH108" s="74"/>
      <c r="BI108" s="74"/>
      <c r="BJ108" s="74"/>
      <c r="BK108" s="74"/>
      <c r="BL108" s="74"/>
      <c r="BM108" s="74"/>
      <c r="BN108" s="74"/>
      <c r="BO108" s="74"/>
      <c r="BP108" s="74"/>
      <c r="BQ108" s="74"/>
      <c r="BR108" s="74"/>
      <c r="BS108" s="74"/>
      <c r="BT108" s="74"/>
      <c r="BU108" s="74"/>
      <c r="BV108" s="74"/>
      <c r="BW108" s="74"/>
      <c r="BX108" s="74"/>
      <c r="BY108" s="74"/>
      <c r="BZ108" s="74"/>
      <c r="CA108" s="74"/>
      <c r="CB108" s="74"/>
      <c r="CC108" s="74"/>
      <c r="CD108" s="74"/>
      <c r="CE108" s="74"/>
      <c r="CF108" s="74"/>
      <c r="CG108" s="74"/>
      <c r="CH108" s="74"/>
      <c r="CI108" s="74"/>
      <c r="CJ108" s="74"/>
      <c r="CK108" s="74"/>
      <c r="CL108" s="74"/>
      <c r="CM108" s="74"/>
      <c r="CN108" s="74"/>
      <c r="CO108" s="74"/>
      <c r="CP108" s="74"/>
      <c r="CQ108" s="74"/>
      <c r="CR108" s="74"/>
      <c r="CS108" s="74"/>
      <c r="CT108" s="74"/>
      <c r="CU108" s="74"/>
      <c r="CV108" s="74"/>
      <c r="CW108" s="74"/>
      <c r="CX108" s="74"/>
      <c r="CY108" s="74"/>
      <c r="CZ108" s="74"/>
      <c r="DA108" s="74"/>
      <c r="DB108" s="74"/>
      <c r="DC108" s="74"/>
      <c r="DD108" s="74"/>
      <c r="DE108" s="74"/>
      <c r="DF108" s="74"/>
      <c r="DG108" s="74"/>
      <c r="DH108" s="74"/>
      <c r="DI108" s="74"/>
      <c r="DJ108" s="74"/>
      <c r="DK108" s="74"/>
      <c r="DL108" s="74"/>
      <c r="DM108" s="74"/>
      <c r="DN108" s="74"/>
      <c r="DO108" s="74"/>
    </row>
    <row r="109" spans="1:119" s="8" customFormat="1" x14ac:dyDescent="0.35">
      <c r="A109" s="83">
        <v>101500</v>
      </c>
      <c r="B109" s="74" t="s">
        <v>728</v>
      </c>
      <c r="C109" s="74" t="b">
        <v>0</v>
      </c>
      <c r="D109" s="74" t="b">
        <v>1</v>
      </c>
      <c r="E109" s="74" t="b">
        <v>0</v>
      </c>
      <c r="F109" s="74" t="b">
        <v>0</v>
      </c>
      <c r="G109" s="74"/>
      <c r="H109" s="74"/>
      <c r="I109" s="74" t="s">
        <v>729</v>
      </c>
      <c r="J109" s="74" t="s">
        <v>718</v>
      </c>
      <c r="K109" s="74">
        <v>50.151000000000003</v>
      </c>
      <c r="L109" s="74">
        <v>-94.013000000000005</v>
      </c>
      <c r="M109" s="74" t="s">
        <v>475</v>
      </c>
      <c r="N109" s="74">
        <v>1997</v>
      </c>
      <c r="O109" s="74"/>
      <c r="P109" s="74">
        <v>2017</v>
      </c>
      <c r="Q109" s="74"/>
      <c r="R109" s="74"/>
      <c r="S109" s="74"/>
      <c r="T109" s="74" t="s">
        <v>554</v>
      </c>
      <c r="U109" s="74"/>
      <c r="V109" s="74"/>
      <c r="W109" s="74"/>
      <c r="X109" s="74"/>
      <c r="Y109" s="74"/>
      <c r="Z109" s="74"/>
      <c r="AA109" s="74"/>
      <c r="AB109" s="74"/>
      <c r="AC109" s="74"/>
      <c r="AD109" s="74"/>
      <c r="AE109" s="74"/>
      <c r="AF109" s="74" t="s">
        <v>730</v>
      </c>
      <c r="AG109" s="74"/>
      <c r="AH109" s="74"/>
      <c r="AI109" s="74"/>
      <c r="AJ109" s="74"/>
      <c r="AK109" s="74"/>
      <c r="AL109" s="74"/>
      <c r="AM109" s="74"/>
      <c r="AN109" s="74"/>
      <c r="AO109" s="74"/>
      <c r="AP109" s="74"/>
      <c r="AQ109" s="74"/>
      <c r="AR109" s="74"/>
      <c r="AS109" s="74"/>
      <c r="AT109" s="74"/>
      <c r="AU109" s="74"/>
      <c r="AV109" s="74"/>
      <c r="AW109" s="74"/>
      <c r="AX109" s="74"/>
      <c r="AY109" s="74"/>
      <c r="AZ109" s="74"/>
      <c r="BA109" s="74"/>
      <c r="BB109" s="74" t="s">
        <v>477</v>
      </c>
      <c r="BC109" s="74"/>
      <c r="BD109" s="74"/>
      <c r="BE109" s="74"/>
      <c r="BF109" s="74"/>
      <c r="BG109" s="74"/>
      <c r="BH109" s="74"/>
      <c r="BI109" s="74"/>
      <c r="BJ109" s="74"/>
      <c r="BK109" s="74"/>
      <c r="BL109" s="74"/>
      <c r="BM109" s="74"/>
      <c r="BN109" s="74"/>
      <c r="BO109" s="74"/>
      <c r="BP109" s="74"/>
      <c r="BQ109" s="74"/>
      <c r="BR109" s="74"/>
      <c r="BS109" s="74"/>
      <c r="BT109" s="74"/>
      <c r="BU109" s="74"/>
      <c r="BV109" s="74"/>
      <c r="BW109" s="74"/>
      <c r="BX109" s="74"/>
      <c r="BY109" s="74"/>
      <c r="BZ109" s="74"/>
      <c r="CA109" s="74"/>
      <c r="CB109" s="74"/>
      <c r="CC109" s="74"/>
      <c r="CD109" s="74"/>
      <c r="CE109" s="74"/>
      <c r="CF109" s="74"/>
      <c r="CG109" s="74"/>
      <c r="CH109" s="74"/>
      <c r="CI109" s="74"/>
      <c r="CJ109" s="74"/>
      <c r="CK109" s="74"/>
      <c r="CL109" s="74"/>
      <c r="CM109" s="74"/>
      <c r="CN109" s="74"/>
      <c r="CO109" s="74"/>
      <c r="CP109" s="74"/>
      <c r="CQ109" s="74"/>
      <c r="CR109" s="74"/>
      <c r="CS109" s="74"/>
      <c r="CT109" s="74"/>
      <c r="CU109" s="74"/>
      <c r="CV109" s="74"/>
      <c r="CW109" s="74"/>
      <c r="CX109" s="74"/>
      <c r="CY109" s="74"/>
      <c r="CZ109" s="74"/>
      <c r="DA109" s="74"/>
      <c r="DB109" s="74"/>
      <c r="DC109" s="74"/>
      <c r="DD109" s="74"/>
      <c r="DE109" s="74"/>
      <c r="DF109" s="74"/>
      <c r="DG109" s="74"/>
      <c r="DH109" s="74"/>
      <c r="DI109" s="74"/>
      <c r="DJ109" s="74"/>
      <c r="DK109" s="74"/>
      <c r="DL109" s="74"/>
      <c r="DM109" s="74"/>
      <c r="DN109" s="74"/>
      <c r="DO109" s="74"/>
    </row>
    <row r="110" spans="1:119" s="8" customFormat="1" x14ac:dyDescent="0.35">
      <c r="A110" s="83">
        <v>101504</v>
      </c>
      <c r="B110" s="74" t="s">
        <v>731</v>
      </c>
      <c r="C110" s="74" t="b">
        <v>0</v>
      </c>
      <c r="D110" s="74" t="b">
        <v>1</v>
      </c>
      <c r="E110" s="74" t="b">
        <v>0</v>
      </c>
      <c r="F110" s="74" t="b">
        <v>0</v>
      </c>
      <c r="G110" s="74"/>
      <c r="H110" s="74"/>
      <c r="I110" s="74" t="s">
        <v>732</v>
      </c>
      <c r="J110" s="74" t="s">
        <v>718</v>
      </c>
      <c r="K110" s="74">
        <v>49.767000000000003</v>
      </c>
      <c r="L110" s="74">
        <v>-87.283000000000001</v>
      </c>
      <c r="M110" s="74" t="s">
        <v>475</v>
      </c>
      <c r="N110" s="74">
        <v>1997</v>
      </c>
      <c r="O110" s="74"/>
      <c r="P110" s="74">
        <v>2017</v>
      </c>
      <c r="Q110" s="74"/>
      <c r="R110" s="74"/>
      <c r="S110" s="74"/>
      <c r="T110" s="74" t="s">
        <v>490</v>
      </c>
      <c r="U110" s="74"/>
      <c r="V110" s="74"/>
      <c r="W110" s="74"/>
      <c r="X110" s="74"/>
      <c r="Y110" s="74"/>
      <c r="Z110" s="74"/>
      <c r="AA110" s="74"/>
      <c r="AB110" s="74"/>
      <c r="AC110" s="74"/>
      <c r="AD110" s="74"/>
      <c r="AE110" s="74"/>
      <c r="AF110" s="74" t="s">
        <v>733</v>
      </c>
      <c r="AG110" s="74"/>
      <c r="AH110" s="74"/>
      <c r="AI110" s="74">
        <v>3.2</v>
      </c>
      <c r="AJ110" s="74"/>
      <c r="AK110" s="74"/>
      <c r="AL110" s="74"/>
      <c r="AM110" s="74"/>
      <c r="AN110" s="74"/>
      <c r="AO110" s="74"/>
      <c r="AP110" s="74"/>
      <c r="AQ110" s="74"/>
      <c r="AR110" s="74"/>
      <c r="AS110" s="74"/>
      <c r="AT110" s="74"/>
      <c r="AU110" s="74"/>
      <c r="AV110" s="74"/>
      <c r="AW110" s="74" t="s">
        <v>477</v>
      </c>
      <c r="AX110" s="74"/>
      <c r="AY110" s="74"/>
      <c r="AZ110" s="74"/>
      <c r="BA110" s="74"/>
      <c r="BB110" s="74" t="s">
        <v>477</v>
      </c>
      <c r="BC110" s="74"/>
      <c r="BD110" s="74"/>
      <c r="BE110" s="74"/>
      <c r="BF110" s="74"/>
      <c r="BG110" s="74"/>
      <c r="BH110" s="74"/>
      <c r="BI110" s="74"/>
      <c r="BJ110" s="74"/>
      <c r="BK110" s="74"/>
      <c r="BL110" s="74"/>
      <c r="BM110" s="74"/>
      <c r="BN110" s="74"/>
      <c r="BO110" s="74"/>
      <c r="BP110" s="74"/>
      <c r="BQ110" s="74"/>
      <c r="BR110" s="74"/>
      <c r="BS110" s="74"/>
      <c r="BT110" s="74"/>
      <c r="BU110" s="74"/>
      <c r="BV110" s="74"/>
      <c r="BW110" s="74"/>
      <c r="BX110" s="74"/>
      <c r="BY110" s="74"/>
      <c r="BZ110" s="74"/>
      <c r="CA110" s="74"/>
      <c r="CB110" s="74"/>
      <c r="CC110" s="74"/>
      <c r="CD110" s="74"/>
      <c r="CE110" s="74"/>
      <c r="CF110" s="74"/>
      <c r="CG110" s="74"/>
      <c r="CH110" s="74"/>
      <c r="CI110" s="74"/>
      <c r="CJ110" s="74"/>
      <c r="CK110" s="74"/>
      <c r="CL110" s="74"/>
      <c r="CM110" s="74"/>
      <c r="CN110" s="74"/>
      <c r="CO110" s="74"/>
      <c r="CP110" s="74"/>
      <c r="CQ110" s="74"/>
      <c r="CR110" s="74"/>
      <c r="CS110" s="74"/>
      <c r="CT110" s="74"/>
      <c r="CU110" s="74"/>
      <c r="CV110" s="74"/>
      <c r="CW110" s="74"/>
      <c r="CX110" s="74"/>
      <c r="CY110" s="74"/>
      <c r="CZ110" s="74"/>
      <c r="DA110" s="74"/>
      <c r="DB110" s="74"/>
      <c r="DC110" s="74"/>
      <c r="DD110" s="74"/>
      <c r="DE110" s="74"/>
      <c r="DF110" s="74"/>
      <c r="DG110" s="74"/>
      <c r="DH110" s="74"/>
      <c r="DI110" s="74"/>
      <c r="DJ110" s="74"/>
      <c r="DK110" s="74"/>
      <c r="DL110" s="74"/>
      <c r="DM110" s="74"/>
      <c r="DN110" s="74"/>
      <c r="DO110" s="74"/>
    </row>
    <row r="111" spans="1:119" s="8" customFormat="1" x14ac:dyDescent="0.35">
      <c r="A111" s="83">
        <v>101531</v>
      </c>
      <c r="B111" s="74" t="s">
        <v>734</v>
      </c>
      <c r="C111" s="74" t="b">
        <v>0</v>
      </c>
      <c r="D111" s="74" t="b">
        <v>1</v>
      </c>
      <c r="E111" s="74" t="b">
        <v>0</v>
      </c>
      <c r="F111" s="74" t="b">
        <v>0</v>
      </c>
      <c r="G111" s="74"/>
      <c r="H111" s="74"/>
      <c r="I111" s="74" t="s">
        <v>735</v>
      </c>
      <c r="J111" s="74" t="s">
        <v>718</v>
      </c>
      <c r="K111" s="74">
        <v>43.567</v>
      </c>
      <c r="L111" s="74">
        <v>-80.225999999999999</v>
      </c>
      <c r="M111" s="74" t="s">
        <v>475</v>
      </c>
      <c r="N111" s="74">
        <v>2013</v>
      </c>
      <c r="O111" s="74"/>
      <c r="P111" s="74">
        <v>2017</v>
      </c>
      <c r="Q111" s="74"/>
      <c r="R111" s="74"/>
      <c r="S111" s="74"/>
      <c r="T111" s="74" t="s">
        <v>497</v>
      </c>
      <c r="U111" s="74"/>
      <c r="V111" s="74"/>
      <c r="W111" s="74"/>
      <c r="X111" s="74"/>
      <c r="Y111" s="74"/>
      <c r="Z111" s="74"/>
      <c r="AA111" s="74"/>
      <c r="AB111" s="74"/>
      <c r="AC111" s="74"/>
      <c r="AD111" s="74"/>
      <c r="AE111" s="74"/>
      <c r="AF111" s="74" t="s">
        <v>736</v>
      </c>
      <c r="AG111" s="74" t="s">
        <v>737</v>
      </c>
      <c r="AH111" s="74"/>
      <c r="AI111" s="74">
        <v>5.04</v>
      </c>
      <c r="AJ111" s="74"/>
      <c r="AK111" s="74"/>
      <c r="AL111" s="74"/>
      <c r="AM111" s="74"/>
      <c r="AN111" s="74"/>
      <c r="AO111" s="74"/>
      <c r="AP111" s="74"/>
      <c r="AQ111" s="74"/>
      <c r="AR111" s="74"/>
      <c r="AS111" s="74"/>
      <c r="AT111" s="74"/>
      <c r="AU111" s="74"/>
      <c r="AV111" s="74"/>
      <c r="AW111" s="74" t="s">
        <v>477</v>
      </c>
      <c r="AX111" s="74"/>
      <c r="AY111" s="74"/>
      <c r="AZ111" s="74"/>
      <c r="BA111" s="74"/>
      <c r="BB111" s="74"/>
      <c r="BC111" s="74"/>
      <c r="BD111" s="74"/>
      <c r="BE111" s="74"/>
      <c r="BF111" s="74"/>
      <c r="BG111" s="74"/>
      <c r="BH111" s="74"/>
      <c r="BI111" s="74"/>
      <c r="BJ111" s="74"/>
      <c r="BK111" s="74"/>
      <c r="BL111" s="74"/>
      <c r="BM111" s="74"/>
      <c r="BN111" s="74" t="s">
        <v>477</v>
      </c>
      <c r="BO111" s="74"/>
      <c r="BP111" s="74"/>
      <c r="BQ111" s="74"/>
      <c r="BR111" s="74"/>
      <c r="BS111" s="74"/>
      <c r="BT111" s="74"/>
      <c r="BU111" s="74"/>
      <c r="BV111" s="74"/>
      <c r="BW111" s="74"/>
      <c r="BX111" s="74"/>
      <c r="BY111" s="74"/>
      <c r="BZ111" s="74"/>
      <c r="CA111" s="74"/>
      <c r="CB111" s="74"/>
      <c r="CC111" s="74"/>
      <c r="CD111" s="74"/>
      <c r="CE111" s="74"/>
      <c r="CF111" s="74"/>
      <c r="CG111" s="74"/>
      <c r="CH111" s="74"/>
      <c r="CI111" s="74"/>
      <c r="CJ111" s="74"/>
      <c r="CK111" s="74"/>
      <c r="CL111" s="74" t="s">
        <v>477</v>
      </c>
      <c r="CM111" s="74"/>
      <c r="CN111" s="74"/>
      <c r="CO111" s="74"/>
      <c r="CP111" s="74"/>
      <c r="CQ111" s="74"/>
      <c r="CR111" s="74"/>
      <c r="CS111" s="74"/>
      <c r="CT111" s="74"/>
      <c r="CU111" s="74"/>
      <c r="CV111" s="74"/>
      <c r="CW111" s="74"/>
      <c r="CX111" s="74"/>
      <c r="CY111" s="74"/>
      <c r="CZ111" s="74"/>
      <c r="DA111" s="74"/>
      <c r="DB111" s="74"/>
      <c r="DC111" s="74"/>
      <c r="DD111" s="74"/>
      <c r="DE111" s="74"/>
      <c r="DF111" s="74"/>
      <c r="DG111" s="74">
        <v>3.81</v>
      </c>
      <c r="DH111" s="74">
        <v>1.23</v>
      </c>
      <c r="DI111" s="74"/>
      <c r="DJ111" s="74"/>
      <c r="DK111" s="74"/>
      <c r="DL111" s="74"/>
      <c r="DM111" s="74"/>
      <c r="DN111" s="74"/>
      <c r="DO111" s="74"/>
    </row>
    <row r="112" spans="1:119" s="8" customFormat="1" x14ac:dyDescent="0.35">
      <c r="A112" s="83">
        <v>101535</v>
      </c>
      <c r="B112" s="74" t="s">
        <v>738</v>
      </c>
      <c r="C112" s="74" t="b">
        <v>0</v>
      </c>
      <c r="D112" s="74" t="b">
        <v>1</v>
      </c>
      <c r="E112" s="74" t="b">
        <v>0</v>
      </c>
      <c r="F112" s="74" t="b">
        <v>0</v>
      </c>
      <c r="G112" s="74"/>
      <c r="H112" s="74"/>
      <c r="I112" s="74" t="s">
        <v>735</v>
      </c>
      <c r="J112" s="74" t="s">
        <v>718</v>
      </c>
      <c r="K112" s="74">
        <v>43.571000000000005</v>
      </c>
      <c r="L112" s="74">
        <v>-80.222000000000008</v>
      </c>
      <c r="M112" s="74" t="s">
        <v>475</v>
      </c>
      <c r="N112" s="74">
        <v>2014</v>
      </c>
      <c r="O112" s="74"/>
      <c r="P112" s="74">
        <v>2017</v>
      </c>
      <c r="Q112" s="74"/>
      <c r="R112" s="74"/>
      <c r="S112" s="74"/>
      <c r="T112" s="74" t="s">
        <v>497</v>
      </c>
      <c r="U112" s="74"/>
      <c r="V112" s="74"/>
      <c r="W112" s="74"/>
      <c r="X112" s="74"/>
      <c r="Y112" s="74"/>
      <c r="Z112" s="74"/>
      <c r="AA112" s="74"/>
      <c r="AB112" s="74"/>
      <c r="AC112" s="74"/>
      <c r="AD112" s="74"/>
      <c r="AE112" s="74"/>
      <c r="AF112" s="74" t="s">
        <v>739</v>
      </c>
      <c r="AG112" s="74" t="s">
        <v>740</v>
      </c>
      <c r="AH112" s="74"/>
      <c r="AI112" s="74"/>
      <c r="AJ112" s="74"/>
      <c r="AK112" s="74"/>
      <c r="AL112" s="74"/>
      <c r="AM112" s="74"/>
      <c r="AN112" s="74"/>
      <c r="AO112" s="74"/>
      <c r="AP112" s="74"/>
      <c r="AQ112" s="74"/>
      <c r="AR112" s="74"/>
      <c r="AS112" s="74"/>
      <c r="AT112" s="74"/>
      <c r="AU112" s="74"/>
      <c r="AV112" s="74"/>
      <c r="AW112" s="74"/>
      <c r="AX112" s="74"/>
      <c r="AY112" s="74"/>
      <c r="AZ112" s="74"/>
      <c r="BA112" s="74"/>
      <c r="BB112" s="74"/>
      <c r="BC112" s="74"/>
      <c r="BD112" s="74"/>
      <c r="BE112" s="74"/>
      <c r="BF112" s="74"/>
      <c r="BG112" s="74"/>
      <c r="BH112" s="74"/>
      <c r="BI112" s="74"/>
      <c r="BJ112" s="74"/>
      <c r="BK112" s="74"/>
      <c r="BL112" s="74"/>
      <c r="BM112" s="74"/>
      <c r="BN112" s="74"/>
      <c r="BO112" s="74"/>
      <c r="BP112" s="74"/>
      <c r="BQ112" s="74"/>
      <c r="BR112" s="74"/>
      <c r="BS112" s="74"/>
      <c r="BT112" s="74"/>
      <c r="BU112" s="74"/>
      <c r="BV112" s="74"/>
      <c r="BW112" s="74"/>
      <c r="BX112" s="74"/>
      <c r="BY112" s="74"/>
      <c r="BZ112" s="74"/>
      <c r="CA112" s="74"/>
      <c r="CB112" s="74"/>
      <c r="CC112" s="74"/>
      <c r="CD112" s="74"/>
      <c r="CE112" s="74"/>
      <c r="CF112" s="74"/>
      <c r="CG112" s="74"/>
      <c r="CH112" s="74"/>
      <c r="CI112" s="74"/>
      <c r="CJ112" s="74"/>
      <c r="CK112" s="74"/>
      <c r="CL112" s="74"/>
      <c r="CM112" s="74"/>
      <c r="CN112" s="74"/>
      <c r="CO112" s="74"/>
      <c r="CP112" s="74"/>
      <c r="CQ112" s="74"/>
      <c r="CR112" s="74"/>
      <c r="CS112" s="74"/>
      <c r="CT112" s="74"/>
      <c r="CU112" s="74"/>
      <c r="CV112" s="74"/>
      <c r="CW112" s="74"/>
      <c r="CX112" s="74"/>
      <c r="CY112" s="74"/>
      <c r="CZ112" s="74"/>
      <c r="DA112" s="74"/>
      <c r="DB112" s="74"/>
      <c r="DC112" s="74"/>
      <c r="DD112" s="74"/>
      <c r="DE112" s="74"/>
      <c r="DF112" s="74"/>
      <c r="DG112" s="74"/>
      <c r="DH112" s="74"/>
      <c r="DI112" s="74"/>
      <c r="DJ112" s="74"/>
      <c r="DK112" s="74"/>
      <c r="DL112" s="74"/>
      <c r="DM112" s="74"/>
      <c r="DN112" s="74"/>
      <c r="DO112" s="74"/>
    </row>
    <row r="113" spans="1:119" s="8" customFormat="1" x14ac:dyDescent="0.35">
      <c r="A113" s="83">
        <v>101607</v>
      </c>
      <c r="B113" s="74" t="s">
        <v>741</v>
      </c>
      <c r="C113" s="74" t="b">
        <v>1</v>
      </c>
      <c r="D113" s="74" t="b">
        <v>1</v>
      </c>
      <c r="E113" s="74" t="b">
        <v>0</v>
      </c>
      <c r="F113" s="74" t="b">
        <v>0</v>
      </c>
      <c r="G113" s="74" t="s">
        <v>742</v>
      </c>
      <c r="H113" s="74"/>
      <c r="I113" s="74" t="s">
        <v>743</v>
      </c>
      <c r="J113" s="74" t="s">
        <v>718</v>
      </c>
      <c r="K113" s="74">
        <v>43.274999999999999</v>
      </c>
      <c r="L113" s="74">
        <v>-79.85199999999999</v>
      </c>
      <c r="M113" s="74" t="s">
        <v>475</v>
      </c>
      <c r="N113" s="74">
        <v>2002</v>
      </c>
      <c r="O113" s="74"/>
      <c r="P113" s="74">
        <v>2017</v>
      </c>
      <c r="Q113" s="74">
        <v>221</v>
      </c>
      <c r="R113" s="74">
        <v>10672</v>
      </c>
      <c r="S113" s="74"/>
      <c r="T113" s="74" t="s">
        <v>497</v>
      </c>
      <c r="U113" s="74" t="s">
        <v>477</v>
      </c>
      <c r="V113" s="74" t="s">
        <v>477</v>
      </c>
      <c r="W113" s="74"/>
      <c r="X113" s="74" t="s">
        <v>477</v>
      </c>
      <c r="Y113" s="74"/>
      <c r="Z113" s="74" t="s">
        <v>477</v>
      </c>
      <c r="AA113" s="74" t="s">
        <v>477</v>
      </c>
      <c r="AB113" s="74" t="s">
        <v>477</v>
      </c>
      <c r="AC113" s="74"/>
      <c r="AD113" s="74"/>
      <c r="AE113" s="74"/>
      <c r="AF113" s="74" t="s">
        <v>478</v>
      </c>
      <c r="AG113" s="74" t="s">
        <v>744</v>
      </c>
      <c r="AH113" s="74">
        <v>3.5</v>
      </c>
      <c r="AI113" s="74">
        <v>3.2</v>
      </c>
      <c r="AJ113" s="74">
        <v>10881</v>
      </c>
      <c r="AK113" s="74">
        <v>7427</v>
      </c>
      <c r="AL113" s="74"/>
      <c r="AM113" s="74">
        <v>1</v>
      </c>
      <c r="AN113" s="74" t="s">
        <v>477</v>
      </c>
      <c r="AO113" s="74">
        <v>4145</v>
      </c>
      <c r="AP113" s="74">
        <v>1</v>
      </c>
      <c r="AQ113" s="74" t="s">
        <v>593</v>
      </c>
      <c r="AR113" s="74">
        <v>2003</v>
      </c>
      <c r="AS113" s="74">
        <v>3.5</v>
      </c>
      <c r="AT113" s="74">
        <v>3.2</v>
      </c>
      <c r="AU113" s="74">
        <v>10881</v>
      </c>
      <c r="AV113" s="74">
        <v>7427</v>
      </c>
      <c r="AW113" s="74" t="s">
        <v>477</v>
      </c>
      <c r="AX113" s="74"/>
      <c r="AY113" s="74"/>
      <c r="AZ113" s="74"/>
      <c r="BA113" s="74"/>
      <c r="BB113" s="74"/>
      <c r="BC113" s="74"/>
      <c r="BD113" s="74"/>
      <c r="BE113" s="74"/>
      <c r="BF113" s="74"/>
      <c r="BG113" s="74"/>
      <c r="BH113" s="74"/>
      <c r="BI113" s="74"/>
      <c r="BJ113" s="74"/>
      <c r="BK113" s="74"/>
      <c r="BL113" s="74"/>
      <c r="BM113" s="74"/>
      <c r="BN113" s="74"/>
      <c r="BO113" s="74">
        <v>210889</v>
      </c>
      <c r="BP113" s="74"/>
      <c r="BQ113" s="74"/>
      <c r="BR113" s="74"/>
      <c r="BS113" s="74"/>
      <c r="BT113" s="74"/>
      <c r="BU113" s="74"/>
      <c r="BV113" s="74"/>
      <c r="BW113" s="74"/>
      <c r="BX113" s="74"/>
      <c r="BY113" s="74"/>
      <c r="BZ113" s="74"/>
      <c r="CA113" s="74"/>
      <c r="CB113" s="74"/>
      <c r="CC113" s="74"/>
      <c r="CD113" s="74"/>
      <c r="CE113" s="74"/>
      <c r="CF113" s="74"/>
      <c r="CG113" s="74" t="s">
        <v>477</v>
      </c>
      <c r="CH113" s="74"/>
      <c r="CI113" s="74"/>
      <c r="CJ113" s="74"/>
      <c r="CK113" s="74" t="s">
        <v>480</v>
      </c>
      <c r="CL113" s="74" t="s">
        <v>477</v>
      </c>
      <c r="CM113" s="74" t="s">
        <v>477</v>
      </c>
      <c r="CN113" s="74"/>
      <c r="CO113" s="74">
        <v>12</v>
      </c>
      <c r="CP113" s="74">
        <v>9</v>
      </c>
      <c r="CQ113" s="74"/>
      <c r="CR113" s="74">
        <v>2500000</v>
      </c>
      <c r="CS113" s="74">
        <v>2000000</v>
      </c>
      <c r="CT113" s="74"/>
      <c r="CU113" s="74">
        <v>30000</v>
      </c>
      <c r="CV113" s="74">
        <v>25000</v>
      </c>
      <c r="CW113" s="74"/>
      <c r="CX113" s="74" t="s">
        <v>477</v>
      </c>
      <c r="CY113" s="74" t="s">
        <v>477</v>
      </c>
      <c r="CZ113" s="74"/>
      <c r="DA113" s="74" t="s">
        <v>480</v>
      </c>
      <c r="DB113" s="74" t="s">
        <v>480</v>
      </c>
      <c r="DC113" s="74"/>
      <c r="DD113" s="74">
        <v>12</v>
      </c>
      <c r="DE113" s="74">
        <v>11.78</v>
      </c>
      <c r="DF113" s="74"/>
      <c r="DG113" s="74">
        <v>30000</v>
      </c>
      <c r="DH113" s="74">
        <v>10000</v>
      </c>
      <c r="DI113" s="74"/>
      <c r="DJ113" s="74">
        <v>95</v>
      </c>
      <c r="DK113" s="74">
        <v>6</v>
      </c>
      <c r="DL113" s="74"/>
      <c r="DM113" s="74">
        <v>70</v>
      </c>
      <c r="DN113" s="74">
        <v>12</v>
      </c>
      <c r="DO113" s="74"/>
    </row>
    <row r="114" spans="1:119" s="8" customFormat="1" x14ac:dyDescent="0.35">
      <c r="A114" s="83">
        <v>101610</v>
      </c>
      <c r="B114" s="74" t="s">
        <v>745</v>
      </c>
      <c r="C114" s="74" t="b">
        <v>0</v>
      </c>
      <c r="D114" s="74" t="b">
        <v>1</v>
      </c>
      <c r="E114" s="74" t="b">
        <v>0</v>
      </c>
      <c r="F114" s="74" t="b">
        <v>0</v>
      </c>
      <c r="G114" s="74"/>
      <c r="H114" s="74"/>
      <c r="I114" s="74" t="s">
        <v>743</v>
      </c>
      <c r="J114" s="74" t="s">
        <v>718</v>
      </c>
      <c r="K114" s="74">
        <v>43.277000000000001</v>
      </c>
      <c r="L114" s="74">
        <v>-79.849999999999994</v>
      </c>
      <c r="M114" s="74" t="s">
        <v>475</v>
      </c>
      <c r="N114" s="74">
        <v>2003</v>
      </c>
      <c r="O114" s="74"/>
      <c r="P114" s="74">
        <v>2017</v>
      </c>
      <c r="Q114" s="74"/>
      <c r="R114" s="74"/>
      <c r="S114" s="74"/>
      <c r="T114" s="74" t="s">
        <v>497</v>
      </c>
      <c r="U114" s="74"/>
      <c r="V114" s="74"/>
      <c r="W114" s="74"/>
      <c r="X114" s="74"/>
      <c r="Y114" s="74"/>
      <c r="Z114" s="74"/>
      <c r="AA114" s="74"/>
      <c r="AB114" s="74"/>
      <c r="AC114" s="74"/>
      <c r="AD114" s="74"/>
      <c r="AE114" s="74"/>
      <c r="AF114" s="74" t="s">
        <v>746</v>
      </c>
      <c r="AG114" s="74"/>
      <c r="AH114" s="74"/>
      <c r="AI114" s="74"/>
      <c r="AJ114" s="74"/>
      <c r="AK114" s="74"/>
      <c r="AL114" s="74"/>
      <c r="AM114" s="74"/>
      <c r="AN114" s="74"/>
      <c r="AO114" s="74"/>
      <c r="AP114" s="74"/>
      <c r="AQ114" s="74"/>
      <c r="AR114" s="74"/>
      <c r="AS114" s="74"/>
      <c r="AT114" s="74"/>
      <c r="AU114" s="74"/>
      <c r="AV114" s="74"/>
      <c r="AW114" s="74" t="s">
        <v>477</v>
      </c>
      <c r="AX114" s="74"/>
      <c r="AY114" s="74"/>
      <c r="AZ114" s="74"/>
      <c r="BA114" s="74"/>
      <c r="BB114" s="74"/>
      <c r="BC114" s="74"/>
      <c r="BD114" s="74"/>
      <c r="BE114" s="74"/>
      <c r="BF114" s="74"/>
      <c r="BG114" s="74"/>
      <c r="BH114" s="74"/>
      <c r="BI114" s="74"/>
      <c r="BJ114" s="74"/>
      <c r="BK114" s="74"/>
      <c r="BL114" s="74"/>
      <c r="BM114" s="74"/>
      <c r="BN114" s="74"/>
      <c r="BO114" s="74"/>
      <c r="BP114" s="74"/>
      <c r="BQ114" s="74"/>
      <c r="BR114" s="74"/>
      <c r="BS114" s="74"/>
      <c r="BT114" s="74"/>
      <c r="BU114" s="74"/>
      <c r="BV114" s="74"/>
      <c r="BW114" s="74"/>
      <c r="BX114" s="74"/>
      <c r="BY114" s="74"/>
      <c r="BZ114" s="74"/>
      <c r="CA114" s="74"/>
      <c r="CB114" s="74"/>
      <c r="CC114" s="74"/>
      <c r="CD114" s="74"/>
      <c r="CE114" s="74"/>
      <c r="CF114" s="74"/>
      <c r="CG114" s="74"/>
      <c r="CH114" s="74"/>
      <c r="CI114" s="74"/>
      <c r="CJ114" s="74"/>
      <c r="CK114" s="74"/>
      <c r="CL114" s="74"/>
      <c r="CM114" s="74"/>
      <c r="CN114" s="74"/>
      <c r="CO114" s="74"/>
      <c r="CP114" s="74"/>
      <c r="CQ114" s="74"/>
      <c r="CR114" s="74"/>
      <c r="CS114" s="74"/>
      <c r="CT114" s="74"/>
      <c r="CU114" s="74"/>
      <c r="CV114" s="74"/>
      <c r="CW114" s="74"/>
      <c r="CX114" s="74"/>
      <c r="CY114" s="74"/>
      <c r="CZ114" s="74"/>
      <c r="DA114" s="74"/>
      <c r="DB114" s="74"/>
      <c r="DC114" s="74"/>
      <c r="DD114" s="74"/>
      <c r="DE114" s="74"/>
      <c r="DF114" s="74"/>
      <c r="DG114" s="74"/>
      <c r="DH114" s="74"/>
      <c r="DI114" s="74"/>
      <c r="DJ114" s="74"/>
      <c r="DK114" s="74"/>
      <c r="DL114" s="74"/>
      <c r="DM114" s="74"/>
      <c r="DN114" s="74"/>
      <c r="DO114" s="74"/>
    </row>
    <row r="115" spans="1:119" s="8" customFormat="1" x14ac:dyDescent="0.35">
      <c r="A115" s="83">
        <v>101613</v>
      </c>
      <c r="B115" s="74" t="s">
        <v>747</v>
      </c>
      <c r="C115" s="74" t="b">
        <v>0</v>
      </c>
      <c r="D115" s="74" t="b">
        <v>1</v>
      </c>
      <c r="E115" s="74" t="b">
        <v>0</v>
      </c>
      <c r="F115" s="74" t="b">
        <v>0</v>
      </c>
      <c r="G115" s="74" t="s">
        <v>742</v>
      </c>
      <c r="H115" s="74"/>
      <c r="I115" s="74" t="s">
        <v>743</v>
      </c>
      <c r="J115" s="74" t="s">
        <v>718</v>
      </c>
      <c r="K115" s="74">
        <v>43.28</v>
      </c>
      <c r="L115" s="74">
        <v>-79.846999999999994</v>
      </c>
      <c r="M115" s="74" t="s">
        <v>475</v>
      </c>
      <c r="N115" s="74">
        <v>2010</v>
      </c>
      <c r="O115" s="74"/>
      <c r="P115" s="74">
        <v>2017</v>
      </c>
      <c r="Q115" s="74">
        <v>221</v>
      </c>
      <c r="R115" s="74"/>
      <c r="S115" s="74"/>
      <c r="T115" s="74" t="s">
        <v>497</v>
      </c>
      <c r="U115" s="74"/>
      <c r="V115" s="74" t="s">
        <v>477</v>
      </c>
      <c r="W115" s="74"/>
      <c r="X115" s="74" t="s">
        <v>477</v>
      </c>
      <c r="Y115" s="74"/>
      <c r="Z115" s="74"/>
      <c r="AA115" s="74" t="s">
        <v>477</v>
      </c>
      <c r="AB115" s="74"/>
      <c r="AC115" s="74"/>
      <c r="AD115" s="74"/>
      <c r="AE115" s="74"/>
      <c r="AF115" s="74" t="s">
        <v>491</v>
      </c>
      <c r="AG115" s="74"/>
      <c r="AH115" s="74"/>
      <c r="AI115" s="74"/>
      <c r="AJ115" s="74"/>
      <c r="AK115" s="74"/>
      <c r="AL115" s="74"/>
      <c r="AM115" s="74"/>
      <c r="AN115" s="74"/>
      <c r="AO115" s="74"/>
      <c r="AP115" s="74"/>
      <c r="AQ115" s="74"/>
      <c r="AR115" s="74"/>
      <c r="AS115" s="74"/>
      <c r="AT115" s="74"/>
      <c r="AU115" s="74"/>
      <c r="AV115" s="74"/>
      <c r="AW115" s="74" t="s">
        <v>477</v>
      </c>
      <c r="AX115" s="74"/>
      <c r="AY115" s="74"/>
      <c r="AZ115" s="74"/>
      <c r="BA115" s="74"/>
      <c r="BB115" s="74"/>
      <c r="BC115" s="74"/>
      <c r="BD115" s="74" t="s">
        <v>477</v>
      </c>
      <c r="BE115" s="74"/>
      <c r="BF115" s="74"/>
      <c r="BG115" s="74"/>
      <c r="BH115" s="74" t="s">
        <v>477</v>
      </c>
      <c r="BI115" s="74"/>
      <c r="BJ115" s="74"/>
      <c r="BK115" s="74"/>
      <c r="BL115" s="74"/>
      <c r="BM115" s="74"/>
      <c r="BN115" s="74"/>
      <c r="BO115" s="74">
        <v>11846</v>
      </c>
      <c r="BP115" s="74"/>
      <c r="BQ115" s="74"/>
      <c r="BR115" s="74"/>
      <c r="BS115" s="74"/>
      <c r="BT115" s="74"/>
      <c r="BU115" s="74"/>
      <c r="BV115" s="74">
        <v>3880.8</v>
      </c>
      <c r="BW115" s="74"/>
      <c r="BX115" s="74"/>
      <c r="BY115" s="74"/>
      <c r="BZ115" s="74"/>
      <c r="CA115" s="74"/>
      <c r="CB115" s="74"/>
      <c r="CC115" s="74"/>
      <c r="CD115" s="74"/>
      <c r="CE115" s="74"/>
      <c r="CF115" s="74"/>
      <c r="CG115" s="74" t="s">
        <v>477</v>
      </c>
      <c r="CH115" s="74"/>
      <c r="CI115" s="74"/>
      <c r="CJ115" s="74"/>
      <c r="CK115" s="74" t="s">
        <v>480</v>
      </c>
      <c r="CL115" s="74" t="s">
        <v>477</v>
      </c>
      <c r="CM115" s="74" t="s">
        <v>477</v>
      </c>
      <c r="CN115" s="74"/>
      <c r="CO115" s="74">
        <v>3</v>
      </c>
      <c r="CP115" s="74">
        <v>3</v>
      </c>
      <c r="CQ115" s="74"/>
      <c r="CR115" s="74">
        <v>443000</v>
      </c>
      <c r="CS115" s="74">
        <v>443000</v>
      </c>
      <c r="CT115" s="74"/>
      <c r="CU115" s="74">
        <v>10000</v>
      </c>
      <c r="CV115" s="74">
        <v>10000</v>
      </c>
      <c r="CW115" s="74"/>
      <c r="CX115" s="74" t="s">
        <v>477</v>
      </c>
      <c r="CY115" s="74" t="s">
        <v>477</v>
      </c>
      <c r="CZ115" s="74"/>
      <c r="DA115" s="74" t="s">
        <v>477</v>
      </c>
      <c r="DB115" s="74" t="s">
        <v>477</v>
      </c>
      <c r="DC115" s="74"/>
      <c r="DD115" s="74">
        <v>3.8</v>
      </c>
      <c r="DE115" s="74">
        <v>3.73</v>
      </c>
      <c r="DF115" s="74"/>
      <c r="DG115" s="74">
        <v>4503</v>
      </c>
      <c r="DH115" s="74">
        <v>3771</v>
      </c>
      <c r="DI115" s="74"/>
      <c r="DJ115" s="74">
        <v>55</v>
      </c>
      <c r="DK115" s="74">
        <v>6</v>
      </c>
      <c r="DL115" s="74"/>
      <c r="DM115" s="74">
        <v>40</v>
      </c>
      <c r="DN115" s="74">
        <v>12</v>
      </c>
      <c r="DO115" s="74"/>
    </row>
    <row r="116" spans="1:119" s="8" customFormat="1" x14ac:dyDescent="0.35">
      <c r="A116" s="83">
        <v>101731</v>
      </c>
      <c r="B116" s="74" t="s">
        <v>748</v>
      </c>
      <c r="C116" s="74" t="b">
        <v>0</v>
      </c>
      <c r="D116" s="74" t="b">
        <v>1</v>
      </c>
      <c r="E116" s="74" t="b">
        <v>0</v>
      </c>
      <c r="F116" s="74" t="b">
        <v>0</v>
      </c>
      <c r="G116" s="74" t="s">
        <v>488</v>
      </c>
      <c r="H116" s="74"/>
      <c r="I116" s="74" t="s">
        <v>749</v>
      </c>
      <c r="J116" s="74" t="s">
        <v>718</v>
      </c>
      <c r="K116" s="74">
        <v>44.234999999999999</v>
      </c>
      <c r="L116" s="74">
        <v>-76.481999999999999</v>
      </c>
      <c r="M116" s="74" t="s">
        <v>475</v>
      </c>
      <c r="N116" s="74">
        <v>1954</v>
      </c>
      <c r="O116" s="74"/>
      <c r="P116" s="74">
        <v>2017</v>
      </c>
      <c r="Q116" s="74">
        <v>9111</v>
      </c>
      <c r="R116" s="74"/>
      <c r="S116" s="74"/>
      <c r="T116" s="74" t="s">
        <v>497</v>
      </c>
      <c r="U116" s="74"/>
      <c r="V116" s="74"/>
      <c r="W116" s="74"/>
      <c r="X116" s="74"/>
      <c r="Y116" s="74"/>
      <c r="Z116" s="74"/>
      <c r="AA116" s="74"/>
      <c r="AB116" s="74"/>
      <c r="AC116" s="74"/>
      <c r="AD116" s="74"/>
      <c r="AE116" s="74" t="s">
        <v>477</v>
      </c>
      <c r="AF116" s="74" t="s">
        <v>491</v>
      </c>
      <c r="AG116" s="74" t="s">
        <v>750</v>
      </c>
      <c r="AH116" s="74"/>
      <c r="AI116" s="74"/>
      <c r="AJ116" s="74"/>
      <c r="AK116" s="74"/>
      <c r="AL116" s="74"/>
      <c r="AM116" s="74"/>
      <c r="AN116" s="74"/>
      <c r="AO116" s="74"/>
      <c r="AP116" s="74"/>
      <c r="AQ116" s="74"/>
      <c r="AR116" s="74"/>
      <c r="AS116" s="74"/>
      <c r="AT116" s="74"/>
      <c r="AU116" s="74"/>
      <c r="AV116" s="74"/>
      <c r="AW116" s="74" t="s">
        <v>477</v>
      </c>
      <c r="AX116" s="74"/>
      <c r="AY116" s="74" t="s">
        <v>477</v>
      </c>
      <c r="AZ116" s="74"/>
      <c r="BA116" s="74"/>
      <c r="BB116" s="74"/>
      <c r="BC116" s="74"/>
      <c r="BD116" s="74"/>
      <c r="BE116" s="74"/>
      <c r="BF116" s="74"/>
      <c r="BG116" s="74"/>
      <c r="BH116" s="74"/>
      <c r="BI116" s="74"/>
      <c r="BJ116" s="74"/>
      <c r="BK116" s="74"/>
      <c r="BL116" s="74"/>
      <c r="BM116" s="74"/>
      <c r="BN116" s="74"/>
      <c r="BO116" s="74"/>
      <c r="BP116" s="74"/>
      <c r="BQ116" s="74"/>
      <c r="BR116" s="74"/>
      <c r="BS116" s="74"/>
      <c r="BT116" s="74"/>
      <c r="BU116" s="74"/>
      <c r="BV116" s="74"/>
      <c r="BW116" s="74"/>
      <c r="BX116" s="74"/>
      <c r="BY116" s="74"/>
      <c r="BZ116" s="74"/>
      <c r="CA116" s="74"/>
      <c r="CB116" s="74"/>
      <c r="CC116" s="74"/>
      <c r="CD116" s="74"/>
      <c r="CE116" s="74"/>
      <c r="CF116" s="74"/>
      <c r="CG116" s="74"/>
      <c r="CH116" s="74"/>
      <c r="CI116" s="74"/>
      <c r="CJ116" s="74"/>
      <c r="CK116" s="74" t="s">
        <v>477</v>
      </c>
      <c r="CL116" s="74" t="s">
        <v>480</v>
      </c>
      <c r="CM116" s="74" t="s">
        <v>480</v>
      </c>
      <c r="CN116" s="74"/>
      <c r="CO116" s="74"/>
      <c r="CP116" s="74"/>
      <c r="CQ116" s="74">
        <v>2817675.18</v>
      </c>
      <c r="CR116" s="74"/>
      <c r="CS116" s="74"/>
      <c r="CT116" s="74"/>
      <c r="CU116" s="74"/>
      <c r="CV116" s="74"/>
      <c r="CW116" s="74"/>
      <c r="CX116" s="74"/>
      <c r="CY116" s="74"/>
      <c r="CZ116" s="74" t="s">
        <v>480</v>
      </c>
      <c r="DA116" s="74"/>
      <c r="DB116" s="74"/>
      <c r="DC116" s="74">
        <v>46.89</v>
      </c>
      <c r="DD116" s="74"/>
      <c r="DE116" s="74"/>
      <c r="DF116" s="74"/>
      <c r="DG116" s="74"/>
      <c r="DH116" s="74"/>
      <c r="DI116" s="74"/>
      <c r="DJ116" s="74"/>
      <c r="DK116" s="74"/>
      <c r="DL116" s="74"/>
      <c r="DM116" s="74"/>
      <c r="DN116" s="74"/>
      <c r="DO116" s="74"/>
    </row>
    <row r="117" spans="1:119" s="8" customFormat="1" x14ac:dyDescent="0.35">
      <c r="A117" s="83">
        <v>101743</v>
      </c>
      <c r="B117" s="74" t="s">
        <v>751</v>
      </c>
      <c r="C117" s="74" t="b">
        <v>1</v>
      </c>
      <c r="D117" s="74" t="b">
        <v>1</v>
      </c>
      <c r="E117" s="74" t="b">
        <v>0</v>
      </c>
      <c r="F117" s="74" t="b">
        <v>0</v>
      </c>
      <c r="G117" s="74" t="s">
        <v>751</v>
      </c>
      <c r="H117" s="74"/>
      <c r="I117" s="74" t="s">
        <v>752</v>
      </c>
      <c r="J117" s="74" t="s">
        <v>718</v>
      </c>
      <c r="K117" s="74">
        <v>44.247</v>
      </c>
      <c r="L117" s="74">
        <v>-76.47</v>
      </c>
      <c r="M117" s="74" t="s">
        <v>475</v>
      </c>
      <c r="N117" s="74">
        <v>1930</v>
      </c>
      <c r="O117" s="74"/>
      <c r="P117" s="74">
        <v>2014</v>
      </c>
      <c r="Q117" s="74">
        <v>221</v>
      </c>
      <c r="R117" s="74"/>
      <c r="S117" s="74"/>
      <c r="T117" s="74" t="s">
        <v>476</v>
      </c>
      <c r="U117" s="74" t="s">
        <v>477</v>
      </c>
      <c r="V117" s="74" t="s">
        <v>477</v>
      </c>
      <c r="W117" s="74"/>
      <c r="X117" s="74"/>
      <c r="Y117" s="74"/>
      <c r="Z117" s="74"/>
      <c r="AA117" s="74" t="s">
        <v>477</v>
      </c>
      <c r="AB117" s="74"/>
      <c r="AC117" s="74"/>
      <c r="AD117" s="74"/>
      <c r="AE117" s="74"/>
      <c r="AF117" s="74" t="s">
        <v>478</v>
      </c>
      <c r="AG117" s="74"/>
      <c r="AH117" s="74">
        <v>14</v>
      </c>
      <c r="AI117" s="74">
        <v>45.7</v>
      </c>
      <c r="AJ117" s="74"/>
      <c r="AK117" s="74">
        <v>70500</v>
      </c>
      <c r="AL117" s="74"/>
      <c r="AM117" s="74"/>
      <c r="AN117" s="74"/>
      <c r="AO117" s="74"/>
      <c r="AP117" s="74">
        <v>2</v>
      </c>
      <c r="AQ117" s="74" t="s">
        <v>485</v>
      </c>
      <c r="AR117" s="74"/>
      <c r="AS117" s="74">
        <v>14</v>
      </c>
      <c r="AT117" s="74">
        <v>45.7</v>
      </c>
      <c r="AU117" s="74"/>
      <c r="AV117" s="74">
        <v>70500</v>
      </c>
      <c r="AW117" s="74" t="s">
        <v>477</v>
      </c>
      <c r="AX117" s="74"/>
      <c r="AY117" s="74"/>
      <c r="AZ117" s="74"/>
      <c r="BA117" s="74"/>
      <c r="BB117" s="74"/>
      <c r="BC117" s="74"/>
      <c r="BD117" s="74"/>
      <c r="BE117" s="74"/>
      <c r="BF117" s="74"/>
      <c r="BG117" s="74"/>
      <c r="BH117" s="74"/>
      <c r="BI117" s="74"/>
      <c r="BJ117" s="74"/>
      <c r="BK117" s="74"/>
      <c r="BL117" s="74"/>
      <c r="BM117" s="74"/>
      <c r="BN117" s="74"/>
      <c r="BO117" s="74"/>
      <c r="BP117" s="74"/>
      <c r="BQ117" s="74"/>
      <c r="BR117" s="74"/>
      <c r="BS117" s="74"/>
      <c r="BT117" s="74"/>
      <c r="BU117" s="74"/>
      <c r="BV117" s="74"/>
      <c r="BW117" s="74"/>
      <c r="BX117" s="74"/>
      <c r="BY117" s="74"/>
      <c r="BZ117" s="74"/>
      <c r="CA117" s="74"/>
      <c r="CB117" s="74"/>
      <c r="CC117" s="74"/>
      <c r="CD117" s="74"/>
      <c r="CE117" s="74"/>
      <c r="CF117" s="74"/>
      <c r="CG117" s="74"/>
      <c r="CH117" s="74"/>
      <c r="CI117" s="74"/>
      <c r="CJ117" s="74"/>
      <c r="CK117" s="74" t="s">
        <v>477</v>
      </c>
      <c r="CL117" s="74" t="s">
        <v>480</v>
      </c>
      <c r="CM117" s="74" t="s">
        <v>480</v>
      </c>
      <c r="CN117" s="74">
        <v>100</v>
      </c>
      <c r="CO117" s="74"/>
      <c r="CP117" s="74"/>
      <c r="CQ117" s="74">
        <v>75320</v>
      </c>
      <c r="CR117" s="74"/>
      <c r="CS117" s="74"/>
      <c r="CT117" s="74">
        <v>32800</v>
      </c>
      <c r="CU117" s="74"/>
      <c r="CV117" s="74"/>
      <c r="CW117" s="74" t="s">
        <v>477</v>
      </c>
      <c r="CX117" s="74"/>
      <c r="CY117" s="74"/>
      <c r="CZ117" s="74"/>
      <c r="DA117" s="74"/>
      <c r="DB117" s="74"/>
      <c r="DC117" s="74">
        <v>45.7</v>
      </c>
      <c r="DD117" s="74"/>
      <c r="DE117" s="74"/>
      <c r="DF117" s="74">
        <v>70500</v>
      </c>
      <c r="DG117" s="74"/>
      <c r="DH117" s="74"/>
      <c r="DI117" s="74"/>
      <c r="DJ117" s="74"/>
      <c r="DK117" s="74"/>
      <c r="DL117" s="74"/>
      <c r="DM117" s="74"/>
      <c r="DN117" s="74"/>
      <c r="DO117" s="74"/>
    </row>
    <row r="118" spans="1:119" s="8" customFormat="1" x14ac:dyDescent="0.35">
      <c r="A118" s="83">
        <v>101857</v>
      </c>
      <c r="B118" s="74" t="s">
        <v>753</v>
      </c>
      <c r="C118" s="74" t="b">
        <v>1</v>
      </c>
      <c r="D118" s="74" t="b">
        <v>1</v>
      </c>
      <c r="E118" s="74" t="b">
        <v>0</v>
      </c>
      <c r="F118" s="74" t="b">
        <v>0</v>
      </c>
      <c r="G118" s="74" t="s">
        <v>753</v>
      </c>
      <c r="H118" s="74"/>
      <c r="I118" s="74" t="s">
        <v>754</v>
      </c>
      <c r="J118" s="74" t="s">
        <v>718</v>
      </c>
      <c r="K118" s="74">
        <v>43.008000000000003</v>
      </c>
      <c r="L118" s="74">
        <v>-81.222000000000008</v>
      </c>
      <c r="M118" s="74" t="s">
        <v>475</v>
      </c>
      <c r="N118" s="74">
        <v>1880</v>
      </c>
      <c r="O118" s="74"/>
      <c r="P118" s="74">
        <v>2017</v>
      </c>
      <c r="Q118" s="74">
        <v>221</v>
      </c>
      <c r="R118" s="74"/>
      <c r="S118" s="74"/>
      <c r="T118" s="74" t="s">
        <v>476</v>
      </c>
      <c r="U118" s="74" t="s">
        <v>477</v>
      </c>
      <c r="V118" s="74" t="s">
        <v>477</v>
      </c>
      <c r="W118" s="74"/>
      <c r="X118" s="74" t="s">
        <v>477</v>
      </c>
      <c r="Y118" s="74"/>
      <c r="Z118" s="74" t="s">
        <v>477</v>
      </c>
      <c r="AA118" s="74"/>
      <c r="AB118" s="74"/>
      <c r="AC118" s="74"/>
      <c r="AD118" s="74"/>
      <c r="AE118" s="74"/>
      <c r="AF118" s="74" t="s">
        <v>478</v>
      </c>
      <c r="AG118" s="74" t="s">
        <v>755</v>
      </c>
      <c r="AH118" s="74">
        <v>18</v>
      </c>
      <c r="AI118" s="74">
        <v>76</v>
      </c>
      <c r="AJ118" s="74">
        <v>38544</v>
      </c>
      <c r="AK118" s="74">
        <v>138676</v>
      </c>
      <c r="AL118" s="74"/>
      <c r="AM118" s="74"/>
      <c r="AN118" s="74" t="s">
        <v>477</v>
      </c>
      <c r="AO118" s="74"/>
      <c r="AP118" s="74">
        <v>1</v>
      </c>
      <c r="AQ118" s="74" t="s">
        <v>485</v>
      </c>
      <c r="AR118" s="74"/>
      <c r="AS118" s="74">
        <v>18</v>
      </c>
      <c r="AT118" s="74">
        <v>76</v>
      </c>
      <c r="AU118" s="74">
        <v>38544</v>
      </c>
      <c r="AV118" s="74">
        <v>138676</v>
      </c>
      <c r="AW118" s="74" t="s">
        <v>477</v>
      </c>
      <c r="AX118" s="74"/>
      <c r="AY118" s="74"/>
      <c r="AZ118" s="74"/>
      <c r="BA118" s="74"/>
      <c r="BB118" s="74"/>
      <c r="BC118" s="74"/>
      <c r="BD118" s="74"/>
      <c r="BE118" s="74"/>
      <c r="BF118" s="74"/>
      <c r="BG118" s="74"/>
      <c r="BH118" s="74"/>
      <c r="BI118" s="74"/>
      <c r="BJ118" s="74"/>
      <c r="BK118" s="74"/>
      <c r="BL118" s="74"/>
      <c r="BM118" s="74"/>
      <c r="BN118" s="74"/>
      <c r="BO118" s="74"/>
      <c r="BP118" s="74"/>
      <c r="BQ118" s="74"/>
      <c r="BR118" s="74"/>
      <c r="BS118" s="74"/>
      <c r="BT118" s="74"/>
      <c r="BU118" s="74"/>
      <c r="BV118" s="74"/>
      <c r="BW118" s="74"/>
      <c r="BX118" s="74"/>
      <c r="BY118" s="74"/>
      <c r="BZ118" s="74"/>
      <c r="CA118" s="74"/>
      <c r="CB118" s="74"/>
      <c r="CC118" s="74"/>
      <c r="CD118" s="74"/>
      <c r="CE118" s="74"/>
      <c r="CF118" s="74"/>
      <c r="CG118" s="74"/>
      <c r="CH118" s="74"/>
      <c r="CI118" s="74"/>
      <c r="CJ118" s="74"/>
      <c r="CK118" s="74" t="s">
        <v>477</v>
      </c>
      <c r="CL118" s="74" t="s">
        <v>480</v>
      </c>
      <c r="CM118" s="74" t="s">
        <v>477</v>
      </c>
      <c r="CN118" s="74">
        <v>50</v>
      </c>
      <c r="CO118" s="74"/>
      <c r="CP118" s="74">
        <v>50</v>
      </c>
      <c r="CQ118" s="74"/>
      <c r="CR118" s="74"/>
      <c r="CS118" s="74"/>
      <c r="CT118" s="74">
        <v>42640</v>
      </c>
      <c r="CU118" s="74"/>
      <c r="CV118" s="74">
        <v>42640</v>
      </c>
      <c r="CW118" s="74" t="s">
        <v>477</v>
      </c>
      <c r="CX118" s="74"/>
      <c r="CY118" s="74" t="s">
        <v>477</v>
      </c>
      <c r="CZ118" s="74"/>
      <c r="DA118" s="74"/>
      <c r="DB118" s="74"/>
      <c r="DC118" s="74">
        <v>76</v>
      </c>
      <c r="DD118" s="74"/>
      <c r="DE118" s="74">
        <v>9</v>
      </c>
      <c r="DF118" s="74">
        <v>138676</v>
      </c>
      <c r="DG118" s="74"/>
      <c r="DH118" s="74">
        <v>19561</v>
      </c>
      <c r="DI118" s="74"/>
      <c r="DJ118" s="74"/>
      <c r="DK118" s="74"/>
      <c r="DL118" s="74"/>
      <c r="DM118" s="74"/>
      <c r="DN118" s="74"/>
      <c r="DO118" s="74"/>
    </row>
    <row r="119" spans="1:119" s="8" customFormat="1" x14ac:dyDescent="0.35">
      <c r="A119" s="83">
        <v>101933</v>
      </c>
      <c r="B119" s="74" t="s">
        <v>756</v>
      </c>
      <c r="C119" s="74" t="b">
        <v>1</v>
      </c>
      <c r="D119" s="74" t="b">
        <v>1</v>
      </c>
      <c r="E119" s="74" t="b">
        <v>0</v>
      </c>
      <c r="F119" s="74" t="b">
        <v>0</v>
      </c>
      <c r="G119" s="74" t="s">
        <v>757</v>
      </c>
      <c r="H119" s="74"/>
      <c r="I119" s="74" t="s">
        <v>758</v>
      </c>
      <c r="J119" s="74" t="s">
        <v>718</v>
      </c>
      <c r="K119" s="74">
        <v>43.884</v>
      </c>
      <c r="L119" s="74">
        <v>-79.308999999999997</v>
      </c>
      <c r="M119" s="74" t="s">
        <v>475</v>
      </c>
      <c r="N119" s="74">
        <v>2012</v>
      </c>
      <c r="O119" s="74"/>
      <c r="P119" s="74">
        <v>2017</v>
      </c>
      <c r="Q119" s="74">
        <v>221</v>
      </c>
      <c r="R119" s="74"/>
      <c r="S119" s="74"/>
      <c r="T119" s="74" t="s">
        <v>497</v>
      </c>
      <c r="U119" s="74" t="s">
        <v>477</v>
      </c>
      <c r="V119" s="74" t="s">
        <v>477</v>
      </c>
      <c r="W119" s="74" t="s">
        <v>477</v>
      </c>
      <c r="X119" s="74" t="s">
        <v>477</v>
      </c>
      <c r="Y119" s="74"/>
      <c r="Z119" s="74"/>
      <c r="AA119" s="74"/>
      <c r="AB119" s="74"/>
      <c r="AC119" s="74"/>
      <c r="AD119" s="74"/>
      <c r="AE119" s="74"/>
      <c r="AF119" s="74" t="s">
        <v>478</v>
      </c>
      <c r="AG119" s="74"/>
      <c r="AH119" s="74">
        <v>4</v>
      </c>
      <c r="AI119" s="74">
        <v>24.1</v>
      </c>
      <c r="AJ119" s="74">
        <v>4173</v>
      </c>
      <c r="AK119" s="74">
        <v>38551</v>
      </c>
      <c r="AL119" s="74"/>
      <c r="AM119" s="74"/>
      <c r="AN119" s="74" t="s">
        <v>477</v>
      </c>
      <c r="AO119" s="74">
        <v>1043</v>
      </c>
      <c r="AP119" s="74">
        <v>2</v>
      </c>
      <c r="AQ119" s="74" t="s">
        <v>593</v>
      </c>
      <c r="AR119" s="74">
        <v>2014</v>
      </c>
      <c r="AS119" s="74">
        <v>4</v>
      </c>
      <c r="AT119" s="74">
        <v>24.1</v>
      </c>
      <c r="AU119" s="74">
        <v>4173</v>
      </c>
      <c r="AV119" s="74">
        <v>38551</v>
      </c>
      <c r="AW119" s="74"/>
      <c r="AX119" s="74"/>
      <c r="AY119" s="74"/>
      <c r="AZ119" s="74"/>
      <c r="BA119" s="74"/>
      <c r="BB119" s="74"/>
      <c r="BC119" s="74"/>
      <c r="BD119" s="74"/>
      <c r="BE119" s="74"/>
      <c r="BF119" s="74"/>
      <c r="BG119" s="74"/>
      <c r="BH119" s="74"/>
      <c r="BI119" s="74"/>
      <c r="BJ119" s="74"/>
      <c r="BK119" s="74"/>
      <c r="BL119" s="74"/>
      <c r="BM119" s="74"/>
      <c r="BN119" s="74"/>
      <c r="BO119" s="74"/>
      <c r="BP119" s="74"/>
      <c r="BQ119" s="74"/>
      <c r="BR119" s="74"/>
      <c r="BS119" s="74"/>
      <c r="BT119" s="74"/>
      <c r="BU119" s="74"/>
      <c r="BV119" s="74"/>
      <c r="BW119" s="74"/>
      <c r="BX119" s="74"/>
      <c r="BY119" s="74"/>
      <c r="BZ119" s="74"/>
      <c r="CA119" s="74"/>
      <c r="CB119" s="74"/>
      <c r="CC119" s="74"/>
      <c r="CD119" s="74"/>
      <c r="CE119" s="74"/>
      <c r="CF119" s="74"/>
      <c r="CG119" s="74"/>
      <c r="CH119" s="74"/>
      <c r="CI119" s="74"/>
      <c r="CJ119" s="74"/>
      <c r="CK119" s="74" t="s">
        <v>477</v>
      </c>
      <c r="CL119" s="74" t="s">
        <v>477</v>
      </c>
      <c r="CM119" s="74" t="s">
        <v>477</v>
      </c>
      <c r="CN119" s="74">
        <v>1</v>
      </c>
      <c r="CO119" s="74">
        <v>5</v>
      </c>
      <c r="CP119" s="74">
        <v>5</v>
      </c>
      <c r="CQ119" s="74">
        <v>705558</v>
      </c>
      <c r="CR119" s="74">
        <v>1008572</v>
      </c>
      <c r="CS119" s="74">
        <v>1008572</v>
      </c>
      <c r="CT119" s="74">
        <v>633</v>
      </c>
      <c r="CU119" s="74">
        <v>1953</v>
      </c>
      <c r="CV119" s="74">
        <v>1953</v>
      </c>
      <c r="CW119" s="74" t="s">
        <v>477</v>
      </c>
      <c r="CX119" s="74" t="s">
        <v>477</v>
      </c>
      <c r="CY119" s="74" t="s">
        <v>477</v>
      </c>
      <c r="CZ119" s="74" t="s">
        <v>480</v>
      </c>
      <c r="DA119" s="74" t="s">
        <v>480</v>
      </c>
      <c r="DB119" s="74" t="s">
        <v>480</v>
      </c>
      <c r="DC119" s="74">
        <v>5</v>
      </c>
      <c r="DD119" s="74">
        <v>15</v>
      </c>
      <c r="DE119" s="74">
        <v>14</v>
      </c>
      <c r="DF119" s="74">
        <v>11821</v>
      </c>
      <c r="DG119" s="74">
        <v>22725</v>
      </c>
      <c r="DH119" s="74">
        <v>17380</v>
      </c>
      <c r="DI119" s="74">
        <v>174</v>
      </c>
      <c r="DJ119" s="74">
        <v>95</v>
      </c>
      <c r="DK119" s="74">
        <v>4</v>
      </c>
      <c r="DL119" s="74">
        <v>90</v>
      </c>
      <c r="DM119" s="74">
        <v>55</v>
      </c>
      <c r="DN119" s="74">
        <v>12</v>
      </c>
      <c r="DO119" s="74">
        <v>0.45</v>
      </c>
    </row>
    <row r="120" spans="1:119" s="8" customFormat="1" x14ac:dyDescent="0.35">
      <c r="A120" s="83">
        <v>101934</v>
      </c>
      <c r="B120" s="74" t="s">
        <v>759</v>
      </c>
      <c r="C120" s="74" t="b">
        <v>1</v>
      </c>
      <c r="D120" s="74" t="b">
        <v>1</v>
      </c>
      <c r="E120" s="74" t="b">
        <v>0</v>
      </c>
      <c r="F120" s="74" t="b">
        <v>0</v>
      </c>
      <c r="G120" s="74" t="s">
        <v>757</v>
      </c>
      <c r="H120" s="74"/>
      <c r="I120" s="74" t="s">
        <v>758</v>
      </c>
      <c r="J120" s="74" t="s">
        <v>718</v>
      </c>
      <c r="K120" s="74">
        <v>43.885000000000005</v>
      </c>
      <c r="L120" s="74">
        <v>-79.308000000000007</v>
      </c>
      <c r="M120" s="74" t="s">
        <v>475</v>
      </c>
      <c r="N120" s="74">
        <v>2000</v>
      </c>
      <c r="O120" s="74"/>
      <c r="P120" s="74">
        <v>2017</v>
      </c>
      <c r="Q120" s="74">
        <v>221</v>
      </c>
      <c r="R120" s="74"/>
      <c r="S120" s="74"/>
      <c r="T120" s="74" t="s">
        <v>497</v>
      </c>
      <c r="U120" s="74" t="s">
        <v>477</v>
      </c>
      <c r="V120" s="74" t="s">
        <v>477</v>
      </c>
      <c r="W120" s="74"/>
      <c r="X120" s="74" t="s">
        <v>477</v>
      </c>
      <c r="Y120" s="74"/>
      <c r="Z120" s="74" t="s">
        <v>477</v>
      </c>
      <c r="AA120" s="74" t="s">
        <v>477</v>
      </c>
      <c r="AB120" s="74" t="s">
        <v>477</v>
      </c>
      <c r="AC120" s="74"/>
      <c r="AD120" s="74"/>
      <c r="AE120" s="74"/>
      <c r="AF120" s="74" t="s">
        <v>478</v>
      </c>
      <c r="AG120" s="74"/>
      <c r="AH120" s="74">
        <v>11.5</v>
      </c>
      <c r="AI120" s="74">
        <v>11</v>
      </c>
      <c r="AJ120" s="74">
        <v>32164</v>
      </c>
      <c r="AK120" s="74">
        <v>30703</v>
      </c>
      <c r="AL120" s="74">
        <v>0.5</v>
      </c>
      <c r="AM120" s="74">
        <v>0.5</v>
      </c>
      <c r="AN120" s="74" t="s">
        <v>477</v>
      </c>
      <c r="AO120" s="74">
        <v>6141</v>
      </c>
      <c r="AP120" s="74">
        <v>3</v>
      </c>
      <c r="AQ120" s="74" t="s">
        <v>593</v>
      </c>
      <c r="AR120" s="74">
        <v>2001</v>
      </c>
      <c r="AS120" s="74">
        <v>11.5</v>
      </c>
      <c r="AT120" s="74">
        <v>11</v>
      </c>
      <c r="AU120" s="74">
        <v>32164</v>
      </c>
      <c r="AV120" s="74">
        <v>30703</v>
      </c>
      <c r="AW120" s="74"/>
      <c r="AX120" s="74"/>
      <c r="AY120" s="74"/>
      <c r="AZ120" s="74"/>
      <c r="BA120" s="74"/>
      <c r="BB120" s="74"/>
      <c r="BC120" s="74"/>
      <c r="BD120" s="74"/>
      <c r="BE120" s="74"/>
      <c r="BF120" s="74"/>
      <c r="BG120" s="74"/>
      <c r="BH120" s="74"/>
      <c r="BI120" s="74"/>
      <c r="BJ120" s="74"/>
      <c r="BK120" s="74"/>
      <c r="BL120" s="74"/>
      <c r="BM120" s="74"/>
      <c r="BN120" s="74"/>
      <c r="BO120" s="74"/>
      <c r="BP120" s="74"/>
      <c r="BQ120" s="74"/>
      <c r="BR120" s="74"/>
      <c r="BS120" s="74"/>
      <c r="BT120" s="74"/>
      <c r="BU120" s="74"/>
      <c r="BV120" s="74"/>
      <c r="BW120" s="74"/>
      <c r="BX120" s="74"/>
      <c r="BY120" s="74"/>
      <c r="BZ120" s="74"/>
      <c r="CA120" s="74"/>
      <c r="CB120" s="74"/>
      <c r="CC120" s="74"/>
      <c r="CD120" s="74"/>
      <c r="CE120" s="74"/>
      <c r="CF120" s="74"/>
      <c r="CG120" s="74"/>
      <c r="CH120" s="74"/>
      <c r="CI120" s="74"/>
      <c r="CJ120" s="74"/>
      <c r="CK120" s="74" t="s">
        <v>480</v>
      </c>
      <c r="CL120" s="74" t="s">
        <v>477</v>
      </c>
      <c r="CM120" s="74" t="s">
        <v>477</v>
      </c>
      <c r="CN120" s="74"/>
      <c r="CO120" s="74">
        <v>228</v>
      </c>
      <c r="CP120" s="74">
        <v>228</v>
      </c>
      <c r="CQ120" s="74"/>
      <c r="CR120" s="74">
        <v>9891382</v>
      </c>
      <c r="CS120" s="74">
        <v>9891382</v>
      </c>
      <c r="CT120" s="74"/>
      <c r="CU120" s="74">
        <v>25450</v>
      </c>
      <c r="CV120" s="74">
        <v>25186</v>
      </c>
      <c r="CW120" s="74"/>
      <c r="CX120" s="74" t="s">
        <v>477</v>
      </c>
      <c r="CY120" s="74" t="s">
        <v>477</v>
      </c>
      <c r="CZ120" s="74"/>
      <c r="DA120" s="74" t="s">
        <v>477</v>
      </c>
      <c r="DB120" s="74" t="s">
        <v>480</v>
      </c>
      <c r="DC120" s="74"/>
      <c r="DD120" s="74">
        <v>40</v>
      </c>
      <c r="DE120" s="74">
        <v>47</v>
      </c>
      <c r="DF120" s="74"/>
      <c r="DG120" s="74">
        <v>102042</v>
      </c>
      <c r="DH120" s="74">
        <v>73813</v>
      </c>
      <c r="DI120" s="74"/>
      <c r="DJ120" s="74">
        <v>110</v>
      </c>
      <c r="DK120" s="74">
        <v>4</v>
      </c>
      <c r="DL120" s="74"/>
      <c r="DM120" s="74">
        <v>65</v>
      </c>
      <c r="DN120" s="74">
        <v>12</v>
      </c>
      <c r="DO120" s="74"/>
    </row>
    <row r="121" spans="1:119" s="8" customFormat="1" x14ac:dyDescent="0.35">
      <c r="A121" s="83">
        <v>102014</v>
      </c>
      <c r="B121" s="74" t="s">
        <v>760</v>
      </c>
      <c r="C121" s="74" t="b">
        <v>1</v>
      </c>
      <c r="D121" s="74" t="b">
        <v>1</v>
      </c>
      <c r="E121" s="74" t="b">
        <v>0</v>
      </c>
      <c r="F121" s="74" t="b">
        <v>0</v>
      </c>
      <c r="G121" s="74" t="s">
        <v>761</v>
      </c>
      <c r="H121" s="74" t="s">
        <v>762</v>
      </c>
      <c r="I121" s="74" t="s">
        <v>763</v>
      </c>
      <c r="J121" s="74" t="s">
        <v>718</v>
      </c>
      <c r="K121" s="74">
        <v>43.616</v>
      </c>
      <c r="L121" s="74">
        <v>-79.617000000000004</v>
      </c>
      <c r="M121" s="74" t="s">
        <v>475</v>
      </c>
      <c r="N121" s="74">
        <v>2006</v>
      </c>
      <c r="O121" s="74"/>
      <c r="P121" s="74">
        <v>2017</v>
      </c>
      <c r="Q121" s="74">
        <v>221</v>
      </c>
      <c r="R121" s="74">
        <v>4873</v>
      </c>
      <c r="S121" s="74"/>
      <c r="T121" s="74" t="s">
        <v>476</v>
      </c>
      <c r="U121" s="74"/>
      <c r="V121" s="74"/>
      <c r="W121" s="74"/>
      <c r="X121" s="74"/>
      <c r="Y121" s="74"/>
      <c r="Z121" s="74"/>
      <c r="AA121" s="74"/>
      <c r="AB121" s="74"/>
      <c r="AC121" s="74"/>
      <c r="AD121" s="74"/>
      <c r="AE121" s="74"/>
      <c r="AF121" s="74" t="s">
        <v>478</v>
      </c>
      <c r="AG121" s="74" t="s">
        <v>764</v>
      </c>
      <c r="AH121" s="74">
        <v>47</v>
      </c>
      <c r="AI121" s="74">
        <v>70</v>
      </c>
      <c r="AJ121" s="74">
        <v>342643</v>
      </c>
      <c r="AK121" s="74">
        <v>292658</v>
      </c>
      <c r="AL121" s="74"/>
      <c r="AM121" s="74"/>
      <c r="AN121" s="74" t="s">
        <v>477</v>
      </c>
      <c r="AO121" s="74">
        <v>5804</v>
      </c>
      <c r="AP121" s="74">
        <v>3</v>
      </c>
      <c r="AQ121" s="74" t="s">
        <v>485</v>
      </c>
      <c r="AR121" s="74"/>
      <c r="AS121" s="74">
        <v>47</v>
      </c>
      <c r="AT121" s="74">
        <v>70</v>
      </c>
      <c r="AU121" s="74">
        <v>342643</v>
      </c>
      <c r="AV121" s="74">
        <v>292658</v>
      </c>
      <c r="AW121" s="74" t="s">
        <v>477</v>
      </c>
      <c r="AX121" s="74"/>
      <c r="AY121" s="74" t="s">
        <v>477</v>
      </c>
      <c r="AZ121" s="74"/>
      <c r="BA121" s="74"/>
      <c r="BB121" s="74"/>
      <c r="BC121" s="74"/>
      <c r="BD121" s="74"/>
      <c r="BE121" s="74"/>
      <c r="BF121" s="74"/>
      <c r="BG121" s="74"/>
      <c r="BH121" s="74"/>
      <c r="BI121" s="74"/>
      <c r="BJ121" s="74"/>
      <c r="BK121" s="74"/>
      <c r="BL121" s="74"/>
      <c r="BM121" s="74"/>
      <c r="BN121" s="74"/>
      <c r="BO121" s="74">
        <v>3100000</v>
      </c>
      <c r="BP121" s="74"/>
      <c r="BQ121" s="74"/>
      <c r="BR121" s="74"/>
      <c r="BS121" s="74"/>
      <c r="BT121" s="74"/>
      <c r="BU121" s="74"/>
      <c r="BV121" s="74"/>
      <c r="BW121" s="74"/>
      <c r="BX121" s="74"/>
      <c r="BY121" s="74"/>
      <c r="BZ121" s="74"/>
      <c r="CA121" s="74"/>
      <c r="CB121" s="74"/>
      <c r="CC121" s="74"/>
      <c r="CD121" s="74"/>
      <c r="CE121" s="74"/>
      <c r="CF121" s="74"/>
      <c r="CG121" s="74"/>
      <c r="CH121" s="74"/>
      <c r="CI121" s="74"/>
      <c r="CJ121" s="74"/>
      <c r="CK121" s="74"/>
      <c r="CL121" s="74"/>
      <c r="CM121" s="74"/>
      <c r="CN121" s="74"/>
      <c r="CO121" s="74"/>
      <c r="CP121" s="74"/>
      <c r="CQ121" s="74"/>
      <c r="CR121" s="74"/>
      <c r="CS121" s="74"/>
      <c r="CT121" s="74"/>
      <c r="CU121" s="74"/>
      <c r="CV121" s="74"/>
      <c r="CW121" s="74"/>
      <c r="CX121" s="74"/>
      <c r="CY121" s="74"/>
      <c r="CZ121" s="74"/>
      <c r="DA121" s="74"/>
      <c r="DB121" s="74"/>
      <c r="DC121" s="74"/>
      <c r="DD121" s="74"/>
      <c r="DE121" s="74"/>
      <c r="DF121" s="74"/>
      <c r="DG121" s="74"/>
      <c r="DH121" s="74"/>
      <c r="DI121" s="74"/>
      <c r="DJ121" s="74"/>
      <c r="DK121" s="74"/>
      <c r="DL121" s="74"/>
      <c r="DM121" s="74"/>
      <c r="DN121" s="74"/>
      <c r="DO121" s="74"/>
    </row>
    <row r="122" spans="1:119" s="8" customFormat="1" x14ac:dyDescent="0.35">
      <c r="A122" s="83">
        <v>102144</v>
      </c>
      <c r="B122" s="74" t="s">
        <v>765</v>
      </c>
      <c r="C122" s="74" t="b">
        <v>0</v>
      </c>
      <c r="D122" s="74" t="b">
        <v>1</v>
      </c>
      <c r="E122" s="74" t="b">
        <v>0</v>
      </c>
      <c r="F122" s="74" t="b">
        <v>0</v>
      </c>
      <c r="G122" s="74" t="s">
        <v>765</v>
      </c>
      <c r="H122" s="74"/>
      <c r="I122" s="74" t="s">
        <v>766</v>
      </c>
      <c r="J122" s="74" t="s">
        <v>718</v>
      </c>
      <c r="K122" s="74">
        <v>45.335000000000001</v>
      </c>
      <c r="L122" s="74">
        <v>-75.724000000000004</v>
      </c>
      <c r="M122" s="74" t="s">
        <v>475</v>
      </c>
      <c r="N122" s="74">
        <v>1970</v>
      </c>
      <c r="O122" s="74"/>
      <c r="P122" s="74">
        <v>2014</v>
      </c>
      <c r="Q122" s="74"/>
      <c r="R122" s="74"/>
      <c r="S122" s="74"/>
      <c r="T122" s="74" t="s">
        <v>476</v>
      </c>
      <c r="U122" s="74"/>
      <c r="V122" s="74"/>
      <c r="W122" s="74"/>
      <c r="X122" s="74"/>
      <c r="Y122" s="74"/>
      <c r="Z122" s="74"/>
      <c r="AA122" s="74" t="s">
        <v>477</v>
      </c>
      <c r="AB122" s="74"/>
      <c r="AC122" s="74"/>
      <c r="AD122" s="74"/>
      <c r="AE122" s="74"/>
      <c r="AF122" s="74" t="s">
        <v>507</v>
      </c>
      <c r="AG122" s="74"/>
      <c r="AH122" s="74"/>
      <c r="AI122" s="74">
        <v>11.254019999999999</v>
      </c>
      <c r="AJ122" s="74"/>
      <c r="AK122" s="74">
        <v>12551.94</v>
      </c>
      <c r="AL122" s="74"/>
      <c r="AM122" s="74"/>
      <c r="AN122" s="74"/>
      <c r="AO122" s="74"/>
      <c r="AP122" s="74"/>
      <c r="AQ122" s="74"/>
      <c r="AR122" s="74"/>
      <c r="AS122" s="74"/>
      <c r="AT122" s="74"/>
      <c r="AU122" s="74"/>
      <c r="AV122" s="74"/>
      <c r="AW122" s="74" t="s">
        <v>477</v>
      </c>
      <c r="AX122" s="74"/>
      <c r="AY122" s="74"/>
      <c r="AZ122" s="74"/>
      <c r="BA122" s="74"/>
      <c r="BB122" s="74"/>
      <c r="BC122" s="74"/>
      <c r="BD122" s="74"/>
      <c r="BE122" s="74"/>
      <c r="BF122" s="74"/>
      <c r="BG122" s="74"/>
      <c r="BH122" s="74"/>
      <c r="BI122" s="74"/>
      <c r="BJ122" s="74"/>
      <c r="BK122" s="74"/>
      <c r="BL122" s="74"/>
      <c r="BM122" s="74"/>
      <c r="BN122" s="74" t="s">
        <v>477</v>
      </c>
      <c r="BO122" s="74"/>
      <c r="BP122" s="74"/>
      <c r="BQ122" s="74"/>
      <c r="BR122" s="74"/>
      <c r="BS122" s="74"/>
      <c r="BT122" s="74"/>
      <c r="BU122" s="74"/>
      <c r="BV122" s="74"/>
      <c r="BW122" s="74"/>
      <c r="BX122" s="74"/>
      <c r="BY122" s="74"/>
      <c r="BZ122" s="74"/>
      <c r="CA122" s="74"/>
      <c r="CB122" s="74"/>
      <c r="CC122" s="74"/>
      <c r="CD122" s="74"/>
      <c r="CE122" s="74"/>
      <c r="CF122" s="74"/>
      <c r="CG122" s="74"/>
      <c r="CH122" s="74"/>
      <c r="CI122" s="74"/>
      <c r="CJ122" s="74"/>
      <c r="CK122" s="74" t="s">
        <v>477</v>
      </c>
      <c r="CL122" s="74" t="s">
        <v>477</v>
      </c>
      <c r="CM122" s="74" t="s">
        <v>477</v>
      </c>
      <c r="CN122" s="74"/>
      <c r="CO122" s="74">
        <v>6</v>
      </c>
      <c r="CP122" s="74">
        <v>6</v>
      </c>
      <c r="CQ122" s="74"/>
      <c r="CR122" s="74">
        <v>725878</v>
      </c>
      <c r="CS122" s="74">
        <v>725878</v>
      </c>
      <c r="CT122" s="74"/>
      <c r="CU122" s="74">
        <v>600</v>
      </c>
      <c r="CV122" s="74">
        <v>600</v>
      </c>
      <c r="CW122" s="74"/>
      <c r="CX122" s="74" t="s">
        <v>480</v>
      </c>
      <c r="CY122" s="74" t="s">
        <v>480</v>
      </c>
      <c r="CZ122" s="74"/>
      <c r="DA122" s="74"/>
      <c r="DB122" s="74"/>
      <c r="DC122" s="74">
        <v>0.35169</v>
      </c>
      <c r="DD122" s="74">
        <v>7.0337899999999998</v>
      </c>
      <c r="DE122" s="74">
        <v>3.8685399999999999</v>
      </c>
      <c r="DF122" s="74">
        <v>1346.11</v>
      </c>
      <c r="DG122" s="74">
        <v>9733.61</v>
      </c>
      <c r="DH122" s="74">
        <v>1472.22</v>
      </c>
      <c r="DI122" s="74"/>
      <c r="DJ122" s="74"/>
      <c r="DK122" s="74"/>
      <c r="DL122" s="74"/>
      <c r="DM122" s="74"/>
      <c r="DN122" s="74"/>
      <c r="DO122" s="74"/>
    </row>
    <row r="123" spans="1:119" s="8" customFormat="1" x14ac:dyDescent="0.35">
      <c r="A123" s="83">
        <v>102249</v>
      </c>
      <c r="B123" s="74" t="s">
        <v>767</v>
      </c>
      <c r="C123" s="74" t="b">
        <v>1</v>
      </c>
      <c r="D123" s="74" t="b">
        <v>1</v>
      </c>
      <c r="E123" s="74" t="b">
        <v>0</v>
      </c>
      <c r="F123" s="74" t="b">
        <v>0</v>
      </c>
      <c r="G123" s="74" t="s">
        <v>768</v>
      </c>
      <c r="H123" s="74"/>
      <c r="I123" s="74" t="s">
        <v>769</v>
      </c>
      <c r="J123" s="74" t="s">
        <v>718</v>
      </c>
      <c r="K123" s="74">
        <v>43.897999999999996</v>
      </c>
      <c r="L123" s="74">
        <v>-78.864999999999995</v>
      </c>
      <c r="M123" s="74" t="s">
        <v>475</v>
      </c>
      <c r="N123" s="74">
        <v>2008</v>
      </c>
      <c r="O123" s="74"/>
      <c r="P123" s="74">
        <v>2017</v>
      </c>
      <c r="Q123" s="74">
        <v>221</v>
      </c>
      <c r="R123" s="74"/>
      <c r="S123" s="74"/>
      <c r="T123" s="74" t="s">
        <v>476</v>
      </c>
      <c r="U123" s="74"/>
      <c r="V123" s="74"/>
      <c r="W123" s="74"/>
      <c r="X123" s="74"/>
      <c r="Y123" s="74"/>
      <c r="Z123" s="74"/>
      <c r="AA123" s="74"/>
      <c r="AB123" s="74"/>
      <c r="AC123" s="74"/>
      <c r="AD123" s="74"/>
      <c r="AE123" s="74"/>
      <c r="AF123" s="74" t="s">
        <v>478</v>
      </c>
      <c r="AG123" s="74" t="s">
        <v>770</v>
      </c>
      <c r="AH123" s="74">
        <v>2.2999999999999998</v>
      </c>
      <c r="AI123" s="74">
        <v>2.65</v>
      </c>
      <c r="AJ123" s="74"/>
      <c r="AK123" s="74"/>
      <c r="AL123" s="74"/>
      <c r="AM123" s="74"/>
      <c r="AN123" s="74" t="s">
        <v>477</v>
      </c>
      <c r="AO123" s="74"/>
      <c r="AP123" s="74">
        <v>1</v>
      </c>
      <c r="AQ123" s="74" t="s">
        <v>593</v>
      </c>
      <c r="AR123" s="74"/>
      <c r="AS123" s="74">
        <v>2.2999999999999998</v>
      </c>
      <c r="AT123" s="74">
        <v>2.65</v>
      </c>
      <c r="AU123" s="74"/>
      <c r="AV123" s="74"/>
      <c r="AW123" s="74" t="s">
        <v>477</v>
      </c>
      <c r="AX123" s="74"/>
      <c r="AY123" s="74"/>
      <c r="AZ123" s="74"/>
      <c r="BA123" s="74"/>
      <c r="BB123" s="74"/>
      <c r="BC123" s="74"/>
      <c r="BD123" s="74"/>
      <c r="BE123" s="74"/>
      <c r="BF123" s="74"/>
      <c r="BG123" s="74"/>
      <c r="BH123" s="74"/>
      <c r="BI123" s="74"/>
      <c r="BJ123" s="74"/>
      <c r="BK123" s="74"/>
      <c r="BL123" s="74"/>
      <c r="BM123" s="74"/>
      <c r="BN123" s="74"/>
      <c r="BO123" s="74"/>
      <c r="BP123" s="74"/>
      <c r="BQ123" s="74"/>
      <c r="BR123" s="74"/>
      <c r="BS123" s="74"/>
      <c r="BT123" s="74"/>
      <c r="BU123" s="74"/>
      <c r="BV123" s="74"/>
      <c r="BW123" s="74"/>
      <c r="BX123" s="74"/>
      <c r="BY123" s="74"/>
      <c r="BZ123" s="74"/>
      <c r="CA123" s="74"/>
      <c r="CB123" s="74"/>
      <c r="CC123" s="74"/>
      <c r="CD123" s="74"/>
      <c r="CE123" s="74"/>
      <c r="CF123" s="74"/>
      <c r="CG123" s="74"/>
      <c r="CH123" s="74"/>
      <c r="CI123" s="74"/>
      <c r="CJ123" s="74"/>
      <c r="CK123" s="74"/>
      <c r="CL123" s="74"/>
      <c r="CM123" s="74"/>
      <c r="CN123" s="74"/>
      <c r="CO123" s="74"/>
      <c r="CP123" s="74"/>
      <c r="CQ123" s="74"/>
      <c r="CR123" s="74"/>
      <c r="CS123" s="74"/>
      <c r="CT123" s="74"/>
      <c r="CU123" s="74"/>
      <c r="CV123" s="74"/>
      <c r="CW123" s="74"/>
      <c r="CX123" s="74"/>
      <c r="CY123" s="74"/>
      <c r="CZ123" s="74"/>
      <c r="DA123" s="74"/>
      <c r="DB123" s="74"/>
      <c r="DC123" s="74"/>
      <c r="DD123" s="74"/>
      <c r="DE123" s="74"/>
      <c r="DF123" s="74"/>
      <c r="DG123" s="74"/>
      <c r="DH123" s="74"/>
      <c r="DI123" s="74"/>
      <c r="DJ123" s="74"/>
      <c r="DK123" s="74"/>
      <c r="DL123" s="74"/>
      <c r="DM123" s="74"/>
      <c r="DN123" s="74"/>
      <c r="DO123" s="74"/>
    </row>
    <row r="124" spans="1:119" s="8" customFormat="1" x14ac:dyDescent="0.35">
      <c r="A124" s="83">
        <v>102271</v>
      </c>
      <c r="B124" s="74" t="s">
        <v>771</v>
      </c>
      <c r="C124" s="74" t="b">
        <v>0</v>
      </c>
      <c r="D124" s="74" t="b">
        <v>1</v>
      </c>
      <c r="E124" s="74" t="b">
        <v>0</v>
      </c>
      <c r="F124" s="74" t="b">
        <v>0</v>
      </c>
      <c r="G124" s="74"/>
      <c r="H124" s="74"/>
      <c r="I124" s="74" t="s">
        <v>772</v>
      </c>
      <c r="J124" s="74" t="s">
        <v>718</v>
      </c>
      <c r="K124" s="74">
        <v>45.436999999999998</v>
      </c>
      <c r="L124" s="74">
        <v>-75.682000000000002</v>
      </c>
      <c r="M124" s="74" t="s">
        <v>475</v>
      </c>
      <c r="N124" s="74"/>
      <c r="O124" s="74"/>
      <c r="P124" s="74"/>
      <c r="Q124" s="74"/>
      <c r="R124" s="74"/>
      <c r="S124" s="74"/>
      <c r="T124" s="74" t="s">
        <v>497</v>
      </c>
      <c r="U124" s="74"/>
      <c r="V124" s="74"/>
      <c r="W124" s="74"/>
      <c r="X124" s="74"/>
      <c r="Y124" s="74"/>
      <c r="Z124" s="74"/>
      <c r="AA124" s="74"/>
      <c r="AB124" s="74"/>
      <c r="AC124" s="74"/>
      <c r="AD124" s="74"/>
      <c r="AE124" s="74"/>
      <c r="AF124" s="74"/>
      <c r="AG124" s="74"/>
      <c r="AH124" s="74"/>
      <c r="AI124" s="74"/>
      <c r="AJ124" s="74"/>
      <c r="AK124" s="74"/>
      <c r="AL124" s="74"/>
      <c r="AM124" s="74"/>
      <c r="AN124" s="74"/>
      <c r="AO124" s="74"/>
      <c r="AP124" s="74"/>
      <c r="AQ124" s="74"/>
      <c r="AR124" s="74"/>
      <c r="AS124" s="74"/>
      <c r="AT124" s="74"/>
      <c r="AU124" s="74"/>
      <c r="AV124" s="74"/>
      <c r="AW124" s="74"/>
      <c r="AX124" s="74"/>
      <c r="AY124" s="74"/>
      <c r="AZ124" s="74"/>
      <c r="BA124" s="74"/>
      <c r="BB124" s="74"/>
      <c r="BC124" s="74"/>
      <c r="BD124" s="74"/>
      <c r="BE124" s="74"/>
      <c r="BF124" s="74"/>
      <c r="BG124" s="74"/>
      <c r="BH124" s="74"/>
      <c r="BI124" s="74"/>
      <c r="BJ124" s="74"/>
      <c r="BK124" s="74"/>
      <c r="BL124" s="74"/>
      <c r="BM124" s="74"/>
      <c r="BN124" s="74"/>
      <c r="BO124" s="74"/>
      <c r="BP124" s="74"/>
      <c r="BQ124" s="74"/>
      <c r="BR124" s="74"/>
      <c r="BS124" s="74"/>
      <c r="BT124" s="74"/>
      <c r="BU124" s="74"/>
      <c r="BV124" s="74"/>
      <c r="BW124" s="74"/>
      <c r="BX124" s="74"/>
      <c r="BY124" s="74"/>
      <c r="BZ124" s="74"/>
      <c r="CA124" s="74"/>
      <c r="CB124" s="74"/>
      <c r="CC124" s="74"/>
      <c r="CD124" s="74"/>
      <c r="CE124" s="74"/>
      <c r="CF124" s="74"/>
      <c r="CG124" s="74"/>
      <c r="CH124" s="74"/>
      <c r="CI124" s="74"/>
      <c r="CJ124" s="74"/>
      <c r="CK124" s="74"/>
      <c r="CL124" s="74"/>
      <c r="CM124" s="74"/>
      <c r="CN124" s="74"/>
      <c r="CO124" s="74"/>
      <c r="CP124" s="74"/>
      <c r="CQ124" s="74"/>
      <c r="CR124" s="74"/>
      <c r="CS124" s="74"/>
      <c r="CT124" s="74"/>
      <c r="CU124" s="74"/>
      <c r="CV124" s="74"/>
      <c r="CW124" s="74"/>
      <c r="CX124" s="74"/>
      <c r="CY124" s="74"/>
      <c r="CZ124" s="74"/>
      <c r="DA124" s="74"/>
      <c r="DB124" s="74"/>
      <c r="DC124" s="74"/>
      <c r="DD124" s="74"/>
      <c r="DE124" s="74"/>
      <c r="DF124" s="74"/>
      <c r="DG124" s="74"/>
      <c r="DH124" s="74"/>
      <c r="DI124" s="74"/>
      <c r="DJ124" s="74"/>
      <c r="DK124" s="74"/>
      <c r="DL124" s="74"/>
      <c r="DM124" s="74"/>
      <c r="DN124" s="74"/>
      <c r="DO124" s="74"/>
    </row>
    <row r="125" spans="1:119" s="8" customFormat="1" x14ac:dyDescent="0.35">
      <c r="A125" s="83">
        <v>102277</v>
      </c>
      <c r="B125" s="74" t="s">
        <v>773</v>
      </c>
      <c r="C125" s="74" t="b">
        <v>0</v>
      </c>
      <c r="D125" s="74" t="b">
        <v>1</v>
      </c>
      <c r="E125" s="74" t="b">
        <v>0</v>
      </c>
      <c r="F125" s="74" t="b">
        <v>0</v>
      </c>
      <c r="G125" s="74" t="s">
        <v>774</v>
      </c>
      <c r="H125" s="74"/>
      <c r="I125" s="74" t="s">
        <v>772</v>
      </c>
      <c r="J125" s="74" t="s">
        <v>718</v>
      </c>
      <c r="K125" s="74">
        <v>45.442999999999998</v>
      </c>
      <c r="L125" s="74">
        <v>-75.676000000000002</v>
      </c>
      <c r="M125" s="74" t="s">
        <v>475</v>
      </c>
      <c r="N125" s="74">
        <v>1910</v>
      </c>
      <c r="O125" s="74"/>
      <c r="P125" s="74">
        <v>2015</v>
      </c>
      <c r="Q125" s="74"/>
      <c r="R125" s="74"/>
      <c r="S125" s="74"/>
      <c r="T125" s="74" t="s">
        <v>476</v>
      </c>
      <c r="U125" s="74"/>
      <c r="V125" s="74" t="s">
        <v>477</v>
      </c>
      <c r="W125" s="74"/>
      <c r="X125" s="74" t="s">
        <v>477</v>
      </c>
      <c r="Y125" s="74"/>
      <c r="Z125" s="74" t="s">
        <v>477</v>
      </c>
      <c r="AA125" s="74"/>
      <c r="AB125" s="74"/>
      <c r="AC125" s="74"/>
      <c r="AD125" s="74"/>
      <c r="AE125" s="74" t="s">
        <v>477</v>
      </c>
      <c r="AF125" s="74" t="s">
        <v>512</v>
      </c>
      <c r="AG125" s="74"/>
      <c r="AH125" s="74"/>
      <c r="AI125" s="74">
        <v>297</v>
      </c>
      <c r="AJ125" s="74"/>
      <c r="AK125" s="74">
        <v>196994</v>
      </c>
      <c r="AL125" s="74"/>
      <c r="AM125" s="74"/>
      <c r="AN125" s="74"/>
      <c r="AO125" s="74"/>
      <c r="AP125" s="74"/>
      <c r="AQ125" s="74"/>
      <c r="AR125" s="74"/>
      <c r="AS125" s="74"/>
      <c r="AT125" s="74"/>
      <c r="AU125" s="74"/>
      <c r="AV125" s="74"/>
      <c r="AW125" s="74" t="s">
        <v>477</v>
      </c>
      <c r="AX125" s="74"/>
      <c r="AY125" s="74"/>
      <c r="AZ125" s="74"/>
      <c r="BA125" s="74"/>
      <c r="BB125" s="74"/>
      <c r="BC125" s="74"/>
      <c r="BD125" s="74"/>
      <c r="BE125" s="74"/>
      <c r="BF125" s="74"/>
      <c r="BG125" s="74"/>
      <c r="BH125" s="74"/>
      <c r="BI125" s="74"/>
      <c r="BJ125" s="74"/>
      <c r="BK125" s="74"/>
      <c r="BL125" s="74"/>
      <c r="BM125" s="74"/>
      <c r="BN125" s="74" t="s">
        <v>477</v>
      </c>
      <c r="BO125" s="74">
        <v>809804.48</v>
      </c>
      <c r="BP125" s="74"/>
      <c r="BQ125" s="74"/>
      <c r="BR125" s="74"/>
      <c r="BS125" s="74"/>
      <c r="BT125" s="74"/>
      <c r="BU125" s="74"/>
      <c r="BV125" s="74"/>
      <c r="BW125" s="74"/>
      <c r="BX125" s="74"/>
      <c r="BY125" s="74"/>
      <c r="BZ125" s="74"/>
      <c r="CA125" s="74"/>
      <c r="CB125" s="74"/>
      <c r="CC125" s="74"/>
      <c r="CD125" s="74"/>
      <c r="CE125" s="74"/>
      <c r="CF125" s="74">
        <v>84669.354000000007</v>
      </c>
      <c r="CG125" s="74"/>
      <c r="CH125" s="74"/>
      <c r="CI125" s="74"/>
      <c r="CJ125" s="74"/>
      <c r="CK125" s="74"/>
      <c r="CL125" s="74"/>
      <c r="CM125" s="74"/>
      <c r="CN125" s="74"/>
      <c r="CO125" s="74"/>
      <c r="CP125" s="74"/>
      <c r="CQ125" s="74"/>
      <c r="CR125" s="74"/>
      <c r="CS125" s="74"/>
      <c r="CT125" s="74"/>
      <c r="CU125" s="74"/>
      <c r="CV125" s="74"/>
      <c r="CW125" s="74"/>
      <c r="CX125" s="74"/>
      <c r="CY125" s="74"/>
      <c r="CZ125" s="74"/>
      <c r="DA125" s="74"/>
      <c r="DB125" s="74"/>
      <c r="DC125" s="74"/>
      <c r="DD125" s="74"/>
      <c r="DE125" s="74"/>
      <c r="DF125" s="74"/>
      <c r="DG125" s="74"/>
      <c r="DH125" s="74"/>
      <c r="DI125" s="74"/>
      <c r="DJ125" s="74"/>
      <c r="DK125" s="74"/>
      <c r="DL125" s="74"/>
      <c r="DM125" s="74"/>
      <c r="DN125" s="74"/>
      <c r="DO125" s="74"/>
    </row>
    <row r="126" spans="1:119" s="8" customFormat="1" x14ac:dyDescent="0.35">
      <c r="A126" s="83">
        <v>102278</v>
      </c>
      <c r="B126" s="74" t="s">
        <v>775</v>
      </c>
      <c r="C126" s="74" t="b">
        <v>0</v>
      </c>
      <c r="D126" s="74" t="b">
        <v>1</v>
      </c>
      <c r="E126" s="74" t="b">
        <v>0</v>
      </c>
      <c r="F126" s="74" t="b">
        <v>0</v>
      </c>
      <c r="G126" s="74" t="s">
        <v>774</v>
      </c>
      <c r="H126" s="74"/>
      <c r="I126" s="74" t="s">
        <v>772</v>
      </c>
      <c r="J126" s="74" t="s">
        <v>718</v>
      </c>
      <c r="K126" s="74">
        <v>45.443999999999996</v>
      </c>
      <c r="L126" s="74">
        <v>-75.674999999999997</v>
      </c>
      <c r="M126" s="74" t="s">
        <v>475</v>
      </c>
      <c r="N126" s="74">
        <v>1958</v>
      </c>
      <c r="O126" s="74"/>
      <c r="P126" s="74">
        <v>2018</v>
      </c>
      <c r="Q126" s="74">
        <v>9119</v>
      </c>
      <c r="R126" s="74"/>
      <c r="S126" s="74"/>
      <c r="T126" s="74" t="s">
        <v>476</v>
      </c>
      <c r="U126" s="74" t="s">
        <v>477</v>
      </c>
      <c r="V126" s="74"/>
      <c r="W126" s="74"/>
      <c r="X126" s="74" t="s">
        <v>477</v>
      </c>
      <c r="Y126" s="74"/>
      <c r="Z126" s="74" t="s">
        <v>477</v>
      </c>
      <c r="AA126" s="74"/>
      <c r="AB126" s="74"/>
      <c r="AC126" s="74"/>
      <c r="AD126" s="74"/>
      <c r="AE126" s="74"/>
      <c r="AF126" s="74" t="s">
        <v>491</v>
      </c>
      <c r="AG126" s="74"/>
      <c r="AH126" s="74"/>
      <c r="AI126" s="74">
        <v>64.400000000000006</v>
      </c>
      <c r="AJ126" s="74"/>
      <c r="AK126" s="74">
        <v>45085</v>
      </c>
      <c r="AL126" s="74"/>
      <c r="AM126" s="74"/>
      <c r="AN126" s="74"/>
      <c r="AO126" s="74"/>
      <c r="AP126" s="74"/>
      <c r="AQ126" s="74"/>
      <c r="AR126" s="74"/>
      <c r="AS126" s="74"/>
      <c r="AT126" s="74"/>
      <c r="AU126" s="74"/>
      <c r="AV126" s="74"/>
      <c r="AW126" s="74" t="s">
        <v>477</v>
      </c>
      <c r="AX126" s="74"/>
      <c r="AY126" s="74"/>
      <c r="AZ126" s="74" t="s">
        <v>477</v>
      </c>
      <c r="BA126" s="74"/>
      <c r="BB126" s="74" t="s">
        <v>477</v>
      </c>
      <c r="BC126" s="74"/>
      <c r="BD126" s="74"/>
      <c r="BE126" s="74"/>
      <c r="BF126" s="74"/>
      <c r="BG126" s="74"/>
      <c r="BH126" s="74"/>
      <c r="BI126" s="74"/>
      <c r="BJ126" s="74"/>
      <c r="BK126" s="74"/>
      <c r="BL126" s="74"/>
      <c r="BM126" s="74"/>
      <c r="BN126" s="74" t="s">
        <v>477</v>
      </c>
      <c r="BO126" s="74">
        <v>126867</v>
      </c>
      <c r="BP126" s="74"/>
      <c r="BQ126" s="74"/>
      <c r="BR126" s="74"/>
      <c r="BS126" s="74"/>
      <c r="BT126" s="74"/>
      <c r="BU126" s="74"/>
      <c r="BV126" s="74"/>
      <c r="BW126" s="74"/>
      <c r="BX126" s="74"/>
      <c r="BY126" s="74"/>
      <c r="BZ126" s="74"/>
      <c r="CA126" s="74"/>
      <c r="CB126" s="74"/>
      <c r="CC126" s="74"/>
      <c r="CD126" s="74"/>
      <c r="CE126" s="74"/>
      <c r="CF126" s="74">
        <v>12848.4</v>
      </c>
      <c r="CG126" s="74"/>
      <c r="CH126" s="74"/>
      <c r="CI126" s="74"/>
      <c r="CJ126" s="74"/>
      <c r="CK126" s="74" t="s">
        <v>480</v>
      </c>
      <c r="CL126" s="74" t="s">
        <v>477</v>
      </c>
      <c r="CM126" s="74" t="s">
        <v>477</v>
      </c>
      <c r="CN126" s="74"/>
      <c r="CO126" s="74">
        <v>11</v>
      </c>
      <c r="CP126" s="74">
        <v>10</v>
      </c>
      <c r="CQ126" s="74"/>
      <c r="CR126" s="74">
        <v>2322000</v>
      </c>
      <c r="CS126" s="74">
        <v>1900000</v>
      </c>
      <c r="CT126" s="74"/>
      <c r="CU126" s="74">
        <v>2400</v>
      </c>
      <c r="CV126" s="74">
        <v>2000</v>
      </c>
      <c r="CW126" s="74"/>
      <c r="CX126" s="74" t="s">
        <v>477</v>
      </c>
      <c r="CY126" s="74" t="s">
        <v>477</v>
      </c>
      <c r="CZ126" s="74"/>
      <c r="DA126" s="74"/>
      <c r="DB126" s="74"/>
      <c r="DC126" s="74"/>
      <c r="DD126" s="74">
        <v>34.200000000000003</v>
      </c>
      <c r="DE126" s="74">
        <v>17.5</v>
      </c>
      <c r="DF126" s="74"/>
      <c r="DG126" s="74">
        <v>18000</v>
      </c>
      <c r="DH126" s="74">
        <v>18000</v>
      </c>
      <c r="DI126" s="74"/>
      <c r="DJ126" s="74"/>
      <c r="DK126" s="74"/>
      <c r="DL126" s="74"/>
      <c r="DM126" s="74"/>
      <c r="DN126" s="74"/>
      <c r="DO126" s="74"/>
    </row>
    <row r="127" spans="1:119" s="8" customFormat="1" x14ac:dyDescent="0.35">
      <c r="A127" s="83">
        <v>102296</v>
      </c>
      <c r="B127" s="74" t="s">
        <v>776</v>
      </c>
      <c r="C127" s="74" t="b">
        <v>0</v>
      </c>
      <c r="D127" s="74" t="b">
        <v>1</v>
      </c>
      <c r="E127" s="74" t="b">
        <v>0</v>
      </c>
      <c r="F127" s="74" t="b">
        <v>0</v>
      </c>
      <c r="G127" s="74" t="s">
        <v>777</v>
      </c>
      <c r="H127" s="74" t="s">
        <v>778</v>
      </c>
      <c r="I127" s="74" t="s">
        <v>772</v>
      </c>
      <c r="J127" s="74" t="s">
        <v>718</v>
      </c>
      <c r="K127" s="74">
        <v>45.461999999999996</v>
      </c>
      <c r="L127" s="74">
        <v>-75.656999999999996</v>
      </c>
      <c r="M127" s="74" t="s">
        <v>475</v>
      </c>
      <c r="N127" s="74">
        <v>1996</v>
      </c>
      <c r="O127" s="74"/>
      <c r="P127" s="74">
        <v>2018</v>
      </c>
      <c r="Q127" s="74">
        <v>9119</v>
      </c>
      <c r="R127" s="74"/>
      <c r="S127" s="74"/>
      <c r="T127" s="74" t="s">
        <v>497</v>
      </c>
      <c r="U127" s="74"/>
      <c r="V127" s="74"/>
      <c r="W127" s="74"/>
      <c r="X127" s="74"/>
      <c r="Y127" s="74"/>
      <c r="Z127" s="74" t="s">
        <v>477</v>
      </c>
      <c r="AA127" s="74"/>
      <c r="AB127" s="74"/>
      <c r="AC127" s="74"/>
      <c r="AD127" s="74"/>
      <c r="AE127" s="74"/>
      <c r="AF127" s="74" t="s">
        <v>491</v>
      </c>
      <c r="AG127" s="74"/>
      <c r="AH127" s="74"/>
      <c r="AI127" s="74"/>
      <c r="AJ127" s="74"/>
      <c r="AK127" s="74"/>
      <c r="AL127" s="74"/>
      <c r="AM127" s="74"/>
      <c r="AN127" s="74" t="s">
        <v>477</v>
      </c>
      <c r="AO127" s="74"/>
      <c r="AP127" s="74"/>
      <c r="AQ127" s="74"/>
      <c r="AR127" s="74"/>
      <c r="AS127" s="74"/>
      <c r="AT127" s="74"/>
      <c r="AU127" s="74"/>
      <c r="AV127" s="74"/>
      <c r="AW127" s="74" t="s">
        <v>477</v>
      </c>
      <c r="AX127" s="74"/>
      <c r="AY127" s="74"/>
      <c r="AZ127" s="74"/>
      <c r="BA127" s="74"/>
      <c r="BB127" s="74"/>
      <c r="BC127" s="74"/>
      <c r="BD127" s="74"/>
      <c r="BE127" s="74"/>
      <c r="BF127" s="74"/>
      <c r="BG127" s="74"/>
      <c r="BH127" s="74"/>
      <c r="BI127" s="74"/>
      <c r="BJ127" s="74"/>
      <c r="BK127" s="74"/>
      <c r="BL127" s="74"/>
      <c r="BM127" s="74"/>
      <c r="BN127" s="74"/>
      <c r="BO127" s="74">
        <v>35236.11</v>
      </c>
      <c r="BP127" s="74"/>
      <c r="BQ127" s="74"/>
      <c r="BR127" s="74"/>
      <c r="BS127" s="74"/>
      <c r="BT127" s="74"/>
      <c r="BU127" s="74"/>
      <c r="BV127" s="74"/>
      <c r="BW127" s="74"/>
      <c r="BX127" s="74"/>
      <c r="BY127" s="74"/>
      <c r="BZ127" s="74"/>
      <c r="CA127" s="74"/>
      <c r="CB127" s="74"/>
      <c r="CC127" s="74"/>
      <c r="CD127" s="74"/>
      <c r="CE127" s="74"/>
      <c r="CF127" s="74"/>
      <c r="CG127" s="74"/>
      <c r="CH127" s="74"/>
      <c r="CI127" s="74"/>
      <c r="CJ127" s="74"/>
      <c r="CK127" s="74" t="s">
        <v>480</v>
      </c>
      <c r="CL127" s="74" t="s">
        <v>477</v>
      </c>
      <c r="CM127" s="74" t="s">
        <v>480</v>
      </c>
      <c r="CN127" s="74"/>
      <c r="CO127" s="74">
        <v>11</v>
      </c>
      <c r="CP127" s="74"/>
      <c r="CQ127" s="74"/>
      <c r="CR127" s="74">
        <v>241110.08</v>
      </c>
      <c r="CS127" s="74"/>
      <c r="CT127" s="74"/>
      <c r="CU127" s="74">
        <v>3000</v>
      </c>
      <c r="CV127" s="74"/>
      <c r="CW127" s="74"/>
      <c r="CX127" s="74" t="s">
        <v>480</v>
      </c>
      <c r="CY127" s="74"/>
      <c r="CZ127" s="74"/>
      <c r="DA127" s="74" t="s">
        <v>480</v>
      </c>
      <c r="DB127" s="74"/>
      <c r="DC127" s="74"/>
      <c r="DD127" s="74">
        <v>9.6999999999999993</v>
      </c>
      <c r="DE127" s="74"/>
      <c r="DF127" s="74"/>
      <c r="DG127" s="74"/>
      <c r="DH127" s="74"/>
      <c r="DI127" s="74"/>
      <c r="DJ127" s="74">
        <v>120</v>
      </c>
      <c r="DK127" s="74"/>
      <c r="DL127" s="74"/>
      <c r="DM127" s="74">
        <v>95</v>
      </c>
      <c r="DN127" s="74"/>
      <c r="DO127" s="74"/>
    </row>
    <row r="128" spans="1:119" s="8" customFormat="1" x14ac:dyDescent="0.35">
      <c r="A128" s="83">
        <v>102306</v>
      </c>
      <c r="B128" s="74" t="s">
        <v>779</v>
      </c>
      <c r="C128" s="74" t="b">
        <v>0</v>
      </c>
      <c r="D128" s="74" t="b">
        <v>1</v>
      </c>
      <c r="E128" s="74" t="b">
        <v>0</v>
      </c>
      <c r="F128" s="74" t="b">
        <v>0</v>
      </c>
      <c r="G128" s="74" t="s">
        <v>780</v>
      </c>
      <c r="H128" s="74"/>
      <c r="I128" s="74" t="s">
        <v>772</v>
      </c>
      <c r="J128" s="74" t="s">
        <v>718</v>
      </c>
      <c r="K128" s="74">
        <v>45.471999999999994</v>
      </c>
      <c r="L128" s="74">
        <v>-75.647000000000006</v>
      </c>
      <c r="M128" s="74" t="s">
        <v>475</v>
      </c>
      <c r="N128" s="74">
        <v>1910</v>
      </c>
      <c r="O128" s="74"/>
      <c r="P128" s="74">
        <v>2014</v>
      </c>
      <c r="Q128" s="74"/>
      <c r="R128" s="74"/>
      <c r="S128" s="74"/>
      <c r="T128" s="74" t="s">
        <v>476</v>
      </c>
      <c r="U128" s="74"/>
      <c r="V128" s="74" t="s">
        <v>477</v>
      </c>
      <c r="W128" s="74"/>
      <c r="X128" s="74" t="s">
        <v>477</v>
      </c>
      <c r="Y128" s="74"/>
      <c r="Z128" s="74"/>
      <c r="AA128" s="74"/>
      <c r="AB128" s="74"/>
      <c r="AC128" s="74"/>
      <c r="AD128" s="74"/>
      <c r="AE128" s="74"/>
      <c r="AF128" s="74" t="s">
        <v>507</v>
      </c>
      <c r="AG128" s="74"/>
      <c r="AH128" s="74"/>
      <c r="AI128" s="74">
        <v>467</v>
      </c>
      <c r="AJ128" s="74"/>
      <c r="AK128" s="74">
        <v>535927</v>
      </c>
      <c r="AL128" s="74"/>
      <c r="AM128" s="74"/>
      <c r="AN128" s="74"/>
      <c r="AO128" s="74"/>
      <c r="AP128" s="74"/>
      <c r="AQ128" s="74"/>
      <c r="AR128" s="74"/>
      <c r="AS128" s="74"/>
      <c r="AT128" s="74"/>
      <c r="AU128" s="74"/>
      <c r="AV128" s="74"/>
      <c r="AW128" s="74" t="s">
        <v>477</v>
      </c>
      <c r="AX128" s="74"/>
      <c r="AY128" s="74"/>
      <c r="AZ128" s="74"/>
      <c r="BA128" s="74"/>
      <c r="BB128" s="74"/>
      <c r="BC128" s="74"/>
      <c r="BD128" s="74"/>
      <c r="BE128" s="74"/>
      <c r="BF128" s="74"/>
      <c r="BG128" s="74"/>
      <c r="BH128" s="74"/>
      <c r="BI128" s="74"/>
      <c r="BJ128" s="74"/>
      <c r="BK128" s="74"/>
      <c r="BL128" s="74"/>
      <c r="BM128" s="74"/>
      <c r="BN128" s="74"/>
      <c r="BO128" s="74"/>
      <c r="BP128" s="74"/>
      <c r="BQ128" s="74"/>
      <c r="BR128" s="74"/>
      <c r="BS128" s="74"/>
      <c r="BT128" s="74"/>
      <c r="BU128" s="74"/>
      <c r="BV128" s="74"/>
      <c r="BW128" s="74"/>
      <c r="BX128" s="74"/>
      <c r="BY128" s="74"/>
      <c r="BZ128" s="74"/>
      <c r="CA128" s="74"/>
      <c r="CB128" s="74"/>
      <c r="CC128" s="74"/>
      <c r="CD128" s="74"/>
      <c r="CE128" s="74"/>
      <c r="CF128" s="74"/>
      <c r="CG128" s="74"/>
      <c r="CH128" s="74"/>
      <c r="CI128" s="74"/>
      <c r="CJ128" s="74"/>
      <c r="CK128" s="74" t="s">
        <v>477</v>
      </c>
      <c r="CL128" s="74" t="s">
        <v>480</v>
      </c>
      <c r="CM128" s="74" t="s">
        <v>477</v>
      </c>
      <c r="CN128" s="74">
        <v>85</v>
      </c>
      <c r="CO128" s="74"/>
      <c r="CP128" s="74">
        <v>85</v>
      </c>
      <c r="CQ128" s="74">
        <v>22596000</v>
      </c>
      <c r="CR128" s="74"/>
      <c r="CS128" s="74">
        <v>22596000</v>
      </c>
      <c r="CT128" s="74">
        <v>49200</v>
      </c>
      <c r="CU128" s="74"/>
      <c r="CV128" s="74">
        <v>49200</v>
      </c>
      <c r="CW128" s="74" t="s">
        <v>477</v>
      </c>
      <c r="CX128" s="74"/>
      <c r="CY128" s="74" t="s">
        <v>477</v>
      </c>
      <c r="CZ128" s="74"/>
      <c r="DA128" s="74"/>
      <c r="DB128" s="74"/>
      <c r="DC128" s="74">
        <v>295</v>
      </c>
      <c r="DD128" s="74"/>
      <c r="DE128" s="74">
        <v>172</v>
      </c>
      <c r="DF128" s="74">
        <v>362694</v>
      </c>
      <c r="DG128" s="74"/>
      <c r="DH128" s="74">
        <v>173233</v>
      </c>
      <c r="DI128" s="74"/>
      <c r="DJ128" s="74"/>
      <c r="DK128" s="74"/>
      <c r="DL128" s="74"/>
      <c r="DM128" s="74"/>
      <c r="DN128" s="74"/>
      <c r="DO128" s="74"/>
    </row>
    <row r="129" spans="1:119" s="8" customFormat="1" x14ac:dyDescent="0.35">
      <c r="A129" s="83">
        <v>102309</v>
      </c>
      <c r="B129" s="74" t="s">
        <v>781</v>
      </c>
      <c r="C129" s="74" t="b">
        <v>0</v>
      </c>
      <c r="D129" s="74" t="b">
        <v>1</v>
      </c>
      <c r="E129" s="74" t="b">
        <v>0</v>
      </c>
      <c r="F129" s="74" t="b">
        <v>0</v>
      </c>
      <c r="G129" s="74" t="s">
        <v>780</v>
      </c>
      <c r="H129" s="74"/>
      <c r="I129" s="74" t="s">
        <v>772</v>
      </c>
      <c r="J129" s="74" t="s">
        <v>718</v>
      </c>
      <c r="K129" s="74">
        <v>45.474999999999994</v>
      </c>
      <c r="L129" s="74">
        <v>-75.644000000000005</v>
      </c>
      <c r="M129" s="74" t="s">
        <v>475</v>
      </c>
      <c r="N129" s="74">
        <v>1970</v>
      </c>
      <c r="O129" s="74"/>
      <c r="P129" s="74">
        <v>2014</v>
      </c>
      <c r="Q129" s="74"/>
      <c r="R129" s="74"/>
      <c r="S129" s="74"/>
      <c r="T129" s="74" t="s">
        <v>476</v>
      </c>
      <c r="U129" s="74"/>
      <c r="V129" s="74"/>
      <c r="W129" s="74"/>
      <c r="X129" s="74"/>
      <c r="Y129" s="74"/>
      <c r="Z129" s="74" t="s">
        <v>477</v>
      </c>
      <c r="AA129" s="74"/>
      <c r="AB129" s="74"/>
      <c r="AC129" s="74"/>
      <c r="AD129" s="74"/>
      <c r="AE129" s="74"/>
      <c r="AF129" s="74" t="s">
        <v>507</v>
      </c>
      <c r="AG129" s="74"/>
      <c r="AH129" s="74"/>
      <c r="AI129" s="74">
        <v>21.6</v>
      </c>
      <c r="AJ129" s="74"/>
      <c r="AK129" s="74">
        <v>17970</v>
      </c>
      <c r="AL129" s="74"/>
      <c r="AM129" s="74"/>
      <c r="AN129" s="74"/>
      <c r="AO129" s="74"/>
      <c r="AP129" s="74"/>
      <c r="AQ129" s="74"/>
      <c r="AR129" s="74"/>
      <c r="AS129" s="74"/>
      <c r="AT129" s="74"/>
      <c r="AU129" s="74"/>
      <c r="AV129" s="74"/>
      <c r="AW129" s="74" t="s">
        <v>477</v>
      </c>
      <c r="AX129" s="74"/>
      <c r="AY129" s="74"/>
      <c r="AZ129" s="74"/>
      <c r="BA129" s="74"/>
      <c r="BB129" s="74"/>
      <c r="BC129" s="74"/>
      <c r="BD129" s="74"/>
      <c r="BE129" s="74"/>
      <c r="BF129" s="74"/>
      <c r="BG129" s="74"/>
      <c r="BH129" s="74"/>
      <c r="BI129" s="74"/>
      <c r="BJ129" s="74"/>
      <c r="BK129" s="74"/>
      <c r="BL129" s="74"/>
      <c r="BM129" s="74"/>
      <c r="BN129" s="74"/>
      <c r="BO129" s="74"/>
      <c r="BP129" s="74"/>
      <c r="BQ129" s="74"/>
      <c r="BR129" s="74"/>
      <c r="BS129" s="74"/>
      <c r="BT129" s="74"/>
      <c r="BU129" s="74"/>
      <c r="BV129" s="74"/>
      <c r="BW129" s="74"/>
      <c r="BX129" s="74"/>
      <c r="BY129" s="74"/>
      <c r="BZ129" s="74"/>
      <c r="CA129" s="74"/>
      <c r="CB129" s="74"/>
      <c r="CC129" s="74"/>
      <c r="CD129" s="74"/>
      <c r="CE129" s="74"/>
      <c r="CF129" s="74"/>
      <c r="CG129" s="74"/>
      <c r="CH129" s="74"/>
      <c r="CI129" s="74"/>
      <c r="CJ129" s="74"/>
      <c r="CK129" s="74" t="s">
        <v>477</v>
      </c>
      <c r="CL129" s="74" t="s">
        <v>480</v>
      </c>
      <c r="CM129" s="74" t="s">
        <v>477</v>
      </c>
      <c r="CN129" s="74">
        <v>4</v>
      </c>
      <c r="CO129" s="74"/>
      <c r="CP129" s="74">
        <v>4</v>
      </c>
      <c r="CQ129" s="74">
        <v>816684</v>
      </c>
      <c r="CR129" s="74"/>
      <c r="CS129" s="74">
        <v>816684</v>
      </c>
      <c r="CT129" s="74">
        <v>2034</v>
      </c>
      <c r="CU129" s="74"/>
      <c r="CV129" s="74">
        <v>2034</v>
      </c>
      <c r="CW129" s="74" t="s">
        <v>477</v>
      </c>
      <c r="CX129" s="74"/>
      <c r="CY129" s="74" t="s">
        <v>477</v>
      </c>
      <c r="CZ129" s="74"/>
      <c r="DA129" s="74"/>
      <c r="DB129" s="74"/>
      <c r="DC129" s="74">
        <v>15.6</v>
      </c>
      <c r="DD129" s="74"/>
      <c r="DE129" s="74">
        <v>6</v>
      </c>
      <c r="DF129" s="74">
        <v>12160</v>
      </c>
      <c r="DG129" s="74"/>
      <c r="DH129" s="74">
        <v>5810</v>
      </c>
      <c r="DI129" s="74"/>
      <c r="DJ129" s="74"/>
      <c r="DK129" s="74"/>
      <c r="DL129" s="74"/>
      <c r="DM129" s="74"/>
      <c r="DN129" s="74"/>
      <c r="DO129" s="74"/>
    </row>
    <row r="130" spans="1:119" s="8" customFormat="1" x14ac:dyDescent="0.35">
      <c r="A130" s="83">
        <v>102310</v>
      </c>
      <c r="B130" s="74" t="s">
        <v>782</v>
      </c>
      <c r="C130" s="74" t="b">
        <v>0</v>
      </c>
      <c r="D130" s="74" t="b">
        <v>1</v>
      </c>
      <c r="E130" s="74" t="b">
        <v>0</v>
      </c>
      <c r="F130" s="74" t="b">
        <v>0</v>
      </c>
      <c r="G130" s="74" t="s">
        <v>783</v>
      </c>
      <c r="H130" s="74"/>
      <c r="I130" s="74" t="s">
        <v>772</v>
      </c>
      <c r="J130" s="74" t="s">
        <v>718</v>
      </c>
      <c r="K130" s="74">
        <v>45.475999999999999</v>
      </c>
      <c r="L130" s="74">
        <v>-75.643000000000001</v>
      </c>
      <c r="M130" s="74" t="s">
        <v>475</v>
      </c>
      <c r="N130" s="74">
        <v>1972</v>
      </c>
      <c r="O130" s="74"/>
      <c r="P130" s="74">
        <v>2015</v>
      </c>
      <c r="Q130" s="74"/>
      <c r="R130" s="74"/>
      <c r="S130" s="74"/>
      <c r="T130" s="74" t="s">
        <v>476</v>
      </c>
      <c r="U130" s="74"/>
      <c r="V130" s="74" t="s">
        <v>477</v>
      </c>
      <c r="W130" s="74"/>
      <c r="X130" s="74"/>
      <c r="Y130" s="74" t="s">
        <v>477</v>
      </c>
      <c r="Z130" s="74" t="s">
        <v>477</v>
      </c>
      <c r="AA130" s="74"/>
      <c r="AB130" s="74"/>
      <c r="AC130" s="74"/>
      <c r="AD130" s="74"/>
      <c r="AE130" s="74"/>
      <c r="AF130" s="74" t="s">
        <v>512</v>
      </c>
      <c r="AG130" s="74"/>
      <c r="AH130" s="74"/>
      <c r="AI130" s="74"/>
      <c r="AJ130" s="74"/>
      <c r="AK130" s="74"/>
      <c r="AL130" s="74"/>
      <c r="AM130" s="74"/>
      <c r="AN130" s="74"/>
      <c r="AO130" s="74"/>
      <c r="AP130" s="74"/>
      <c r="AQ130" s="74"/>
      <c r="AR130" s="74"/>
      <c r="AS130" s="74"/>
      <c r="AT130" s="74"/>
      <c r="AU130" s="74"/>
      <c r="AV130" s="74"/>
      <c r="AW130" s="74" t="s">
        <v>477</v>
      </c>
      <c r="AX130" s="74" t="s">
        <v>477</v>
      </c>
      <c r="AY130" s="74"/>
      <c r="AZ130" s="74"/>
      <c r="BA130" s="74"/>
      <c r="BB130" s="74"/>
      <c r="BC130" s="74"/>
      <c r="BD130" s="74"/>
      <c r="BE130" s="74"/>
      <c r="BF130" s="74"/>
      <c r="BG130" s="74"/>
      <c r="BH130" s="74"/>
      <c r="BI130" s="74"/>
      <c r="BJ130" s="74"/>
      <c r="BK130" s="74"/>
      <c r="BL130" s="74"/>
      <c r="BM130" s="74"/>
      <c r="BN130" s="74"/>
      <c r="BO130" s="74">
        <v>15905.525439999999</v>
      </c>
      <c r="BP130" s="74"/>
      <c r="BQ130" s="74"/>
      <c r="BR130" s="74"/>
      <c r="BS130" s="74"/>
      <c r="BT130" s="74"/>
      <c r="BU130" s="74"/>
      <c r="BV130" s="74"/>
      <c r="BW130" s="74"/>
      <c r="BX130" s="74"/>
      <c r="BY130" s="74"/>
      <c r="BZ130" s="74"/>
      <c r="CA130" s="74"/>
      <c r="CB130" s="74"/>
      <c r="CC130" s="74"/>
      <c r="CD130" s="74"/>
      <c r="CE130" s="74"/>
      <c r="CF130" s="74"/>
      <c r="CG130" s="74"/>
      <c r="CH130" s="74"/>
      <c r="CI130" s="74"/>
      <c r="CJ130" s="74"/>
      <c r="CK130" s="74"/>
      <c r="CL130" s="74"/>
      <c r="CM130" s="74"/>
      <c r="CN130" s="74"/>
      <c r="CO130" s="74"/>
      <c r="CP130" s="74"/>
      <c r="CQ130" s="74"/>
      <c r="CR130" s="74"/>
      <c r="CS130" s="74"/>
      <c r="CT130" s="74"/>
      <c r="CU130" s="74"/>
      <c r="CV130" s="74"/>
      <c r="CW130" s="74"/>
      <c r="CX130" s="74"/>
      <c r="CY130" s="74"/>
      <c r="CZ130" s="74"/>
      <c r="DA130" s="74"/>
      <c r="DB130" s="74"/>
      <c r="DC130" s="74"/>
      <c r="DD130" s="74"/>
      <c r="DE130" s="74"/>
      <c r="DF130" s="74"/>
      <c r="DG130" s="74"/>
      <c r="DH130" s="74"/>
      <c r="DI130" s="74"/>
      <c r="DJ130" s="74"/>
      <c r="DK130" s="74"/>
      <c r="DL130" s="74"/>
      <c r="DM130" s="74"/>
      <c r="DN130" s="74"/>
      <c r="DO130" s="74"/>
    </row>
    <row r="131" spans="1:119" s="8" customFormat="1" x14ac:dyDescent="0.35">
      <c r="A131" s="83">
        <v>102324</v>
      </c>
      <c r="B131" s="74" t="s">
        <v>784</v>
      </c>
      <c r="C131" s="74" t="b">
        <v>1</v>
      </c>
      <c r="D131" s="74" t="b">
        <v>1</v>
      </c>
      <c r="E131" s="74" t="b">
        <v>0</v>
      </c>
      <c r="F131" s="74" t="b">
        <v>0</v>
      </c>
      <c r="G131" s="74" t="s">
        <v>761</v>
      </c>
      <c r="H131" s="74" t="s">
        <v>785</v>
      </c>
      <c r="I131" s="74" t="s">
        <v>772</v>
      </c>
      <c r="J131" s="74" t="s">
        <v>718</v>
      </c>
      <c r="K131" s="74">
        <v>45.489999999999995</v>
      </c>
      <c r="L131" s="74">
        <v>-75.629000000000005</v>
      </c>
      <c r="M131" s="74" t="s">
        <v>475</v>
      </c>
      <c r="N131" s="74">
        <v>1992</v>
      </c>
      <c r="O131" s="74"/>
      <c r="P131" s="74">
        <v>2017</v>
      </c>
      <c r="Q131" s="74">
        <v>221</v>
      </c>
      <c r="R131" s="74"/>
      <c r="S131" s="74"/>
      <c r="T131" s="74" t="s">
        <v>476</v>
      </c>
      <c r="U131" s="74"/>
      <c r="V131" s="74"/>
      <c r="W131" s="74"/>
      <c r="X131" s="74"/>
      <c r="Y131" s="74"/>
      <c r="Z131" s="74"/>
      <c r="AA131" s="74"/>
      <c r="AB131" s="74"/>
      <c r="AC131" s="74"/>
      <c r="AD131" s="74"/>
      <c r="AE131" s="74"/>
      <c r="AF131" s="74" t="s">
        <v>478</v>
      </c>
      <c r="AG131" s="74" t="s">
        <v>786</v>
      </c>
      <c r="AH131" s="74">
        <v>30</v>
      </c>
      <c r="AI131" s="74">
        <v>43.7</v>
      </c>
      <c r="AJ131" s="74"/>
      <c r="AK131" s="74"/>
      <c r="AL131" s="74"/>
      <c r="AM131" s="74"/>
      <c r="AN131" s="74" t="s">
        <v>477</v>
      </c>
      <c r="AO131" s="74"/>
      <c r="AP131" s="74">
        <v>2</v>
      </c>
      <c r="AQ131" s="74" t="s">
        <v>485</v>
      </c>
      <c r="AR131" s="74"/>
      <c r="AS131" s="74">
        <v>30</v>
      </c>
      <c r="AT131" s="74">
        <v>43.7</v>
      </c>
      <c r="AU131" s="74"/>
      <c r="AV131" s="74"/>
      <c r="AW131" s="74" t="s">
        <v>477</v>
      </c>
      <c r="AX131" s="74"/>
      <c r="AY131" s="74"/>
      <c r="AZ131" s="74"/>
      <c r="BA131" s="74"/>
      <c r="BB131" s="74"/>
      <c r="BC131" s="74"/>
      <c r="BD131" s="74"/>
      <c r="BE131" s="74"/>
      <c r="BF131" s="74"/>
      <c r="BG131" s="74"/>
      <c r="BH131" s="74"/>
      <c r="BI131" s="74"/>
      <c r="BJ131" s="74"/>
      <c r="BK131" s="74"/>
      <c r="BL131" s="74"/>
      <c r="BM131" s="74"/>
      <c r="BN131" s="74"/>
      <c r="BO131" s="74"/>
      <c r="BP131" s="74"/>
      <c r="BQ131" s="74"/>
      <c r="BR131" s="74"/>
      <c r="BS131" s="74"/>
      <c r="BT131" s="74"/>
      <c r="BU131" s="74"/>
      <c r="BV131" s="74"/>
      <c r="BW131" s="74"/>
      <c r="BX131" s="74"/>
      <c r="BY131" s="74"/>
      <c r="BZ131" s="74"/>
      <c r="CA131" s="74"/>
      <c r="CB131" s="74"/>
      <c r="CC131" s="74"/>
      <c r="CD131" s="74"/>
      <c r="CE131" s="74"/>
      <c r="CF131" s="74"/>
      <c r="CG131" s="74"/>
      <c r="CH131" s="74"/>
      <c r="CI131" s="74"/>
      <c r="CJ131" s="74"/>
      <c r="CK131" s="74"/>
      <c r="CL131" s="74"/>
      <c r="CM131" s="74"/>
      <c r="CN131" s="74"/>
      <c r="CO131" s="74"/>
      <c r="CP131" s="74"/>
      <c r="CQ131" s="74"/>
      <c r="CR131" s="74"/>
      <c r="CS131" s="74"/>
      <c r="CT131" s="74"/>
      <c r="CU131" s="74"/>
      <c r="CV131" s="74"/>
      <c r="CW131" s="74"/>
      <c r="CX131" s="74"/>
      <c r="CY131" s="74"/>
      <c r="CZ131" s="74"/>
      <c r="DA131" s="74"/>
      <c r="DB131" s="74"/>
      <c r="DC131" s="74"/>
      <c r="DD131" s="74"/>
      <c r="DE131" s="74"/>
      <c r="DF131" s="74"/>
      <c r="DG131" s="74"/>
      <c r="DH131" s="74"/>
      <c r="DI131" s="74"/>
      <c r="DJ131" s="74"/>
      <c r="DK131" s="74"/>
      <c r="DL131" s="74"/>
      <c r="DM131" s="74"/>
      <c r="DN131" s="74"/>
      <c r="DO131" s="74"/>
    </row>
    <row r="132" spans="1:119" s="8" customFormat="1" x14ac:dyDescent="0.35">
      <c r="A132" s="83">
        <v>102325</v>
      </c>
      <c r="B132" s="74" t="s">
        <v>787</v>
      </c>
      <c r="C132" s="74" t="b">
        <v>0</v>
      </c>
      <c r="D132" s="74" t="b">
        <v>1</v>
      </c>
      <c r="E132" s="74" t="b">
        <v>0</v>
      </c>
      <c r="F132" s="74" t="b">
        <v>0</v>
      </c>
      <c r="G132" s="74" t="s">
        <v>774</v>
      </c>
      <c r="H132" s="74"/>
      <c r="I132" s="74" t="s">
        <v>772</v>
      </c>
      <c r="J132" s="74" t="s">
        <v>718</v>
      </c>
      <c r="K132" s="74">
        <v>45.491</v>
      </c>
      <c r="L132" s="74">
        <v>-75.628</v>
      </c>
      <c r="M132" s="74" t="s">
        <v>475</v>
      </c>
      <c r="N132" s="74">
        <v>1950</v>
      </c>
      <c r="O132" s="74"/>
      <c r="P132" s="74">
        <v>2015</v>
      </c>
      <c r="Q132" s="74"/>
      <c r="R132" s="74"/>
      <c r="S132" s="74"/>
      <c r="T132" s="74" t="s">
        <v>476</v>
      </c>
      <c r="U132" s="74"/>
      <c r="V132" s="74"/>
      <c r="W132" s="74"/>
      <c r="X132" s="74" t="s">
        <v>477</v>
      </c>
      <c r="Y132" s="74"/>
      <c r="Z132" s="74" t="s">
        <v>477</v>
      </c>
      <c r="AA132" s="74"/>
      <c r="AB132" s="74"/>
      <c r="AC132" s="74"/>
      <c r="AD132" s="74"/>
      <c r="AE132" s="74"/>
      <c r="AF132" s="74" t="s">
        <v>512</v>
      </c>
      <c r="AG132" s="74"/>
      <c r="AH132" s="74"/>
      <c r="AI132" s="74">
        <v>134.5</v>
      </c>
      <c r="AJ132" s="74"/>
      <c r="AK132" s="74">
        <v>85681</v>
      </c>
      <c r="AL132" s="74"/>
      <c r="AM132" s="74"/>
      <c r="AN132" s="74"/>
      <c r="AO132" s="74"/>
      <c r="AP132" s="74"/>
      <c r="AQ132" s="74"/>
      <c r="AR132" s="74"/>
      <c r="AS132" s="74"/>
      <c r="AT132" s="74"/>
      <c r="AU132" s="74"/>
      <c r="AV132" s="74"/>
      <c r="AW132" s="74" t="s">
        <v>477</v>
      </c>
      <c r="AX132" s="74"/>
      <c r="AY132" s="74"/>
      <c r="AZ132" s="74"/>
      <c r="BA132" s="74"/>
      <c r="BB132" s="74"/>
      <c r="BC132" s="74"/>
      <c r="BD132" s="74"/>
      <c r="BE132" s="74"/>
      <c r="BF132" s="74"/>
      <c r="BG132" s="74"/>
      <c r="BH132" s="74"/>
      <c r="BI132" s="74"/>
      <c r="BJ132" s="74"/>
      <c r="BK132" s="74"/>
      <c r="BL132" s="74"/>
      <c r="BM132" s="74"/>
      <c r="BN132" s="74" t="s">
        <v>477</v>
      </c>
      <c r="BO132" s="74">
        <v>336929.87600000005</v>
      </c>
      <c r="BP132" s="74"/>
      <c r="BQ132" s="74"/>
      <c r="BR132" s="74"/>
      <c r="BS132" s="74"/>
      <c r="BT132" s="74"/>
      <c r="BU132" s="74"/>
      <c r="BV132" s="74"/>
      <c r="BW132" s="74"/>
      <c r="BX132" s="74"/>
      <c r="BY132" s="74"/>
      <c r="BZ132" s="74"/>
      <c r="CA132" s="74"/>
      <c r="CB132" s="74"/>
      <c r="CC132" s="74"/>
      <c r="CD132" s="74"/>
      <c r="CE132" s="74"/>
      <c r="CF132" s="74">
        <v>25882.92</v>
      </c>
      <c r="CG132" s="74"/>
      <c r="CH132" s="74"/>
      <c r="CI132" s="74"/>
      <c r="CJ132" s="74"/>
      <c r="CK132" s="74" t="s">
        <v>477</v>
      </c>
      <c r="CL132" s="74" t="s">
        <v>480</v>
      </c>
      <c r="CM132" s="74" t="s">
        <v>477</v>
      </c>
      <c r="CN132" s="74">
        <v>18</v>
      </c>
      <c r="CO132" s="74"/>
      <c r="CP132" s="74">
        <v>18</v>
      </c>
      <c r="CQ132" s="74">
        <v>3907451</v>
      </c>
      <c r="CR132" s="74"/>
      <c r="CS132" s="74">
        <v>3907451</v>
      </c>
      <c r="CT132" s="74">
        <v>6560</v>
      </c>
      <c r="CU132" s="74"/>
      <c r="CV132" s="74">
        <v>6560</v>
      </c>
      <c r="CW132" s="74" t="s">
        <v>477</v>
      </c>
      <c r="CX132" s="74"/>
      <c r="CY132" s="74" t="s">
        <v>477</v>
      </c>
      <c r="CZ132" s="74"/>
      <c r="DA132" s="74"/>
      <c r="DB132" s="74"/>
      <c r="DC132" s="74">
        <v>93.8</v>
      </c>
      <c r="DD132" s="74"/>
      <c r="DE132" s="74">
        <v>40.700000000000003</v>
      </c>
      <c r="DF132" s="74">
        <v>62338</v>
      </c>
      <c r="DG132" s="74"/>
      <c r="DH132" s="74">
        <v>23343</v>
      </c>
      <c r="DI132" s="74"/>
      <c r="DJ132" s="74"/>
      <c r="DK132" s="74"/>
      <c r="DL132" s="74"/>
      <c r="DM132" s="74"/>
      <c r="DN132" s="74"/>
      <c r="DO132" s="74"/>
    </row>
    <row r="133" spans="1:119" s="8" customFormat="1" x14ac:dyDescent="0.35">
      <c r="A133" s="83">
        <v>102326</v>
      </c>
      <c r="B133" s="74" t="s">
        <v>788</v>
      </c>
      <c r="C133" s="74" t="b">
        <v>1</v>
      </c>
      <c r="D133" s="74" t="b">
        <v>1</v>
      </c>
      <c r="E133" s="74" t="b">
        <v>0</v>
      </c>
      <c r="F133" s="74" t="b">
        <v>0</v>
      </c>
      <c r="G133" s="74" t="s">
        <v>788</v>
      </c>
      <c r="H133" s="74"/>
      <c r="I133" s="74" t="s">
        <v>772</v>
      </c>
      <c r="J133" s="74" t="s">
        <v>718</v>
      </c>
      <c r="K133" s="74">
        <v>45.491999999999997</v>
      </c>
      <c r="L133" s="74">
        <v>-75.62700000000001</v>
      </c>
      <c r="M133" s="74" t="s">
        <v>475</v>
      </c>
      <c r="N133" s="74">
        <v>1970</v>
      </c>
      <c r="O133" s="74"/>
      <c r="P133" s="74">
        <v>2015</v>
      </c>
      <c r="Q133" s="74">
        <v>221</v>
      </c>
      <c r="R133" s="74"/>
      <c r="S133" s="74"/>
      <c r="T133" s="74" t="s">
        <v>476</v>
      </c>
      <c r="U133" s="74" t="s">
        <v>477</v>
      </c>
      <c r="V133" s="74"/>
      <c r="W133" s="74"/>
      <c r="X133" s="74"/>
      <c r="Y133" s="74"/>
      <c r="Z133" s="74"/>
      <c r="AA133" s="74" t="s">
        <v>477</v>
      </c>
      <c r="AB133" s="74" t="s">
        <v>477</v>
      </c>
      <c r="AC133" s="74"/>
      <c r="AD133" s="74"/>
      <c r="AE133" s="74"/>
      <c r="AF133" s="74" t="s">
        <v>478</v>
      </c>
      <c r="AG133" s="74"/>
      <c r="AH133" s="74">
        <v>2.1</v>
      </c>
      <c r="AI133" s="74">
        <v>19.361999999999998</v>
      </c>
      <c r="AJ133" s="74">
        <v>7124</v>
      </c>
      <c r="AK133" s="74">
        <v>40158.137600000002</v>
      </c>
      <c r="AL133" s="74">
        <v>0.13200000000000001</v>
      </c>
      <c r="AM133" s="74"/>
      <c r="AN133" s="74" t="s">
        <v>477</v>
      </c>
      <c r="AO133" s="74"/>
      <c r="AP133" s="74">
        <v>2</v>
      </c>
      <c r="AQ133" s="74" t="s">
        <v>789</v>
      </c>
      <c r="AR133" s="74"/>
      <c r="AS133" s="74">
        <v>2.1</v>
      </c>
      <c r="AT133" s="74">
        <v>19.361999999999998</v>
      </c>
      <c r="AU133" s="74">
        <v>7124</v>
      </c>
      <c r="AV133" s="74">
        <v>40158.137600000002</v>
      </c>
      <c r="AW133" s="74" t="s">
        <v>477</v>
      </c>
      <c r="AX133" s="74"/>
      <c r="AY133" s="74" t="s">
        <v>477</v>
      </c>
      <c r="AZ133" s="74"/>
      <c r="BA133" s="74"/>
      <c r="BB133" s="74"/>
      <c r="BC133" s="74"/>
      <c r="BD133" s="74"/>
      <c r="BE133" s="74"/>
      <c r="BF133" s="74"/>
      <c r="BG133" s="74"/>
      <c r="BH133" s="74"/>
      <c r="BI133" s="74"/>
      <c r="BJ133" s="74"/>
      <c r="BK133" s="74"/>
      <c r="BL133" s="74"/>
      <c r="BM133" s="74"/>
      <c r="BN133" s="74"/>
      <c r="BO133" s="74">
        <v>250519.37487999999</v>
      </c>
      <c r="BP133" s="74"/>
      <c r="BQ133" s="74">
        <v>45736.86</v>
      </c>
      <c r="BR133" s="74"/>
      <c r="BS133" s="74"/>
      <c r="BT133" s="74"/>
      <c r="BU133" s="74"/>
      <c r="BV133" s="74"/>
      <c r="BW133" s="74"/>
      <c r="BX133" s="74"/>
      <c r="BY133" s="74"/>
      <c r="BZ133" s="74"/>
      <c r="CA133" s="74"/>
      <c r="CB133" s="74"/>
      <c r="CC133" s="74"/>
      <c r="CD133" s="74"/>
      <c r="CE133" s="74"/>
      <c r="CF133" s="74"/>
      <c r="CG133" s="74"/>
      <c r="CH133" s="74"/>
      <c r="CI133" s="74"/>
      <c r="CJ133" s="74"/>
      <c r="CK133" s="74" t="s">
        <v>477</v>
      </c>
      <c r="CL133" s="74" t="s">
        <v>480</v>
      </c>
      <c r="CM133" s="74" t="s">
        <v>477</v>
      </c>
      <c r="CN133" s="74">
        <v>33</v>
      </c>
      <c r="CO133" s="74"/>
      <c r="CP133" s="74">
        <v>33</v>
      </c>
      <c r="CQ133" s="74">
        <v>3881250</v>
      </c>
      <c r="CR133" s="74"/>
      <c r="CS133" s="74">
        <v>3881250</v>
      </c>
      <c r="CT133" s="74">
        <v>7544</v>
      </c>
      <c r="CU133" s="74"/>
      <c r="CV133" s="74">
        <v>7544</v>
      </c>
      <c r="CW133" s="74" t="s">
        <v>477</v>
      </c>
      <c r="CX133" s="74"/>
      <c r="CY133" s="74" t="s">
        <v>477</v>
      </c>
      <c r="CZ133" s="74"/>
      <c r="DA133" s="74"/>
      <c r="DB133" s="74"/>
      <c r="DC133" s="74">
        <v>73.268699999999995</v>
      </c>
      <c r="DD133" s="74"/>
      <c r="DE133" s="74">
        <v>23.2</v>
      </c>
      <c r="DF133" s="74">
        <v>59631</v>
      </c>
      <c r="DG133" s="74"/>
      <c r="DH133" s="74">
        <v>22766</v>
      </c>
      <c r="DI133" s="74"/>
      <c r="DJ133" s="74"/>
      <c r="DK133" s="74"/>
      <c r="DL133" s="74"/>
      <c r="DM133" s="74"/>
      <c r="DN133" s="74"/>
      <c r="DO133" s="74"/>
    </row>
    <row r="134" spans="1:119" s="8" customFormat="1" x14ac:dyDescent="0.35">
      <c r="A134" s="83">
        <v>102329</v>
      </c>
      <c r="B134" s="74" t="s">
        <v>790</v>
      </c>
      <c r="C134" s="74" t="b">
        <v>0</v>
      </c>
      <c r="D134" s="74" t="b">
        <v>1</v>
      </c>
      <c r="E134" s="74" t="b">
        <v>0</v>
      </c>
      <c r="F134" s="74" t="b">
        <v>0</v>
      </c>
      <c r="G134" s="74" t="s">
        <v>519</v>
      </c>
      <c r="H134" s="74"/>
      <c r="I134" s="74" t="s">
        <v>791</v>
      </c>
      <c r="J134" s="74" t="s">
        <v>718</v>
      </c>
      <c r="K134" s="74">
        <v>45.494999999999997</v>
      </c>
      <c r="L134" s="74">
        <v>-75.624000000000009</v>
      </c>
      <c r="M134" s="74" t="s">
        <v>475</v>
      </c>
      <c r="N134" s="74">
        <v>2010</v>
      </c>
      <c r="O134" s="74"/>
      <c r="P134" s="74">
        <v>2014</v>
      </c>
      <c r="Q134" s="74">
        <v>814</v>
      </c>
      <c r="R134" s="74"/>
      <c r="S134" s="74"/>
      <c r="T134" s="74" t="s">
        <v>476</v>
      </c>
      <c r="U134" s="74"/>
      <c r="V134" s="74"/>
      <c r="W134" s="74"/>
      <c r="X134" s="74"/>
      <c r="Y134" s="74"/>
      <c r="Z134" s="74"/>
      <c r="AA134" s="74"/>
      <c r="AB134" s="74" t="s">
        <v>477</v>
      </c>
      <c r="AC134" s="74"/>
      <c r="AD134" s="74"/>
      <c r="AE134" s="74"/>
      <c r="AF134" s="74" t="s">
        <v>507</v>
      </c>
      <c r="AG134" s="74"/>
      <c r="AH134" s="74"/>
      <c r="AI134" s="74">
        <v>3.7033709999999997</v>
      </c>
      <c r="AJ134" s="74"/>
      <c r="AK134" s="74"/>
      <c r="AL134" s="74"/>
      <c r="AM134" s="74"/>
      <c r="AN134" s="74"/>
      <c r="AO134" s="74"/>
      <c r="AP134" s="74"/>
      <c r="AQ134" s="74"/>
      <c r="AR134" s="74"/>
      <c r="AS134" s="74"/>
      <c r="AT134" s="74"/>
      <c r="AU134" s="74"/>
      <c r="AV134" s="74"/>
      <c r="AW134" s="74" t="s">
        <v>477</v>
      </c>
      <c r="AX134" s="74"/>
      <c r="AY134" s="74"/>
      <c r="AZ134" s="74"/>
      <c r="BA134" s="74"/>
      <c r="BB134" s="74"/>
      <c r="BC134" s="74"/>
      <c r="BD134" s="74" t="s">
        <v>477</v>
      </c>
      <c r="BE134" s="74"/>
      <c r="BF134" s="74"/>
      <c r="BG134" s="74"/>
      <c r="BH134" s="74"/>
      <c r="BI134" s="74"/>
      <c r="BJ134" s="74"/>
      <c r="BK134" s="74"/>
      <c r="BL134" s="74"/>
      <c r="BM134" s="74"/>
      <c r="BN134" s="74"/>
      <c r="BO134" s="74"/>
      <c r="BP134" s="74"/>
      <c r="BQ134" s="74"/>
      <c r="BR134" s="74"/>
      <c r="BS134" s="74"/>
      <c r="BT134" s="74"/>
      <c r="BU134" s="74"/>
      <c r="BV134" s="74"/>
      <c r="BW134" s="74"/>
      <c r="BX134" s="74"/>
      <c r="BY134" s="74"/>
      <c r="BZ134" s="74"/>
      <c r="CA134" s="74"/>
      <c r="CB134" s="74"/>
      <c r="CC134" s="74"/>
      <c r="CD134" s="74"/>
      <c r="CE134" s="74"/>
      <c r="CF134" s="74"/>
      <c r="CG134" s="74"/>
      <c r="CH134" s="74"/>
      <c r="CI134" s="74"/>
      <c r="CJ134" s="74"/>
      <c r="CK134" s="74" t="s">
        <v>480</v>
      </c>
      <c r="CL134" s="74" t="s">
        <v>477</v>
      </c>
      <c r="CM134" s="74" t="s">
        <v>477</v>
      </c>
      <c r="CN134" s="74"/>
      <c r="CO134" s="74">
        <v>5</v>
      </c>
      <c r="CP134" s="74">
        <v>5</v>
      </c>
      <c r="CQ134" s="74"/>
      <c r="CR134" s="74">
        <v>250000</v>
      </c>
      <c r="CS134" s="74">
        <v>250000</v>
      </c>
      <c r="CT134" s="74"/>
      <c r="CU134" s="74">
        <v>500</v>
      </c>
      <c r="CV134" s="74">
        <v>500</v>
      </c>
      <c r="CW134" s="74"/>
      <c r="CX134" s="74" t="s">
        <v>480</v>
      </c>
      <c r="CY134" s="74" t="s">
        <v>480</v>
      </c>
      <c r="CZ134" s="74"/>
      <c r="DA134" s="74"/>
      <c r="DB134" s="74"/>
      <c r="DC134" s="74"/>
      <c r="DD134" s="74">
        <v>3</v>
      </c>
      <c r="DE134" s="74">
        <v>0.70337099999999997</v>
      </c>
      <c r="DF134" s="74"/>
      <c r="DG134" s="74"/>
      <c r="DH134" s="74"/>
      <c r="DI134" s="74"/>
      <c r="DJ134" s="74"/>
      <c r="DK134" s="74"/>
      <c r="DL134" s="74"/>
      <c r="DM134" s="74"/>
      <c r="DN134" s="74"/>
      <c r="DO134" s="74"/>
    </row>
    <row r="135" spans="1:119" s="8" customFormat="1" x14ac:dyDescent="0.35">
      <c r="A135" s="83">
        <v>102365</v>
      </c>
      <c r="B135" s="74" t="s">
        <v>792</v>
      </c>
      <c r="C135" s="74" t="b">
        <v>1</v>
      </c>
      <c r="D135" s="74" t="b">
        <v>1</v>
      </c>
      <c r="E135" s="74" t="b">
        <v>0</v>
      </c>
      <c r="F135" s="74" t="b">
        <v>0</v>
      </c>
      <c r="G135" s="74" t="s">
        <v>488</v>
      </c>
      <c r="H135" s="74"/>
      <c r="I135" s="74" t="s">
        <v>793</v>
      </c>
      <c r="J135" s="74" t="s">
        <v>718</v>
      </c>
      <c r="K135" s="74">
        <v>45.898000000000003</v>
      </c>
      <c r="L135" s="74">
        <v>-77.283000000000001</v>
      </c>
      <c r="M135" s="74" t="s">
        <v>475</v>
      </c>
      <c r="N135" s="74">
        <v>2000</v>
      </c>
      <c r="O135" s="74"/>
      <c r="P135" s="74">
        <v>2017</v>
      </c>
      <c r="Q135" s="74">
        <v>221</v>
      </c>
      <c r="R135" s="74"/>
      <c r="S135" s="74"/>
      <c r="T135" s="74" t="s">
        <v>490</v>
      </c>
      <c r="U135" s="74"/>
      <c r="V135" s="74"/>
      <c r="W135" s="74"/>
      <c r="X135" s="74"/>
      <c r="Y135" s="74"/>
      <c r="Z135" s="74"/>
      <c r="AA135" s="74"/>
      <c r="AB135" s="74"/>
      <c r="AC135" s="74"/>
      <c r="AD135" s="74"/>
      <c r="AE135" s="74" t="s">
        <v>477</v>
      </c>
      <c r="AF135" s="74" t="s">
        <v>478</v>
      </c>
      <c r="AG135" s="74"/>
      <c r="AH135" s="74">
        <v>3.5</v>
      </c>
      <c r="AI135" s="74">
        <v>11.01</v>
      </c>
      <c r="AJ135" s="74">
        <v>23542</v>
      </c>
      <c r="AK135" s="74">
        <v>74060.55</v>
      </c>
      <c r="AL135" s="74">
        <v>0.67500000000000004</v>
      </c>
      <c r="AM135" s="74"/>
      <c r="AN135" s="74" t="s">
        <v>477</v>
      </c>
      <c r="AO135" s="74">
        <v>6726</v>
      </c>
      <c r="AP135" s="74">
        <v>1</v>
      </c>
      <c r="AQ135" s="74" t="s">
        <v>485</v>
      </c>
      <c r="AR135" s="74">
        <v>2000</v>
      </c>
      <c r="AS135" s="74">
        <v>3.5</v>
      </c>
      <c r="AT135" s="74">
        <v>11.01</v>
      </c>
      <c r="AU135" s="74">
        <v>23542</v>
      </c>
      <c r="AV135" s="74">
        <v>74060.55</v>
      </c>
      <c r="AW135" s="74" t="s">
        <v>477</v>
      </c>
      <c r="AX135" s="74"/>
      <c r="AY135" s="74" t="s">
        <v>477</v>
      </c>
      <c r="AZ135" s="74"/>
      <c r="BA135" s="74"/>
      <c r="BB135" s="74"/>
      <c r="BC135" s="74"/>
      <c r="BD135" s="74"/>
      <c r="BE135" s="74"/>
      <c r="BF135" s="74"/>
      <c r="BG135" s="74"/>
      <c r="BH135" s="74"/>
      <c r="BI135" s="74"/>
      <c r="BJ135" s="74"/>
      <c r="BK135" s="74"/>
      <c r="BL135" s="74"/>
      <c r="BM135" s="74"/>
      <c r="BN135" s="74"/>
      <c r="BO135" s="74">
        <v>416210</v>
      </c>
      <c r="BP135" s="74"/>
      <c r="BQ135" s="74">
        <v>29915.23</v>
      </c>
      <c r="BR135" s="74"/>
      <c r="BS135" s="74"/>
      <c r="BT135" s="74"/>
      <c r="BU135" s="74"/>
      <c r="BV135" s="74"/>
      <c r="BW135" s="74"/>
      <c r="BX135" s="74"/>
      <c r="BY135" s="74"/>
      <c r="BZ135" s="74"/>
      <c r="CA135" s="74"/>
      <c r="CB135" s="74"/>
      <c r="CC135" s="74"/>
      <c r="CD135" s="74"/>
      <c r="CE135" s="74"/>
      <c r="CF135" s="74"/>
      <c r="CG135" s="74"/>
      <c r="CH135" s="74"/>
      <c r="CI135" s="74"/>
      <c r="CJ135" s="74"/>
      <c r="CK135" s="74" t="s">
        <v>477</v>
      </c>
      <c r="CL135" s="74" t="s">
        <v>480</v>
      </c>
      <c r="CM135" s="74" t="s">
        <v>480</v>
      </c>
      <c r="CN135" s="74"/>
      <c r="CO135" s="74"/>
      <c r="CP135" s="74"/>
      <c r="CQ135" s="74">
        <v>3306749.91</v>
      </c>
      <c r="CR135" s="74"/>
      <c r="CS135" s="74"/>
      <c r="CT135" s="74"/>
      <c r="CU135" s="74"/>
      <c r="CV135" s="74"/>
      <c r="CW135" s="74"/>
      <c r="CX135" s="74"/>
      <c r="CY135" s="74"/>
      <c r="CZ135" s="74" t="s">
        <v>480</v>
      </c>
      <c r="DA135" s="74"/>
      <c r="DB135" s="74"/>
      <c r="DC135" s="74">
        <v>57.15</v>
      </c>
      <c r="DD135" s="74"/>
      <c r="DE135" s="74"/>
      <c r="DF135" s="74"/>
      <c r="DG135" s="74"/>
      <c r="DH135" s="74"/>
      <c r="DI135" s="74"/>
      <c r="DJ135" s="74"/>
      <c r="DK135" s="74"/>
      <c r="DL135" s="74"/>
      <c r="DM135" s="74"/>
      <c r="DN135" s="74"/>
      <c r="DO135" s="74"/>
    </row>
    <row r="136" spans="1:119" s="8" customFormat="1" x14ac:dyDescent="0.35">
      <c r="A136" s="83">
        <v>102568</v>
      </c>
      <c r="B136" s="74" t="s">
        <v>794</v>
      </c>
      <c r="C136" s="74" t="b">
        <v>1</v>
      </c>
      <c r="D136" s="74" t="b">
        <v>1</v>
      </c>
      <c r="E136" s="74" t="b">
        <v>0</v>
      </c>
      <c r="F136" s="74" t="b">
        <v>0</v>
      </c>
      <c r="G136" s="74" t="s">
        <v>794</v>
      </c>
      <c r="H136" s="74" t="s">
        <v>795</v>
      </c>
      <c r="I136" s="74" t="s">
        <v>796</v>
      </c>
      <c r="J136" s="74" t="s">
        <v>718</v>
      </c>
      <c r="K136" s="74">
        <v>43.161999999999999</v>
      </c>
      <c r="L136" s="74">
        <v>-79.244</v>
      </c>
      <c r="M136" s="74" t="s">
        <v>475</v>
      </c>
      <c r="N136" s="74">
        <v>1994</v>
      </c>
      <c r="O136" s="74"/>
      <c r="P136" s="74">
        <v>2017</v>
      </c>
      <c r="Q136" s="74">
        <v>221</v>
      </c>
      <c r="R136" s="74">
        <v>11472</v>
      </c>
      <c r="S136" s="74"/>
      <c r="T136" s="74" t="s">
        <v>476</v>
      </c>
      <c r="U136" s="74" t="s">
        <v>477</v>
      </c>
      <c r="V136" s="74"/>
      <c r="W136" s="74"/>
      <c r="X136" s="74" t="s">
        <v>477</v>
      </c>
      <c r="Y136" s="74"/>
      <c r="Z136" s="74"/>
      <c r="AA136" s="74" t="s">
        <v>477</v>
      </c>
      <c r="AB136" s="74"/>
      <c r="AC136" s="74"/>
      <c r="AD136" s="74"/>
      <c r="AE136" s="74"/>
      <c r="AF136" s="74" t="s">
        <v>478</v>
      </c>
      <c r="AG136" s="74" t="s">
        <v>797</v>
      </c>
      <c r="AH136" s="74"/>
      <c r="AI136" s="74"/>
      <c r="AJ136" s="74"/>
      <c r="AK136" s="74"/>
      <c r="AL136" s="74"/>
      <c r="AM136" s="74"/>
      <c r="AN136" s="74"/>
      <c r="AO136" s="74"/>
      <c r="AP136" s="74"/>
      <c r="AQ136" s="74"/>
      <c r="AR136" s="74"/>
      <c r="AS136" s="74"/>
      <c r="AT136" s="74"/>
      <c r="AU136" s="74"/>
      <c r="AV136" s="74"/>
      <c r="AW136" s="74"/>
      <c r="AX136" s="74"/>
      <c r="AY136" s="74"/>
      <c r="AZ136" s="74"/>
      <c r="BA136" s="74"/>
      <c r="BB136" s="74"/>
      <c r="BC136" s="74"/>
      <c r="BD136" s="74"/>
      <c r="BE136" s="74"/>
      <c r="BF136" s="74"/>
      <c r="BG136" s="74"/>
      <c r="BH136" s="74"/>
      <c r="BI136" s="74"/>
      <c r="BJ136" s="74"/>
      <c r="BK136" s="74"/>
      <c r="BL136" s="74"/>
      <c r="BM136" s="74"/>
      <c r="BN136" s="74"/>
      <c r="BO136" s="74"/>
      <c r="BP136" s="74"/>
      <c r="BQ136" s="74"/>
      <c r="BR136" s="74"/>
      <c r="BS136" s="74"/>
      <c r="BT136" s="74"/>
      <c r="BU136" s="74"/>
      <c r="BV136" s="74"/>
      <c r="BW136" s="74"/>
      <c r="BX136" s="74"/>
      <c r="BY136" s="74"/>
      <c r="BZ136" s="74"/>
      <c r="CA136" s="74"/>
      <c r="CB136" s="74"/>
      <c r="CC136" s="74"/>
      <c r="CD136" s="74"/>
      <c r="CE136" s="74"/>
      <c r="CF136" s="74"/>
      <c r="CG136" s="74"/>
      <c r="CH136" s="74"/>
      <c r="CI136" s="74"/>
      <c r="CJ136" s="74"/>
      <c r="CK136" s="74"/>
      <c r="CL136" s="74"/>
      <c r="CM136" s="74"/>
      <c r="CN136" s="74"/>
      <c r="CO136" s="74"/>
      <c r="CP136" s="74"/>
      <c r="CQ136" s="74"/>
      <c r="CR136" s="74"/>
      <c r="CS136" s="74"/>
      <c r="CT136" s="74"/>
      <c r="CU136" s="74"/>
      <c r="CV136" s="74"/>
      <c r="CW136" s="74"/>
      <c r="CX136" s="74"/>
      <c r="CY136" s="74"/>
      <c r="CZ136" s="74"/>
      <c r="DA136" s="74"/>
      <c r="DB136" s="74"/>
      <c r="DC136" s="74"/>
      <c r="DD136" s="74"/>
      <c r="DE136" s="74"/>
      <c r="DF136" s="74"/>
      <c r="DG136" s="74"/>
      <c r="DH136" s="74"/>
      <c r="DI136" s="74"/>
      <c r="DJ136" s="74"/>
      <c r="DK136" s="74"/>
      <c r="DL136" s="74"/>
      <c r="DM136" s="74"/>
      <c r="DN136" s="74"/>
      <c r="DO136" s="74"/>
    </row>
    <row r="137" spans="1:119" s="8" customFormat="1" x14ac:dyDescent="0.35">
      <c r="A137" s="83">
        <v>102641</v>
      </c>
      <c r="B137" s="74" t="s">
        <v>798</v>
      </c>
      <c r="C137" s="74" t="b">
        <v>1</v>
      </c>
      <c r="D137" s="74" t="b">
        <v>1</v>
      </c>
      <c r="E137" s="74" t="b">
        <v>0</v>
      </c>
      <c r="F137" s="74" t="b">
        <v>0</v>
      </c>
      <c r="G137" s="74" t="s">
        <v>799</v>
      </c>
      <c r="H137" s="74"/>
      <c r="I137" s="74" t="s">
        <v>800</v>
      </c>
      <c r="J137" s="74" t="s">
        <v>718</v>
      </c>
      <c r="K137" s="74">
        <v>46.524999999999999</v>
      </c>
      <c r="L137" s="74">
        <v>-80.95</v>
      </c>
      <c r="M137" s="74" t="s">
        <v>475</v>
      </c>
      <c r="N137" s="74">
        <v>2001</v>
      </c>
      <c r="O137" s="74"/>
      <c r="P137" s="74">
        <v>2017</v>
      </c>
      <c r="Q137" s="74">
        <v>221</v>
      </c>
      <c r="R137" s="74"/>
      <c r="S137" s="74"/>
      <c r="T137" s="74" t="s">
        <v>476</v>
      </c>
      <c r="U137" s="74"/>
      <c r="V137" s="74"/>
      <c r="W137" s="74"/>
      <c r="X137" s="74"/>
      <c r="Y137" s="74"/>
      <c r="Z137" s="74"/>
      <c r="AA137" s="74"/>
      <c r="AB137" s="74"/>
      <c r="AC137" s="74"/>
      <c r="AD137" s="74"/>
      <c r="AE137" s="74"/>
      <c r="AF137" s="74" t="s">
        <v>478</v>
      </c>
      <c r="AG137" s="74"/>
      <c r="AH137" s="74">
        <v>6.9</v>
      </c>
      <c r="AI137" s="74">
        <v>7.8860000000000001</v>
      </c>
      <c r="AJ137" s="74">
        <v>10500</v>
      </c>
      <c r="AK137" s="74">
        <v>12000</v>
      </c>
      <c r="AL137" s="74">
        <v>0.17</v>
      </c>
      <c r="AM137" s="74">
        <v>0.43</v>
      </c>
      <c r="AN137" s="74" t="s">
        <v>480</v>
      </c>
      <c r="AO137" s="74"/>
      <c r="AP137" s="74">
        <v>2</v>
      </c>
      <c r="AQ137" s="74" t="s">
        <v>593</v>
      </c>
      <c r="AR137" s="74"/>
      <c r="AS137" s="74">
        <v>6.9</v>
      </c>
      <c r="AT137" s="74">
        <v>7.8860000000000001</v>
      </c>
      <c r="AU137" s="74">
        <v>10500</v>
      </c>
      <c r="AV137" s="74">
        <v>12000</v>
      </c>
      <c r="AW137" s="74" t="s">
        <v>477</v>
      </c>
      <c r="AX137" s="74"/>
      <c r="AY137" s="74"/>
      <c r="AZ137" s="74"/>
      <c r="BA137" s="74"/>
      <c r="BB137" s="74"/>
      <c r="BC137" s="74"/>
      <c r="BD137" s="74"/>
      <c r="BE137" s="74"/>
      <c r="BF137" s="74"/>
      <c r="BG137" s="74"/>
      <c r="BH137" s="74"/>
      <c r="BI137" s="74"/>
      <c r="BJ137" s="74"/>
      <c r="BK137" s="74"/>
      <c r="BL137" s="74"/>
      <c r="BM137" s="74"/>
      <c r="BN137" s="74"/>
      <c r="BO137" s="74">
        <v>97500</v>
      </c>
      <c r="BP137" s="74"/>
      <c r="BQ137" s="74"/>
      <c r="BR137" s="74"/>
      <c r="BS137" s="74"/>
      <c r="BT137" s="74"/>
      <c r="BU137" s="74"/>
      <c r="BV137" s="74"/>
      <c r="BW137" s="74"/>
      <c r="BX137" s="74"/>
      <c r="BY137" s="74"/>
      <c r="BZ137" s="74"/>
      <c r="CA137" s="74"/>
      <c r="CB137" s="74"/>
      <c r="CC137" s="74"/>
      <c r="CD137" s="74"/>
      <c r="CE137" s="74"/>
      <c r="CF137" s="74"/>
      <c r="CG137" s="74"/>
      <c r="CH137" s="74"/>
      <c r="CI137" s="74"/>
      <c r="CJ137" s="74"/>
      <c r="CK137" s="74"/>
      <c r="CL137" s="74"/>
      <c r="CM137" s="74"/>
      <c r="CN137" s="74"/>
      <c r="CO137" s="74"/>
      <c r="CP137" s="74"/>
      <c r="CQ137" s="74"/>
      <c r="CR137" s="74"/>
      <c r="CS137" s="74"/>
      <c r="CT137" s="74"/>
      <c r="CU137" s="74"/>
      <c r="CV137" s="74"/>
      <c r="CW137" s="74"/>
      <c r="CX137" s="74"/>
      <c r="CY137" s="74"/>
      <c r="CZ137" s="74"/>
      <c r="DA137" s="74"/>
      <c r="DB137" s="74"/>
      <c r="DC137" s="74"/>
      <c r="DD137" s="74"/>
      <c r="DE137" s="74"/>
      <c r="DF137" s="74"/>
      <c r="DG137" s="74"/>
      <c r="DH137" s="74"/>
      <c r="DI137" s="74"/>
      <c r="DJ137" s="74"/>
      <c r="DK137" s="74"/>
      <c r="DL137" s="74"/>
      <c r="DM137" s="74"/>
      <c r="DN137" s="74"/>
      <c r="DO137" s="74"/>
    </row>
    <row r="138" spans="1:119" s="8" customFormat="1" x14ac:dyDescent="0.35">
      <c r="A138" s="83">
        <v>102644</v>
      </c>
      <c r="B138" s="74" t="s">
        <v>801</v>
      </c>
      <c r="C138" s="74" t="b">
        <v>1</v>
      </c>
      <c r="D138" s="74" t="b">
        <v>1</v>
      </c>
      <c r="E138" s="74" t="b">
        <v>0</v>
      </c>
      <c r="F138" s="74" t="b">
        <v>0</v>
      </c>
      <c r="G138" s="74" t="s">
        <v>802</v>
      </c>
      <c r="H138" s="74"/>
      <c r="I138" s="74" t="s">
        <v>800</v>
      </c>
      <c r="J138" s="74" t="s">
        <v>718</v>
      </c>
      <c r="K138" s="74">
        <v>46.527999999999999</v>
      </c>
      <c r="L138" s="74">
        <v>-80.947000000000003</v>
      </c>
      <c r="M138" s="74" t="s">
        <v>475</v>
      </c>
      <c r="N138" s="74">
        <v>2000</v>
      </c>
      <c r="O138" s="74"/>
      <c r="P138" s="74">
        <v>2017</v>
      </c>
      <c r="Q138" s="74">
        <v>221</v>
      </c>
      <c r="R138" s="74"/>
      <c r="S138" s="74"/>
      <c r="T138" s="74" t="s">
        <v>476</v>
      </c>
      <c r="U138" s="74" t="s">
        <v>477</v>
      </c>
      <c r="V138" s="74" t="s">
        <v>477</v>
      </c>
      <c r="W138" s="74"/>
      <c r="X138" s="74" t="s">
        <v>477</v>
      </c>
      <c r="Y138" s="74"/>
      <c r="Z138" s="74" t="s">
        <v>477</v>
      </c>
      <c r="AA138" s="74"/>
      <c r="AB138" s="74" t="s">
        <v>477</v>
      </c>
      <c r="AC138" s="74"/>
      <c r="AD138" s="74"/>
      <c r="AE138" s="74"/>
      <c r="AF138" s="74" t="s">
        <v>478</v>
      </c>
      <c r="AG138" s="74" t="s">
        <v>803</v>
      </c>
      <c r="AH138" s="74">
        <v>5</v>
      </c>
      <c r="AI138" s="74">
        <v>6.1</v>
      </c>
      <c r="AJ138" s="74"/>
      <c r="AK138" s="74">
        <v>12400</v>
      </c>
      <c r="AL138" s="74"/>
      <c r="AM138" s="74"/>
      <c r="AN138" s="74" t="s">
        <v>477</v>
      </c>
      <c r="AO138" s="74">
        <v>2818</v>
      </c>
      <c r="AP138" s="74">
        <v>2</v>
      </c>
      <c r="AQ138" s="74" t="s">
        <v>593</v>
      </c>
      <c r="AR138" s="74"/>
      <c r="AS138" s="74">
        <v>5</v>
      </c>
      <c r="AT138" s="74">
        <v>6.1</v>
      </c>
      <c r="AU138" s="74"/>
      <c r="AV138" s="74">
        <v>12400</v>
      </c>
      <c r="AW138" s="74" t="s">
        <v>477</v>
      </c>
      <c r="AX138" s="74"/>
      <c r="AY138" s="74"/>
      <c r="AZ138" s="74"/>
      <c r="BA138" s="74"/>
      <c r="BB138" s="74"/>
      <c r="BC138" s="74"/>
      <c r="BD138" s="74"/>
      <c r="BE138" s="74"/>
      <c r="BF138" s="74"/>
      <c r="BG138" s="74"/>
      <c r="BH138" s="74"/>
      <c r="BI138" s="74"/>
      <c r="BJ138" s="74"/>
      <c r="BK138" s="74"/>
      <c r="BL138" s="74"/>
      <c r="BM138" s="74"/>
      <c r="BN138" s="74"/>
      <c r="BO138" s="74"/>
      <c r="BP138" s="74"/>
      <c r="BQ138" s="74"/>
      <c r="BR138" s="74"/>
      <c r="BS138" s="74"/>
      <c r="BT138" s="74"/>
      <c r="BU138" s="74"/>
      <c r="BV138" s="74"/>
      <c r="BW138" s="74"/>
      <c r="BX138" s="74"/>
      <c r="BY138" s="74"/>
      <c r="BZ138" s="74"/>
      <c r="CA138" s="74"/>
      <c r="CB138" s="74"/>
      <c r="CC138" s="74"/>
      <c r="CD138" s="74"/>
      <c r="CE138" s="74"/>
      <c r="CF138" s="74"/>
      <c r="CG138" s="74"/>
      <c r="CH138" s="74"/>
      <c r="CI138" s="74"/>
      <c r="CJ138" s="74"/>
      <c r="CK138" s="74" t="s">
        <v>480</v>
      </c>
      <c r="CL138" s="74" t="s">
        <v>477</v>
      </c>
      <c r="CM138" s="74" t="s">
        <v>477</v>
      </c>
      <c r="CN138" s="74"/>
      <c r="CO138" s="74">
        <v>7</v>
      </c>
      <c r="CP138" s="74">
        <v>7</v>
      </c>
      <c r="CQ138" s="74"/>
      <c r="CR138" s="74"/>
      <c r="CS138" s="74"/>
      <c r="CT138" s="74"/>
      <c r="CU138" s="74">
        <v>13120</v>
      </c>
      <c r="CV138" s="74">
        <v>13120</v>
      </c>
      <c r="CW138" s="74"/>
      <c r="CX138" s="74" t="s">
        <v>477</v>
      </c>
      <c r="CY138" s="74" t="s">
        <v>477</v>
      </c>
      <c r="CZ138" s="74"/>
      <c r="DA138" s="74"/>
      <c r="DB138" s="74"/>
      <c r="DC138" s="74"/>
      <c r="DD138" s="74">
        <v>4.55</v>
      </c>
      <c r="DE138" s="74">
        <v>1.54742</v>
      </c>
      <c r="DF138" s="74"/>
      <c r="DG138" s="74">
        <v>12400</v>
      </c>
      <c r="DH138" s="74"/>
      <c r="DI138" s="74"/>
      <c r="DJ138" s="74"/>
      <c r="DK138" s="74"/>
      <c r="DL138" s="74"/>
      <c r="DM138" s="74"/>
      <c r="DN138" s="74"/>
      <c r="DO138" s="74"/>
    </row>
    <row r="139" spans="1:119" s="8" customFormat="1" x14ac:dyDescent="0.35">
      <c r="A139" s="83">
        <v>102749</v>
      </c>
      <c r="B139" s="74" t="s">
        <v>804</v>
      </c>
      <c r="C139" s="74" t="b">
        <v>0</v>
      </c>
      <c r="D139" s="74" t="b">
        <v>1</v>
      </c>
      <c r="E139" s="74" t="b">
        <v>0</v>
      </c>
      <c r="F139" s="74" t="b">
        <v>0</v>
      </c>
      <c r="G139" s="74"/>
      <c r="H139" s="74"/>
      <c r="I139" s="74" t="s">
        <v>805</v>
      </c>
      <c r="J139" s="74" t="s">
        <v>718</v>
      </c>
      <c r="K139" s="74">
        <v>43.713000000000001</v>
      </c>
      <c r="L139" s="74">
        <v>-79.322999999999993</v>
      </c>
      <c r="M139" s="74" t="s">
        <v>475</v>
      </c>
      <c r="N139" s="74">
        <v>1990</v>
      </c>
      <c r="O139" s="74"/>
      <c r="P139" s="74">
        <v>2017</v>
      </c>
      <c r="Q139" s="74"/>
      <c r="R139" s="74"/>
      <c r="S139" s="74"/>
      <c r="T139" s="74" t="s">
        <v>497</v>
      </c>
      <c r="U139" s="74"/>
      <c r="V139" s="74"/>
      <c r="W139" s="74"/>
      <c r="X139" s="74"/>
      <c r="Y139" s="74"/>
      <c r="Z139" s="74"/>
      <c r="AA139" s="74"/>
      <c r="AB139" s="74"/>
      <c r="AC139" s="74"/>
      <c r="AD139" s="74"/>
      <c r="AE139" s="74"/>
      <c r="AF139" s="74" t="s">
        <v>746</v>
      </c>
      <c r="AG139" s="74"/>
      <c r="AH139" s="74"/>
      <c r="AI139" s="74"/>
      <c r="AJ139" s="74"/>
      <c r="AK139" s="74"/>
      <c r="AL139" s="74"/>
      <c r="AM139" s="74"/>
      <c r="AN139" s="74"/>
      <c r="AO139" s="74"/>
      <c r="AP139" s="74"/>
      <c r="AQ139" s="74"/>
      <c r="AR139" s="74"/>
      <c r="AS139" s="74"/>
      <c r="AT139" s="74"/>
      <c r="AU139" s="74"/>
      <c r="AV139" s="74"/>
      <c r="AW139" s="74"/>
      <c r="AX139" s="74"/>
      <c r="AY139" s="74"/>
      <c r="AZ139" s="74"/>
      <c r="BA139" s="74"/>
      <c r="BB139" s="74"/>
      <c r="BC139" s="74"/>
      <c r="BD139" s="74"/>
      <c r="BE139" s="74"/>
      <c r="BF139" s="74"/>
      <c r="BG139" s="74"/>
      <c r="BH139" s="74"/>
      <c r="BI139" s="74"/>
      <c r="BJ139" s="74"/>
      <c r="BK139" s="74"/>
      <c r="BL139" s="74"/>
      <c r="BM139" s="74"/>
      <c r="BN139" s="74"/>
      <c r="BO139" s="74"/>
      <c r="BP139" s="74"/>
      <c r="BQ139" s="74"/>
      <c r="BR139" s="74"/>
      <c r="BS139" s="74"/>
      <c r="BT139" s="74"/>
      <c r="BU139" s="74"/>
      <c r="BV139" s="74"/>
      <c r="BW139" s="74"/>
      <c r="BX139" s="74"/>
      <c r="BY139" s="74"/>
      <c r="BZ139" s="74"/>
      <c r="CA139" s="74"/>
      <c r="CB139" s="74"/>
      <c r="CC139" s="74"/>
      <c r="CD139" s="74"/>
      <c r="CE139" s="74"/>
      <c r="CF139" s="74"/>
      <c r="CG139" s="74"/>
      <c r="CH139" s="74"/>
      <c r="CI139" s="74"/>
      <c r="CJ139" s="74"/>
      <c r="CK139" s="74"/>
      <c r="CL139" s="74"/>
      <c r="CM139" s="74"/>
      <c r="CN139" s="74"/>
      <c r="CO139" s="74"/>
      <c r="CP139" s="74"/>
      <c r="CQ139" s="74"/>
      <c r="CR139" s="74"/>
      <c r="CS139" s="74"/>
      <c r="CT139" s="74"/>
      <c r="CU139" s="74"/>
      <c r="CV139" s="74"/>
      <c r="CW139" s="74"/>
      <c r="CX139" s="74"/>
      <c r="CY139" s="74"/>
      <c r="CZ139" s="74"/>
      <c r="DA139" s="74"/>
      <c r="DB139" s="74"/>
      <c r="DC139" s="74"/>
      <c r="DD139" s="74"/>
      <c r="DE139" s="74"/>
      <c r="DF139" s="74"/>
      <c r="DG139" s="74"/>
      <c r="DH139" s="74"/>
      <c r="DI139" s="74"/>
      <c r="DJ139" s="74"/>
      <c r="DK139" s="74"/>
      <c r="DL139" s="74"/>
      <c r="DM139" s="74"/>
      <c r="DN139" s="74"/>
      <c r="DO139" s="74"/>
    </row>
    <row r="140" spans="1:119" s="8" customFormat="1" x14ac:dyDescent="0.35">
      <c r="A140" s="83">
        <v>102786</v>
      </c>
      <c r="B140" s="74" t="s">
        <v>806</v>
      </c>
      <c r="C140" s="74" t="b">
        <v>0</v>
      </c>
      <c r="D140" s="74" t="b">
        <v>1</v>
      </c>
      <c r="E140" s="74" t="b">
        <v>0</v>
      </c>
      <c r="F140" s="74" t="b">
        <v>0</v>
      </c>
      <c r="G140" s="74" t="s">
        <v>807</v>
      </c>
      <c r="H140" s="74"/>
      <c r="I140" s="74" t="s">
        <v>805</v>
      </c>
      <c r="J140" s="74" t="s">
        <v>718</v>
      </c>
      <c r="K140" s="74">
        <v>43.75</v>
      </c>
      <c r="L140" s="74">
        <v>-79.286000000000001</v>
      </c>
      <c r="M140" s="74" t="s">
        <v>475</v>
      </c>
      <c r="N140" s="74">
        <v>1970</v>
      </c>
      <c r="O140" s="74"/>
      <c r="P140" s="74">
        <v>2017</v>
      </c>
      <c r="Q140" s="74"/>
      <c r="R140" s="74"/>
      <c r="S140" s="74"/>
      <c r="T140" s="74" t="s">
        <v>476</v>
      </c>
      <c r="U140" s="74" t="s">
        <v>477</v>
      </c>
      <c r="V140" s="74" t="s">
        <v>477</v>
      </c>
      <c r="W140" s="74"/>
      <c r="X140" s="74" t="s">
        <v>477</v>
      </c>
      <c r="Y140" s="74"/>
      <c r="Z140" s="74" t="s">
        <v>477</v>
      </c>
      <c r="AA140" s="74" t="s">
        <v>477</v>
      </c>
      <c r="AB140" s="74" t="s">
        <v>477</v>
      </c>
      <c r="AC140" s="74"/>
      <c r="AD140" s="74"/>
      <c r="AE140" s="74"/>
      <c r="AF140" s="74" t="s">
        <v>512</v>
      </c>
      <c r="AG140" s="74" t="s">
        <v>808</v>
      </c>
      <c r="AH140" s="74"/>
      <c r="AI140" s="74">
        <v>828.59500000000003</v>
      </c>
      <c r="AJ140" s="74"/>
      <c r="AK140" s="74">
        <v>1293000</v>
      </c>
      <c r="AL140" s="74"/>
      <c r="AM140" s="74"/>
      <c r="AN140" s="74"/>
      <c r="AO140" s="74"/>
      <c r="AP140" s="74"/>
      <c r="AQ140" s="74"/>
      <c r="AR140" s="74"/>
      <c r="AS140" s="74"/>
      <c r="AT140" s="74"/>
      <c r="AU140" s="74"/>
      <c r="AV140" s="74"/>
      <c r="AW140" s="74" t="s">
        <v>477</v>
      </c>
      <c r="AX140" s="74"/>
      <c r="AY140" s="74"/>
      <c r="AZ140" s="74"/>
      <c r="BA140" s="74"/>
      <c r="BB140" s="74"/>
      <c r="BC140" s="74"/>
      <c r="BD140" s="74"/>
      <c r="BE140" s="74" t="s">
        <v>477</v>
      </c>
      <c r="BF140" s="74"/>
      <c r="BG140" s="74"/>
      <c r="BH140" s="74"/>
      <c r="BI140" s="74"/>
      <c r="BJ140" s="74"/>
      <c r="BK140" s="74"/>
      <c r="BL140" s="74"/>
      <c r="BM140" s="74"/>
      <c r="BN140" s="74"/>
      <c r="BO140" s="74">
        <v>4200000</v>
      </c>
      <c r="BP140" s="74"/>
      <c r="BQ140" s="74"/>
      <c r="BR140" s="74"/>
      <c r="BS140" s="74"/>
      <c r="BT140" s="74"/>
      <c r="BU140" s="74"/>
      <c r="BV140" s="74"/>
      <c r="BW140" s="74"/>
      <c r="BX140" s="74"/>
      <c r="BY140" s="74"/>
      <c r="BZ140" s="74"/>
      <c r="CA140" s="74"/>
      <c r="CB140" s="74"/>
      <c r="CC140" s="74"/>
      <c r="CD140" s="74"/>
      <c r="CE140" s="74"/>
      <c r="CF140" s="74"/>
      <c r="CG140" s="74"/>
      <c r="CH140" s="74"/>
      <c r="CI140" s="74"/>
      <c r="CJ140" s="74"/>
      <c r="CK140" s="74" t="s">
        <v>477</v>
      </c>
      <c r="CL140" s="74" t="s">
        <v>480</v>
      </c>
      <c r="CM140" s="74" t="s">
        <v>477</v>
      </c>
      <c r="CN140" s="74">
        <v>200</v>
      </c>
      <c r="CO140" s="74"/>
      <c r="CP140" s="74">
        <v>200</v>
      </c>
      <c r="CQ140" s="74">
        <v>60000020</v>
      </c>
      <c r="CR140" s="74"/>
      <c r="CS140" s="74">
        <v>60000020</v>
      </c>
      <c r="CT140" s="74">
        <v>114800</v>
      </c>
      <c r="CU140" s="74"/>
      <c r="CV140" s="74">
        <v>114800</v>
      </c>
      <c r="CW140" s="74" t="s">
        <v>477</v>
      </c>
      <c r="CX140" s="74"/>
      <c r="CY140" s="74" t="s">
        <v>477</v>
      </c>
      <c r="CZ140" s="74"/>
      <c r="DA140" s="74"/>
      <c r="DB140" s="74"/>
      <c r="DC140" s="74">
        <v>600</v>
      </c>
      <c r="DD140" s="74"/>
      <c r="DE140" s="74">
        <v>228.595</v>
      </c>
      <c r="DF140" s="74">
        <v>910000</v>
      </c>
      <c r="DG140" s="74"/>
      <c r="DH140" s="74">
        <v>383000</v>
      </c>
      <c r="DI140" s="74"/>
      <c r="DJ140" s="74"/>
      <c r="DK140" s="74"/>
      <c r="DL140" s="74"/>
      <c r="DM140" s="74"/>
      <c r="DN140" s="74"/>
      <c r="DO140" s="74"/>
    </row>
    <row r="141" spans="1:119" s="8" customFormat="1" x14ac:dyDescent="0.35">
      <c r="A141" s="83">
        <v>102898</v>
      </c>
      <c r="B141" s="74" t="s">
        <v>809</v>
      </c>
      <c r="C141" s="74" t="b">
        <v>0</v>
      </c>
      <c r="D141" s="74" t="b">
        <v>1</v>
      </c>
      <c r="E141" s="74" t="b">
        <v>0</v>
      </c>
      <c r="F141" s="74" t="b">
        <v>0</v>
      </c>
      <c r="G141" s="74"/>
      <c r="H141" s="74"/>
      <c r="I141" s="74" t="s">
        <v>805</v>
      </c>
      <c r="J141" s="74" t="s">
        <v>718</v>
      </c>
      <c r="K141" s="74">
        <v>43.862000000000002</v>
      </c>
      <c r="L141" s="74">
        <v>-79.173999999999992</v>
      </c>
      <c r="M141" s="74" t="s">
        <v>475</v>
      </c>
      <c r="N141" s="74">
        <v>2009</v>
      </c>
      <c r="O141" s="74"/>
      <c r="P141" s="74">
        <v>2017</v>
      </c>
      <c r="Q141" s="74"/>
      <c r="R141" s="74"/>
      <c r="S141" s="74"/>
      <c r="T141" s="74" t="s">
        <v>497</v>
      </c>
      <c r="U141" s="74"/>
      <c r="V141" s="74"/>
      <c r="W141" s="74"/>
      <c r="X141" s="74"/>
      <c r="Y141" s="74"/>
      <c r="Z141" s="74"/>
      <c r="AA141" s="74"/>
      <c r="AB141" s="74"/>
      <c r="AC141" s="74"/>
      <c r="AD141" s="74"/>
      <c r="AE141" s="74"/>
      <c r="AF141" s="74" t="s">
        <v>810</v>
      </c>
      <c r="AG141" s="74" t="s">
        <v>811</v>
      </c>
      <c r="AH141" s="74"/>
      <c r="AI141" s="74">
        <v>19.260000000000002</v>
      </c>
      <c r="AJ141" s="74"/>
      <c r="AK141" s="74"/>
      <c r="AL141" s="74"/>
      <c r="AM141" s="74"/>
      <c r="AN141" s="74"/>
      <c r="AO141" s="74"/>
      <c r="AP141" s="74"/>
      <c r="AQ141" s="74"/>
      <c r="AR141" s="74"/>
      <c r="AS141" s="74"/>
      <c r="AT141" s="74"/>
      <c r="AU141" s="74"/>
      <c r="AV141" s="74"/>
      <c r="AW141" s="74" t="s">
        <v>477</v>
      </c>
      <c r="AX141" s="74"/>
      <c r="AY141" s="74"/>
      <c r="AZ141" s="74"/>
      <c r="BA141" s="74"/>
      <c r="BB141" s="74"/>
      <c r="BC141" s="74"/>
      <c r="BD141" s="74"/>
      <c r="BE141" s="74"/>
      <c r="BF141" s="74"/>
      <c r="BG141" s="74"/>
      <c r="BH141" s="74"/>
      <c r="BI141" s="74"/>
      <c r="BJ141" s="74"/>
      <c r="BK141" s="74"/>
      <c r="BL141" s="74"/>
      <c r="BM141" s="74"/>
      <c r="BN141" s="74"/>
      <c r="BO141" s="74"/>
      <c r="BP141" s="74"/>
      <c r="BQ141" s="74"/>
      <c r="BR141" s="74"/>
      <c r="BS141" s="74"/>
      <c r="BT141" s="74"/>
      <c r="BU141" s="74"/>
      <c r="BV141" s="74"/>
      <c r="BW141" s="74"/>
      <c r="BX141" s="74"/>
      <c r="BY141" s="74"/>
      <c r="BZ141" s="74"/>
      <c r="CA141" s="74"/>
      <c r="CB141" s="74"/>
      <c r="CC141" s="74"/>
      <c r="CD141" s="74"/>
      <c r="CE141" s="74"/>
      <c r="CF141" s="74"/>
      <c r="CG141" s="74"/>
      <c r="CH141" s="74"/>
      <c r="CI141" s="74"/>
      <c r="CJ141" s="74"/>
      <c r="CK141" s="74" t="s">
        <v>477</v>
      </c>
      <c r="CL141" s="74"/>
      <c r="CM141" s="74" t="s">
        <v>477</v>
      </c>
      <c r="CN141" s="74"/>
      <c r="CO141" s="74"/>
      <c r="CP141" s="74"/>
      <c r="CQ141" s="74"/>
      <c r="CR141" s="74"/>
      <c r="CS141" s="74"/>
      <c r="CT141" s="74"/>
      <c r="CU141" s="74"/>
      <c r="CV141" s="74"/>
      <c r="CW141" s="74"/>
      <c r="CX141" s="74"/>
      <c r="CY141" s="74"/>
      <c r="CZ141" s="74"/>
      <c r="DA141" s="74"/>
      <c r="DB141" s="74"/>
      <c r="DC141" s="74">
        <v>11</v>
      </c>
      <c r="DD141" s="74"/>
      <c r="DE141" s="74">
        <v>8.26</v>
      </c>
      <c r="DF141" s="74"/>
      <c r="DG141" s="74"/>
      <c r="DH141" s="74"/>
      <c r="DI141" s="74"/>
      <c r="DJ141" s="74"/>
      <c r="DK141" s="74"/>
      <c r="DL141" s="74"/>
      <c r="DM141" s="74"/>
      <c r="DN141" s="74"/>
      <c r="DO141" s="74"/>
    </row>
    <row r="142" spans="1:119" s="8" customFormat="1" x14ac:dyDescent="0.35">
      <c r="A142" s="83">
        <v>102962</v>
      </c>
      <c r="B142" s="74" t="s">
        <v>812</v>
      </c>
      <c r="C142" s="74" t="b">
        <v>1</v>
      </c>
      <c r="D142" s="74" t="b">
        <v>1</v>
      </c>
      <c r="E142" s="74" t="b">
        <v>0</v>
      </c>
      <c r="F142" s="74" t="b">
        <v>0</v>
      </c>
      <c r="G142" s="74" t="s">
        <v>813</v>
      </c>
      <c r="H142" s="74"/>
      <c r="I142" s="74" t="s">
        <v>805</v>
      </c>
      <c r="J142" s="74" t="s">
        <v>718</v>
      </c>
      <c r="K142" s="74">
        <v>43.926000000000002</v>
      </c>
      <c r="L142" s="74">
        <v>-79.11</v>
      </c>
      <c r="M142" s="74" t="s">
        <v>475</v>
      </c>
      <c r="N142" s="74">
        <v>1912</v>
      </c>
      <c r="O142" s="74"/>
      <c r="P142" s="74">
        <v>2017</v>
      </c>
      <c r="Q142" s="74">
        <v>221</v>
      </c>
      <c r="R142" s="74"/>
      <c r="S142" s="74"/>
      <c r="T142" s="74" t="s">
        <v>476</v>
      </c>
      <c r="U142" s="74" t="s">
        <v>477</v>
      </c>
      <c r="V142" s="74" t="s">
        <v>477</v>
      </c>
      <c r="W142" s="74"/>
      <c r="X142" s="74" t="s">
        <v>477</v>
      </c>
      <c r="Y142" s="74"/>
      <c r="Z142" s="74"/>
      <c r="AA142" s="74" t="s">
        <v>477</v>
      </c>
      <c r="AB142" s="74"/>
      <c r="AC142" s="74"/>
      <c r="AD142" s="74"/>
      <c r="AE142" s="74"/>
      <c r="AF142" s="74" t="s">
        <v>478</v>
      </c>
      <c r="AG142" s="74" t="s">
        <v>814</v>
      </c>
      <c r="AH142" s="74">
        <v>6</v>
      </c>
      <c r="AI142" s="74">
        <v>83.31</v>
      </c>
      <c r="AJ142" s="74">
        <v>43697</v>
      </c>
      <c r="AK142" s="74">
        <v>109058</v>
      </c>
      <c r="AL142" s="74">
        <v>0.25</v>
      </c>
      <c r="AM142" s="74"/>
      <c r="AN142" s="74" t="s">
        <v>477</v>
      </c>
      <c r="AO142" s="74">
        <v>7200</v>
      </c>
      <c r="AP142" s="74">
        <v>1</v>
      </c>
      <c r="AQ142" s="74" t="s">
        <v>485</v>
      </c>
      <c r="AR142" s="74"/>
      <c r="AS142" s="74">
        <v>6</v>
      </c>
      <c r="AT142" s="74">
        <v>83.31</v>
      </c>
      <c r="AU142" s="74">
        <v>43697</v>
      </c>
      <c r="AV142" s="74">
        <v>109058</v>
      </c>
      <c r="AW142" s="74" t="s">
        <v>477</v>
      </c>
      <c r="AX142" s="74" t="s">
        <v>477</v>
      </c>
      <c r="AY142" s="74" t="s">
        <v>477</v>
      </c>
      <c r="AZ142" s="74"/>
      <c r="BA142" s="74"/>
      <c r="BB142" s="74"/>
      <c r="BC142" s="74"/>
      <c r="BD142" s="74"/>
      <c r="BE142" s="74"/>
      <c r="BF142" s="74"/>
      <c r="BG142" s="74"/>
      <c r="BH142" s="74"/>
      <c r="BI142" s="74"/>
      <c r="BJ142" s="74"/>
      <c r="BK142" s="74"/>
      <c r="BL142" s="74"/>
      <c r="BM142" s="74"/>
      <c r="BN142" s="74" t="s">
        <v>477</v>
      </c>
      <c r="BO142" s="74">
        <v>1486329.92</v>
      </c>
      <c r="BP142" s="74">
        <v>68460.98</v>
      </c>
      <c r="BQ142" s="74"/>
      <c r="BR142" s="74"/>
      <c r="BS142" s="74"/>
      <c r="BT142" s="74"/>
      <c r="BU142" s="74"/>
      <c r="BV142" s="74"/>
      <c r="BW142" s="74"/>
      <c r="BX142" s="74"/>
      <c r="BY142" s="74"/>
      <c r="BZ142" s="74"/>
      <c r="CA142" s="74"/>
      <c r="CB142" s="74"/>
      <c r="CC142" s="74"/>
      <c r="CD142" s="74"/>
      <c r="CE142" s="74"/>
      <c r="CF142" s="74"/>
      <c r="CG142" s="74"/>
      <c r="CH142" s="74"/>
      <c r="CI142" s="74"/>
      <c r="CJ142" s="74"/>
      <c r="CK142" s="74" t="s">
        <v>477</v>
      </c>
      <c r="CL142" s="74" t="s">
        <v>480</v>
      </c>
      <c r="CM142" s="74" t="s">
        <v>477</v>
      </c>
      <c r="CN142" s="74">
        <v>98</v>
      </c>
      <c r="CO142" s="74"/>
      <c r="CP142" s="74">
        <v>98</v>
      </c>
      <c r="CQ142" s="74">
        <v>12446759</v>
      </c>
      <c r="CR142" s="74"/>
      <c r="CS142" s="74">
        <v>12446759</v>
      </c>
      <c r="CT142" s="74">
        <v>15842</v>
      </c>
      <c r="CU142" s="74"/>
      <c r="CV142" s="74">
        <v>15842</v>
      </c>
      <c r="CW142" s="74" t="s">
        <v>477</v>
      </c>
      <c r="CX142" s="74"/>
      <c r="CY142" s="74" t="s">
        <v>480</v>
      </c>
      <c r="CZ142" s="74"/>
      <c r="DA142" s="74"/>
      <c r="DB142" s="74"/>
      <c r="DC142" s="74">
        <v>12.97</v>
      </c>
      <c r="DD142" s="74"/>
      <c r="DE142" s="74">
        <v>70.34</v>
      </c>
      <c r="DF142" s="74"/>
      <c r="DG142" s="74"/>
      <c r="DH142" s="74"/>
      <c r="DI142" s="74"/>
      <c r="DJ142" s="74"/>
      <c r="DK142" s="74"/>
      <c r="DL142" s="74"/>
      <c r="DM142" s="74"/>
      <c r="DN142" s="74"/>
      <c r="DO142" s="74"/>
    </row>
    <row r="143" spans="1:119" s="8" customFormat="1" x14ac:dyDescent="0.35">
      <c r="A143" s="83">
        <v>102963</v>
      </c>
      <c r="B143" s="74" t="s">
        <v>815</v>
      </c>
      <c r="C143" s="74" t="b">
        <v>0</v>
      </c>
      <c r="D143" s="74" t="b">
        <v>1</v>
      </c>
      <c r="E143" s="74" t="b">
        <v>0</v>
      </c>
      <c r="F143" s="74" t="b">
        <v>0</v>
      </c>
      <c r="G143" s="74"/>
      <c r="H143" s="74"/>
      <c r="I143" s="74" t="s">
        <v>805</v>
      </c>
      <c r="J143" s="74" t="s">
        <v>718</v>
      </c>
      <c r="K143" s="74">
        <v>43.927</v>
      </c>
      <c r="L143" s="74">
        <v>-79.108999999999995</v>
      </c>
      <c r="M143" s="74" t="s">
        <v>475</v>
      </c>
      <c r="N143" s="74"/>
      <c r="O143" s="74"/>
      <c r="P143" s="74">
        <v>2017</v>
      </c>
      <c r="Q143" s="74"/>
      <c r="R143" s="74"/>
      <c r="S143" s="74"/>
      <c r="T143" s="74" t="s">
        <v>497</v>
      </c>
      <c r="U143" s="74"/>
      <c r="V143" s="74"/>
      <c r="W143" s="74"/>
      <c r="X143" s="74"/>
      <c r="Y143" s="74"/>
      <c r="Z143" s="74"/>
      <c r="AA143" s="74"/>
      <c r="AB143" s="74"/>
      <c r="AC143" s="74"/>
      <c r="AD143" s="74"/>
      <c r="AE143" s="74"/>
      <c r="AF143" s="74"/>
      <c r="AG143" s="74"/>
      <c r="AH143" s="74"/>
      <c r="AI143" s="74"/>
      <c r="AJ143" s="74"/>
      <c r="AK143" s="74"/>
      <c r="AL143" s="74"/>
      <c r="AM143" s="74"/>
      <c r="AN143" s="74"/>
      <c r="AO143" s="74"/>
      <c r="AP143" s="74"/>
      <c r="AQ143" s="74"/>
      <c r="AR143" s="74"/>
      <c r="AS143" s="74"/>
      <c r="AT143" s="74"/>
      <c r="AU143" s="74"/>
      <c r="AV143" s="74"/>
      <c r="AW143" s="74" t="s">
        <v>477</v>
      </c>
      <c r="AX143" s="74"/>
      <c r="AY143" s="74"/>
      <c r="AZ143" s="74"/>
      <c r="BA143" s="74"/>
      <c r="BB143" s="74"/>
      <c r="BC143" s="74"/>
      <c r="BD143" s="74"/>
      <c r="BE143" s="74"/>
      <c r="BF143" s="74"/>
      <c r="BG143" s="74"/>
      <c r="BH143" s="74"/>
      <c r="BI143" s="74"/>
      <c r="BJ143" s="74"/>
      <c r="BK143" s="74"/>
      <c r="BL143" s="74"/>
      <c r="BM143" s="74"/>
      <c r="BN143" s="74"/>
      <c r="BO143" s="74"/>
      <c r="BP143" s="74"/>
      <c r="BQ143" s="74"/>
      <c r="BR143" s="74"/>
      <c r="BS143" s="74"/>
      <c r="BT143" s="74"/>
      <c r="BU143" s="74"/>
      <c r="BV143" s="74"/>
      <c r="BW143" s="74"/>
      <c r="BX143" s="74"/>
      <c r="BY143" s="74"/>
      <c r="BZ143" s="74"/>
      <c r="CA143" s="74"/>
      <c r="CB143" s="74"/>
      <c r="CC143" s="74"/>
      <c r="CD143" s="74"/>
      <c r="CE143" s="74"/>
      <c r="CF143" s="74"/>
      <c r="CG143" s="74"/>
      <c r="CH143" s="74"/>
      <c r="CI143" s="74"/>
      <c r="CJ143" s="74"/>
      <c r="CK143" s="74"/>
      <c r="CL143" s="74"/>
      <c r="CM143" s="74"/>
      <c r="CN143" s="74"/>
      <c r="CO143" s="74"/>
      <c r="CP143" s="74"/>
      <c r="CQ143" s="74"/>
      <c r="CR143" s="74"/>
      <c r="CS143" s="74"/>
      <c r="CT143" s="74"/>
      <c r="CU143" s="74"/>
      <c r="CV143" s="74"/>
      <c r="CW143" s="74"/>
      <c r="CX143" s="74"/>
      <c r="CY143" s="74"/>
      <c r="CZ143" s="74"/>
      <c r="DA143" s="74"/>
      <c r="DB143" s="74"/>
      <c r="DC143" s="74"/>
      <c r="DD143" s="74"/>
      <c r="DE143" s="74"/>
      <c r="DF143" s="74"/>
      <c r="DG143" s="74"/>
      <c r="DH143" s="74"/>
      <c r="DI143" s="74"/>
      <c r="DJ143" s="74"/>
      <c r="DK143" s="74"/>
      <c r="DL143" s="74"/>
      <c r="DM143" s="74"/>
      <c r="DN143" s="74"/>
      <c r="DO143" s="74"/>
    </row>
    <row r="144" spans="1:119" s="8" customFormat="1" x14ac:dyDescent="0.35">
      <c r="A144" s="83">
        <v>102975</v>
      </c>
      <c r="B144" s="74" t="s">
        <v>816</v>
      </c>
      <c r="C144" s="74" t="b">
        <v>1</v>
      </c>
      <c r="D144" s="74" t="b">
        <v>1</v>
      </c>
      <c r="E144" s="74" t="b">
        <v>0</v>
      </c>
      <c r="F144" s="74" t="b">
        <v>0</v>
      </c>
      <c r="G144" s="74" t="s">
        <v>816</v>
      </c>
      <c r="H144" s="74"/>
      <c r="I144" s="74" t="s">
        <v>805</v>
      </c>
      <c r="J144" s="74" t="s">
        <v>718</v>
      </c>
      <c r="K144" s="74">
        <v>43.939</v>
      </c>
      <c r="L144" s="74">
        <v>-79.096999999999994</v>
      </c>
      <c r="M144" s="74" t="s">
        <v>475</v>
      </c>
      <c r="N144" s="74">
        <v>1965</v>
      </c>
      <c r="O144" s="74"/>
      <c r="P144" s="74">
        <v>2017</v>
      </c>
      <c r="Q144" s="74">
        <v>221</v>
      </c>
      <c r="R144" s="74"/>
      <c r="S144" s="74"/>
      <c r="T144" s="74" t="s">
        <v>497</v>
      </c>
      <c r="U144" s="74"/>
      <c r="V144" s="74"/>
      <c r="W144" s="74"/>
      <c r="X144" s="74"/>
      <c r="Y144" s="74"/>
      <c r="Z144" s="74"/>
      <c r="AA144" s="74"/>
      <c r="AB144" s="74"/>
      <c r="AC144" s="74"/>
      <c r="AD144" s="74"/>
      <c r="AE144" s="74"/>
      <c r="AF144" s="74" t="s">
        <v>478</v>
      </c>
      <c r="AG144" s="74"/>
      <c r="AH144" s="74">
        <v>10</v>
      </c>
      <c r="AI144" s="74">
        <v>7.03</v>
      </c>
      <c r="AJ144" s="74"/>
      <c r="AK144" s="74">
        <v>58600</v>
      </c>
      <c r="AL144" s="74"/>
      <c r="AM144" s="74"/>
      <c r="AN144" s="74" t="s">
        <v>477</v>
      </c>
      <c r="AO144" s="74"/>
      <c r="AP144" s="74">
        <v>1</v>
      </c>
      <c r="AQ144" s="74" t="s">
        <v>485</v>
      </c>
      <c r="AR144" s="74"/>
      <c r="AS144" s="74">
        <v>10</v>
      </c>
      <c r="AT144" s="74">
        <v>7.03</v>
      </c>
      <c r="AU144" s="74"/>
      <c r="AV144" s="74">
        <v>58600</v>
      </c>
      <c r="AW144" s="74" t="s">
        <v>477</v>
      </c>
      <c r="AX144" s="74"/>
      <c r="AY144" s="74"/>
      <c r="AZ144" s="74"/>
      <c r="BA144" s="74"/>
      <c r="BB144" s="74"/>
      <c r="BC144" s="74"/>
      <c r="BD144" s="74"/>
      <c r="BE144" s="74"/>
      <c r="BF144" s="74"/>
      <c r="BG144" s="74"/>
      <c r="BH144" s="74"/>
      <c r="BI144" s="74"/>
      <c r="BJ144" s="74"/>
      <c r="BK144" s="74"/>
      <c r="BL144" s="74"/>
      <c r="BM144" s="74"/>
      <c r="BN144" s="74"/>
      <c r="BO144" s="74"/>
      <c r="BP144" s="74"/>
      <c r="BQ144" s="74"/>
      <c r="BR144" s="74"/>
      <c r="BS144" s="74"/>
      <c r="BT144" s="74"/>
      <c r="BU144" s="74"/>
      <c r="BV144" s="74"/>
      <c r="BW144" s="74"/>
      <c r="BX144" s="74"/>
      <c r="BY144" s="74"/>
      <c r="BZ144" s="74"/>
      <c r="CA144" s="74"/>
      <c r="CB144" s="74"/>
      <c r="CC144" s="74"/>
      <c r="CD144" s="74"/>
      <c r="CE144" s="74"/>
      <c r="CF144" s="74"/>
      <c r="CG144" s="74"/>
      <c r="CH144" s="74"/>
      <c r="CI144" s="74"/>
      <c r="CJ144" s="74"/>
      <c r="CK144" s="74"/>
      <c r="CL144" s="74"/>
      <c r="CM144" s="74"/>
      <c r="CN144" s="74"/>
      <c r="CO144" s="74"/>
      <c r="CP144" s="74"/>
      <c r="CQ144" s="74"/>
      <c r="CR144" s="74"/>
      <c r="CS144" s="74"/>
      <c r="CT144" s="74"/>
      <c r="CU144" s="74"/>
      <c r="CV144" s="74"/>
      <c r="CW144" s="74"/>
      <c r="CX144" s="74"/>
      <c r="CY144" s="74"/>
      <c r="CZ144" s="74"/>
      <c r="DA144" s="74"/>
      <c r="DB144" s="74"/>
      <c r="DC144" s="74"/>
      <c r="DD144" s="74"/>
      <c r="DE144" s="74"/>
      <c r="DF144" s="74"/>
      <c r="DG144" s="74"/>
      <c r="DH144" s="74"/>
      <c r="DI144" s="74"/>
      <c r="DJ144" s="74"/>
      <c r="DK144" s="74"/>
      <c r="DL144" s="74"/>
      <c r="DM144" s="74"/>
      <c r="DN144" s="74"/>
      <c r="DO144" s="74"/>
    </row>
    <row r="145" spans="1:119" s="8" customFormat="1" x14ac:dyDescent="0.35">
      <c r="A145" s="83">
        <v>102998</v>
      </c>
      <c r="B145" s="74" t="s">
        <v>817</v>
      </c>
      <c r="C145" s="74" t="b">
        <v>0</v>
      </c>
      <c r="D145" s="74" t="b">
        <v>1</v>
      </c>
      <c r="E145" s="74" t="b">
        <v>0</v>
      </c>
      <c r="F145" s="74" t="b">
        <v>0</v>
      </c>
      <c r="G145" s="74" t="s">
        <v>488</v>
      </c>
      <c r="H145" s="74"/>
      <c r="I145" s="74" t="s">
        <v>818</v>
      </c>
      <c r="J145" s="74" t="s">
        <v>718</v>
      </c>
      <c r="K145" s="74">
        <v>44.101999999999997</v>
      </c>
      <c r="L145" s="74">
        <v>-77.574999999999989</v>
      </c>
      <c r="M145" s="74" t="s">
        <v>475</v>
      </c>
      <c r="N145" s="74">
        <v>1938</v>
      </c>
      <c r="O145" s="74"/>
      <c r="P145" s="74">
        <v>2017</v>
      </c>
      <c r="Q145" s="74">
        <v>9111</v>
      </c>
      <c r="R145" s="74"/>
      <c r="S145" s="74"/>
      <c r="T145" s="74" t="s">
        <v>490</v>
      </c>
      <c r="U145" s="74"/>
      <c r="V145" s="74"/>
      <c r="W145" s="74"/>
      <c r="X145" s="74"/>
      <c r="Y145" s="74"/>
      <c r="Z145" s="74"/>
      <c r="AA145" s="74"/>
      <c r="AB145" s="74"/>
      <c r="AC145" s="74"/>
      <c r="AD145" s="74"/>
      <c r="AE145" s="74" t="s">
        <v>477</v>
      </c>
      <c r="AF145" s="74" t="s">
        <v>491</v>
      </c>
      <c r="AG145" s="74"/>
      <c r="AH145" s="74"/>
      <c r="AI145" s="74"/>
      <c r="AJ145" s="74"/>
      <c r="AK145" s="74"/>
      <c r="AL145" s="74"/>
      <c r="AM145" s="74"/>
      <c r="AN145" s="74"/>
      <c r="AO145" s="74"/>
      <c r="AP145" s="74"/>
      <c r="AQ145" s="74"/>
      <c r="AR145" s="74"/>
      <c r="AS145" s="74"/>
      <c r="AT145" s="74"/>
      <c r="AU145" s="74"/>
      <c r="AV145" s="74"/>
      <c r="AW145" s="74" t="s">
        <v>477</v>
      </c>
      <c r="AX145" s="74"/>
      <c r="AY145" s="74" t="s">
        <v>477</v>
      </c>
      <c r="AZ145" s="74"/>
      <c r="BA145" s="74"/>
      <c r="BB145" s="74"/>
      <c r="BC145" s="74"/>
      <c r="BD145" s="74"/>
      <c r="BE145" s="74"/>
      <c r="BF145" s="74"/>
      <c r="BG145" s="74"/>
      <c r="BH145" s="74"/>
      <c r="BI145" s="74"/>
      <c r="BJ145" s="74"/>
      <c r="BK145" s="74"/>
      <c r="BL145" s="74"/>
      <c r="BM145" s="74"/>
      <c r="BN145" s="74"/>
      <c r="BO145" s="74"/>
      <c r="BP145" s="74"/>
      <c r="BQ145" s="74"/>
      <c r="BR145" s="74"/>
      <c r="BS145" s="74"/>
      <c r="BT145" s="74"/>
      <c r="BU145" s="74"/>
      <c r="BV145" s="74"/>
      <c r="BW145" s="74"/>
      <c r="BX145" s="74"/>
      <c r="BY145" s="74"/>
      <c r="BZ145" s="74"/>
      <c r="CA145" s="74"/>
      <c r="CB145" s="74"/>
      <c r="CC145" s="74"/>
      <c r="CD145" s="74"/>
      <c r="CE145" s="74"/>
      <c r="CF145" s="74"/>
      <c r="CG145" s="74"/>
      <c r="CH145" s="74"/>
      <c r="CI145" s="74"/>
      <c r="CJ145" s="74"/>
      <c r="CK145" s="74" t="s">
        <v>477</v>
      </c>
      <c r="CL145" s="74" t="s">
        <v>480</v>
      </c>
      <c r="CM145" s="74" t="s">
        <v>480</v>
      </c>
      <c r="CN145" s="74"/>
      <c r="CO145" s="74"/>
      <c r="CP145" s="74"/>
      <c r="CQ145" s="74">
        <v>1117463.32</v>
      </c>
      <c r="CR145" s="74"/>
      <c r="CS145" s="74"/>
      <c r="CT145" s="74"/>
      <c r="CU145" s="74"/>
      <c r="CV145" s="74"/>
      <c r="CW145" s="74"/>
      <c r="CX145" s="74"/>
      <c r="CY145" s="74"/>
      <c r="CZ145" s="74" t="s">
        <v>480</v>
      </c>
      <c r="DA145" s="74"/>
      <c r="DB145" s="74"/>
      <c r="DC145" s="74">
        <v>18.170000000000002</v>
      </c>
      <c r="DD145" s="74"/>
      <c r="DE145" s="74"/>
      <c r="DF145" s="74"/>
      <c r="DG145" s="74"/>
      <c r="DH145" s="74"/>
      <c r="DI145" s="74"/>
      <c r="DJ145" s="74"/>
      <c r="DK145" s="74"/>
      <c r="DL145" s="74"/>
      <c r="DM145" s="74"/>
      <c r="DN145" s="74"/>
      <c r="DO145" s="74"/>
    </row>
    <row r="146" spans="1:119" s="8" customFormat="1" x14ac:dyDescent="0.35">
      <c r="A146" s="83">
        <v>103131</v>
      </c>
      <c r="B146" s="74" t="s">
        <v>819</v>
      </c>
      <c r="C146" s="74" t="b">
        <v>0</v>
      </c>
      <c r="D146" s="74" t="b">
        <v>1</v>
      </c>
      <c r="E146" s="74" t="b">
        <v>0</v>
      </c>
      <c r="F146" s="74" t="b">
        <v>0</v>
      </c>
      <c r="G146" s="74" t="s">
        <v>820</v>
      </c>
      <c r="H146" s="74"/>
      <c r="I146" s="74" t="s">
        <v>821</v>
      </c>
      <c r="J146" s="74" t="s">
        <v>718</v>
      </c>
      <c r="K146" s="74">
        <v>42.342999999999996</v>
      </c>
      <c r="L146" s="74">
        <v>-83.007999999999996</v>
      </c>
      <c r="M146" s="74" t="s">
        <v>475</v>
      </c>
      <c r="N146" s="74">
        <v>1996</v>
      </c>
      <c r="O146" s="74"/>
      <c r="P146" s="74">
        <v>2017</v>
      </c>
      <c r="Q146" s="74"/>
      <c r="R146" s="74"/>
      <c r="S146" s="74"/>
      <c r="T146" s="74" t="s">
        <v>476</v>
      </c>
      <c r="U146" s="74" t="s">
        <v>477</v>
      </c>
      <c r="V146" s="74" t="s">
        <v>477</v>
      </c>
      <c r="W146" s="74"/>
      <c r="X146" s="74" t="s">
        <v>477</v>
      </c>
      <c r="Y146" s="74"/>
      <c r="Z146" s="74" t="s">
        <v>477</v>
      </c>
      <c r="AA146" s="74"/>
      <c r="AB146" s="74"/>
      <c r="AC146" s="74"/>
      <c r="AD146" s="74"/>
      <c r="AE146" s="74"/>
      <c r="AF146" s="74" t="s">
        <v>512</v>
      </c>
      <c r="AG146" s="74" t="s">
        <v>822</v>
      </c>
      <c r="AH146" s="74">
        <v>34</v>
      </c>
      <c r="AI146" s="74">
        <v>50</v>
      </c>
      <c r="AJ146" s="74"/>
      <c r="AK146" s="74">
        <v>79100</v>
      </c>
      <c r="AL146" s="74"/>
      <c r="AM146" s="74"/>
      <c r="AN146" s="74"/>
      <c r="AO146" s="74"/>
      <c r="AP146" s="74"/>
      <c r="AQ146" s="74"/>
      <c r="AR146" s="74"/>
      <c r="AS146" s="74"/>
      <c r="AT146" s="74"/>
      <c r="AU146" s="74"/>
      <c r="AV146" s="74"/>
      <c r="AW146" s="74" t="s">
        <v>477</v>
      </c>
      <c r="AX146" s="74"/>
      <c r="AY146" s="74"/>
      <c r="AZ146" s="74"/>
      <c r="BA146" s="74"/>
      <c r="BB146" s="74"/>
      <c r="BC146" s="74"/>
      <c r="BD146" s="74"/>
      <c r="BE146" s="74"/>
      <c r="BF146" s="74"/>
      <c r="BG146" s="74"/>
      <c r="BH146" s="74"/>
      <c r="BI146" s="74"/>
      <c r="BJ146" s="74"/>
      <c r="BK146" s="74"/>
      <c r="BL146" s="74"/>
      <c r="BM146" s="74"/>
      <c r="BN146" s="74" t="s">
        <v>477</v>
      </c>
      <c r="BO146" s="74"/>
      <c r="BP146" s="74"/>
      <c r="BQ146" s="74"/>
      <c r="BR146" s="74"/>
      <c r="BS146" s="74"/>
      <c r="BT146" s="74"/>
      <c r="BU146" s="74"/>
      <c r="BV146" s="74"/>
      <c r="BW146" s="74"/>
      <c r="BX146" s="74"/>
      <c r="BY146" s="74"/>
      <c r="BZ146" s="74"/>
      <c r="CA146" s="74"/>
      <c r="CB146" s="74"/>
      <c r="CC146" s="74"/>
      <c r="CD146" s="74"/>
      <c r="CE146" s="74"/>
      <c r="CF146" s="74"/>
      <c r="CG146" s="74"/>
      <c r="CH146" s="74"/>
      <c r="CI146" s="74"/>
      <c r="CJ146" s="74"/>
      <c r="CK146" s="74" t="s">
        <v>477</v>
      </c>
      <c r="CL146" s="74" t="s">
        <v>477</v>
      </c>
      <c r="CM146" s="74" t="s">
        <v>477</v>
      </c>
      <c r="CN146" s="74">
        <v>10</v>
      </c>
      <c r="CO146" s="74">
        <v>10</v>
      </c>
      <c r="CP146" s="74">
        <v>10</v>
      </c>
      <c r="CQ146" s="74">
        <v>9146000</v>
      </c>
      <c r="CR146" s="74">
        <v>9146000</v>
      </c>
      <c r="CS146" s="74">
        <v>18292000</v>
      </c>
      <c r="CT146" s="74">
        <v>3116</v>
      </c>
      <c r="CU146" s="74">
        <v>3116</v>
      </c>
      <c r="CV146" s="74">
        <v>6232</v>
      </c>
      <c r="CW146" s="74" t="s">
        <v>477</v>
      </c>
      <c r="CX146" s="74" t="s">
        <v>477</v>
      </c>
      <c r="CY146" s="74" t="s">
        <v>477</v>
      </c>
      <c r="CZ146" s="74"/>
      <c r="DA146" s="74"/>
      <c r="DB146" s="74"/>
      <c r="DC146" s="74">
        <v>19.2</v>
      </c>
      <c r="DD146" s="74">
        <v>19.600000000000001</v>
      </c>
      <c r="DE146" s="74">
        <v>20.74</v>
      </c>
      <c r="DF146" s="74">
        <v>11900</v>
      </c>
      <c r="DG146" s="74">
        <v>31500</v>
      </c>
      <c r="DH146" s="74">
        <v>35700</v>
      </c>
      <c r="DI146" s="74"/>
      <c r="DJ146" s="74"/>
      <c r="DK146" s="74"/>
      <c r="DL146" s="74"/>
      <c r="DM146" s="74"/>
      <c r="DN146" s="74"/>
      <c r="DO146" s="74"/>
    </row>
    <row r="147" spans="1:119" s="8" customFormat="1" x14ac:dyDescent="0.35">
      <c r="A147" s="83">
        <v>103191</v>
      </c>
      <c r="B147" s="74" t="s">
        <v>823</v>
      </c>
      <c r="C147" s="74" t="b">
        <v>1</v>
      </c>
      <c r="D147" s="74" t="b">
        <v>1</v>
      </c>
      <c r="E147" s="74" t="b">
        <v>0</v>
      </c>
      <c r="F147" s="74" t="b">
        <v>0</v>
      </c>
      <c r="G147" s="74" t="s">
        <v>823</v>
      </c>
      <c r="H147" s="74"/>
      <c r="I147" s="74" t="s">
        <v>821</v>
      </c>
      <c r="J147" s="74" t="s">
        <v>718</v>
      </c>
      <c r="K147" s="74">
        <v>42.4</v>
      </c>
      <c r="L147" s="74">
        <v>-82.951000000000008</v>
      </c>
      <c r="M147" s="74" t="s">
        <v>475</v>
      </c>
      <c r="N147" s="74">
        <v>1993</v>
      </c>
      <c r="O147" s="74"/>
      <c r="P147" s="74">
        <v>2017</v>
      </c>
      <c r="Q147" s="74">
        <v>221</v>
      </c>
      <c r="R147" s="74"/>
      <c r="S147" s="74"/>
      <c r="T147" s="74" t="s">
        <v>497</v>
      </c>
      <c r="U147" s="74"/>
      <c r="V147" s="74"/>
      <c r="W147" s="74"/>
      <c r="X147" s="74"/>
      <c r="Y147" s="74"/>
      <c r="Z147" s="74"/>
      <c r="AA147" s="74"/>
      <c r="AB147" s="74"/>
      <c r="AC147" s="74"/>
      <c r="AD147" s="74"/>
      <c r="AE147" s="74"/>
      <c r="AF147" s="74" t="s">
        <v>478</v>
      </c>
      <c r="AG147" s="74" t="s">
        <v>824</v>
      </c>
      <c r="AH147" s="74">
        <v>3.7</v>
      </c>
      <c r="AI147" s="74">
        <v>21.2</v>
      </c>
      <c r="AJ147" s="74">
        <v>28000</v>
      </c>
      <c r="AK147" s="74">
        <v>73500</v>
      </c>
      <c r="AL147" s="74">
        <v>1</v>
      </c>
      <c r="AM147" s="74"/>
      <c r="AN147" s="74" t="s">
        <v>480</v>
      </c>
      <c r="AO147" s="74">
        <v>8300</v>
      </c>
      <c r="AP147" s="74">
        <v>1</v>
      </c>
      <c r="AQ147" s="74" t="s">
        <v>485</v>
      </c>
      <c r="AR147" s="74"/>
      <c r="AS147" s="74">
        <v>3.7</v>
      </c>
      <c r="AT147" s="74">
        <v>21.2</v>
      </c>
      <c r="AU147" s="74">
        <v>28000</v>
      </c>
      <c r="AV147" s="74">
        <v>73500</v>
      </c>
      <c r="AW147" s="74" t="s">
        <v>477</v>
      </c>
      <c r="AX147" s="74"/>
      <c r="AY147" s="74"/>
      <c r="AZ147" s="74"/>
      <c r="BA147" s="74"/>
      <c r="BB147" s="74"/>
      <c r="BC147" s="74"/>
      <c r="BD147" s="74"/>
      <c r="BE147" s="74"/>
      <c r="BF147" s="74"/>
      <c r="BG147" s="74"/>
      <c r="BH147" s="74"/>
      <c r="BI147" s="74"/>
      <c r="BJ147" s="74"/>
      <c r="BK147" s="74"/>
      <c r="BL147" s="74"/>
      <c r="BM147" s="74"/>
      <c r="BN147" s="74"/>
      <c r="BO147" s="74">
        <v>491400</v>
      </c>
      <c r="BP147" s="74"/>
      <c r="BQ147" s="74"/>
      <c r="BR147" s="74"/>
      <c r="BS147" s="74"/>
      <c r="BT147" s="74"/>
      <c r="BU147" s="74"/>
      <c r="BV147" s="74"/>
      <c r="BW147" s="74"/>
      <c r="BX147" s="74"/>
      <c r="BY147" s="74"/>
      <c r="BZ147" s="74"/>
      <c r="CA147" s="74"/>
      <c r="CB147" s="74"/>
      <c r="CC147" s="74"/>
      <c r="CD147" s="74"/>
      <c r="CE147" s="74"/>
      <c r="CF147" s="74"/>
      <c r="CG147" s="74"/>
      <c r="CH147" s="74"/>
      <c r="CI147" s="74"/>
      <c r="CJ147" s="74"/>
      <c r="CK147" s="74" t="s">
        <v>477</v>
      </c>
      <c r="CL147" s="74"/>
      <c r="CM147" s="74" t="s">
        <v>477</v>
      </c>
      <c r="CN147" s="74"/>
      <c r="CO147" s="74"/>
      <c r="CP147" s="74"/>
      <c r="CQ147" s="74"/>
      <c r="CR147" s="74"/>
      <c r="CS147" s="74"/>
      <c r="CT147" s="74"/>
      <c r="CU147" s="74"/>
      <c r="CV147" s="74"/>
      <c r="CW147" s="74"/>
      <c r="CX147" s="74"/>
      <c r="CY147" s="74"/>
      <c r="CZ147" s="74"/>
      <c r="DA147" s="74"/>
      <c r="DB147" s="74"/>
      <c r="DC147" s="74">
        <v>4.32</v>
      </c>
      <c r="DD147" s="74"/>
      <c r="DE147" s="74">
        <v>16.88</v>
      </c>
      <c r="DF147" s="74"/>
      <c r="DG147" s="74"/>
      <c r="DH147" s="74"/>
      <c r="DI147" s="74"/>
      <c r="DJ147" s="74"/>
      <c r="DK147" s="74"/>
      <c r="DL147" s="74"/>
      <c r="DM147" s="74"/>
      <c r="DN147" s="74"/>
      <c r="DO147" s="74"/>
    </row>
    <row r="148" spans="1:119" s="8" customFormat="1" x14ac:dyDescent="0.35">
      <c r="A148" s="83">
        <v>103230</v>
      </c>
      <c r="B148" s="74" t="s">
        <v>825</v>
      </c>
      <c r="C148" s="74" t="b">
        <v>1</v>
      </c>
      <c r="D148" s="74" t="b">
        <v>1</v>
      </c>
      <c r="E148" s="74" t="b">
        <v>1</v>
      </c>
      <c r="F148" s="74" t="b">
        <v>0</v>
      </c>
      <c r="G148" s="74" t="s">
        <v>826</v>
      </c>
      <c r="H148" s="74"/>
      <c r="I148" s="74" t="s">
        <v>827</v>
      </c>
      <c r="J148" s="74" t="s">
        <v>828</v>
      </c>
      <c r="K148" s="74">
        <v>46.238999999999997</v>
      </c>
      <c r="L148" s="74">
        <v>-63.13</v>
      </c>
      <c r="M148" s="74" t="s">
        <v>475</v>
      </c>
      <c r="N148" s="74">
        <v>1985</v>
      </c>
      <c r="O148" s="74"/>
      <c r="P148" s="74">
        <v>2017</v>
      </c>
      <c r="Q148" s="74">
        <v>221</v>
      </c>
      <c r="R148" s="74">
        <v>5015</v>
      </c>
      <c r="S148" s="74"/>
      <c r="T148" s="74" t="s">
        <v>502</v>
      </c>
      <c r="U148" s="74" t="s">
        <v>477</v>
      </c>
      <c r="V148" s="74" t="s">
        <v>477</v>
      </c>
      <c r="W148" s="74"/>
      <c r="X148" s="74" t="s">
        <v>477</v>
      </c>
      <c r="Y148" s="74"/>
      <c r="Z148" s="74" t="s">
        <v>477</v>
      </c>
      <c r="AA148" s="74" t="s">
        <v>477</v>
      </c>
      <c r="AB148" s="74"/>
      <c r="AC148" s="74"/>
      <c r="AD148" s="74"/>
      <c r="AE148" s="74"/>
      <c r="AF148" s="74" t="s">
        <v>478</v>
      </c>
      <c r="AG148" s="74" t="s">
        <v>829</v>
      </c>
      <c r="AH148" s="74">
        <v>1.2</v>
      </c>
      <c r="AI148" s="74">
        <v>35</v>
      </c>
      <c r="AJ148" s="74">
        <v>4891</v>
      </c>
      <c r="AK148" s="74">
        <v>143000</v>
      </c>
      <c r="AL148" s="74"/>
      <c r="AM148" s="74"/>
      <c r="AN148" s="74" t="s">
        <v>477</v>
      </c>
      <c r="AO148" s="74">
        <v>8584</v>
      </c>
      <c r="AP148" s="74">
        <v>1</v>
      </c>
      <c r="AQ148" s="74" t="s">
        <v>789</v>
      </c>
      <c r="AR148" s="74"/>
      <c r="AS148" s="74">
        <v>1.2</v>
      </c>
      <c r="AT148" s="74">
        <v>35</v>
      </c>
      <c r="AU148" s="74">
        <v>4891</v>
      </c>
      <c r="AV148" s="74">
        <v>143000</v>
      </c>
      <c r="AW148" s="74"/>
      <c r="AX148" s="74" t="s">
        <v>477</v>
      </c>
      <c r="AY148" s="74" t="s">
        <v>477</v>
      </c>
      <c r="AZ148" s="74"/>
      <c r="BA148" s="74"/>
      <c r="BB148" s="74" t="s">
        <v>477</v>
      </c>
      <c r="BC148" s="74"/>
      <c r="BD148" s="74"/>
      <c r="BE148" s="74"/>
      <c r="BF148" s="74"/>
      <c r="BG148" s="74" t="s">
        <v>477</v>
      </c>
      <c r="BH148" s="74"/>
      <c r="BI148" s="74"/>
      <c r="BJ148" s="74"/>
      <c r="BK148" s="74"/>
      <c r="BL148" s="74"/>
      <c r="BM148" s="74"/>
      <c r="BN148" s="74"/>
      <c r="BO148" s="74"/>
      <c r="BP148" s="74">
        <v>180125</v>
      </c>
      <c r="BQ148" s="74"/>
      <c r="BR148" s="74"/>
      <c r="BS148" s="74"/>
      <c r="BT148" s="74">
        <v>394930</v>
      </c>
      <c r="BU148" s="74"/>
      <c r="BV148" s="74"/>
      <c r="BW148" s="74"/>
      <c r="BX148" s="74"/>
      <c r="BY148" s="74">
        <v>274107</v>
      </c>
      <c r="BZ148" s="74"/>
      <c r="CA148" s="74"/>
      <c r="CB148" s="74"/>
      <c r="CC148" s="74"/>
      <c r="CD148" s="74"/>
      <c r="CE148" s="74"/>
      <c r="CF148" s="74"/>
      <c r="CG148" s="74"/>
      <c r="CH148" s="74"/>
      <c r="CI148" s="74"/>
      <c r="CJ148" s="74"/>
      <c r="CK148" s="74" t="s">
        <v>477</v>
      </c>
      <c r="CL148" s="74" t="s">
        <v>480</v>
      </c>
      <c r="CM148" s="74" t="s">
        <v>480</v>
      </c>
      <c r="CN148" s="74">
        <v>150</v>
      </c>
      <c r="CO148" s="74"/>
      <c r="CP148" s="74"/>
      <c r="CQ148" s="74"/>
      <c r="CR148" s="74"/>
      <c r="CS148" s="74"/>
      <c r="CT148" s="74">
        <v>62320</v>
      </c>
      <c r="CU148" s="74"/>
      <c r="CV148" s="74"/>
      <c r="CW148" s="74" t="s">
        <v>477</v>
      </c>
      <c r="CX148" s="74"/>
      <c r="CY148" s="74"/>
      <c r="CZ148" s="74"/>
      <c r="DA148" s="74"/>
      <c r="DB148" s="74"/>
      <c r="DC148" s="74"/>
      <c r="DD148" s="74"/>
      <c r="DE148" s="74"/>
      <c r="DF148" s="74"/>
      <c r="DG148" s="74"/>
      <c r="DH148" s="74"/>
      <c r="DI148" s="74"/>
      <c r="DJ148" s="74"/>
      <c r="DK148" s="74"/>
      <c r="DL148" s="74"/>
      <c r="DM148" s="74"/>
      <c r="DN148" s="74"/>
      <c r="DO148" s="74"/>
    </row>
    <row r="149" spans="1:119" s="8" customFormat="1" x14ac:dyDescent="0.35">
      <c r="A149" s="83">
        <v>103245</v>
      </c>
      <c r="B149" s="74" t="s">
        <v>830</v>
      </c>
      <c r="C149" s="74" t="b">
        <v>0</v>
      </c>
      <c r="D149" s="74" t="b">
        <v>1</v>
      </c>
      <c r="E149" s="74" t="b">
        <v>0</v>
      </c>
      <c r="F149" s="74" t="b">
        <v>0</v>
      </c>
      <c r="G149" s="74" t="s">
        <v>488</v>
      </c>
      <c r="H149" s="74"/>
      <c r="I149" s="74" t="s">
        <v>831</v>
      </c>
      <c r="J149" s="74" t="s">
        <v>832</v>
      </c>
      <c r="K149" s="74">
        <v>48.337000000000003</v>
      </c>
      <c r="L149" s="74">
        <v>-71</v>
      </c>
      <c r="M149" s="74" t="s">
        <v>475</v>
      </c>
      <c r="N149" s="74">
        <v>1952</v>
      </c>
      <c r="O149" s="74"/>
      <c r="P149" s="74">
        <v>2017</v>
      </c>
      <c r="Q149" s="74">
        <v>9111</v>
      </c>
      <c r="R149" s="74"/>
      <c r="S149" s="74"/>
      <c r="T149" s="74" t="s">
        <v>506</v>
      </c>
      <c r="U149" s="74"/>
      <c r="V149" s="74"/>
      <c r="W149" s="74"/>
      <c r="X149" s="74"/>
      <c r="Y149" s="74"/>
      <c r="Z149" s="74"/>
      <c r="AA149" s="74"/>
      <c r="AB149" s="74"/>
      <c r="AC149" s="74"/>
      <c r="AD149" s="74"/>
      <c r="AE149" s="74" t="s">
        <v>477</v>
      </c>
      <c r="AF149" s="74" t="s">
        <v>491</v>
      </c>
      <c r="AG149" s="74"/>
      <c r="AH149" s="74"/>
      <c r="AI149" s="74"/>
      <c r="AJ149" s="74"/>
      <c r="AK149" s="74"/>
      <c r="AL149" s="74"/>
      <c r="AM149" s="74"/>
      <c r="AN149" s="74"/>
      <c r="AO149" s="74"/>
      <c r="AP149" s="74"/>
      <c r="AQ149" s="74"/>
      <c r="AR149" s="74"/>
      <c r="AS149" s="74"/>
      <c r="AT149" s="74"/>
      <c r="AU149" s="74"/>
      <c r="AV149" s="74"/>
      <c r="AW149" s="74" t="s">
        <v>477</v>
      </c>
      <c r="AX149" s="74"/>
      <c r="AY149" s="74" t="s">
        <v>477</v>
      </c>
      <c r="AZ149" s="74"/>
      <c r="BA149" s="74"/>
      <c r="BB149" s="74"/>
      <c r="BC149" s="74"/>
      <c r="BD149" s="74"/>
      <c r="BE149" s="74"/>
      <c r="BF149" s="74"/>
      <c r="BG149" s="74"/>
      <c r="BH149" s="74"/>
      <c r="BI149" s="74"/>
      <c r="BJ149" s="74"/>
      <c r="BK149" s="74"/>
      <c r="BL149" s="74"/>
      <c r="BM149" s="74"/>
      <c r="BN149" s="74"/>
      <c r="BO149" s="74"/>
      <c r="BP149" s="74"/>
      <c r="BQ149" s="74"/>
      <c r="BR149" s="74"/>
      <c r="BS149" s="74"/>
      <c r="BT149" s="74"/>
      <c r="BU149" s="74"/>
      <c r="BV149" s="74"/>
      <c r="BW149" s="74"/>
      <c r="BX149" s="74"/>
      <c r="BY149" s="74"/>
      <c r="BZ149" s="74"/>
      <c r="CA149" s="74"/>
      <c r="CB149" s="74"/>
      <c r="CC149" s="74"/>
      <c r="CD149" s="74"/>
      <c r="CE149" s="74"/>
      <c r="CF149" s="74"/>
      <c r="CG149" s="74"/>
      <c r="CH149" s="74"/>
      <c r="CI149" s="74"/>
      <c r="CJ149" s="74"/>
      <c r="CK149" s="74" t="s">
        <v>477</v>
      </c>
      <c r="CL149" s="74" t="s">
        <v>480</v>
      </c>
      <c r="CM149" s="74" t="s">
        <v>480</v>
      </c>
      <c r="CN149" s="74"/>
      <c r="CO149" s="74"/>
      <c r="CP149" s="74"/>
      <c r="CQ149" s="74">
        <v>1053270.7</v>
      </c>
      <c r="CR149" s="74"/>
      <c r="CS149" s="74"/>
      <c r="CT149" s="74"/>
      <c r="CU149" s="74"/>
      <c r="CV149" s="74"/>
      <c r="CW149" s="74"/>
      <c r="CX149" s="74"/>
      <c r="CY149" s="74"/>
      <c r="CZ149" s="74" t="s">
        <v>480</v>
      </c>
      <c r="DA149" s="74"/>
      <c r="DB149" s="74"/>
      <c r="DC149" s="74">
        <v>21.98</v>
      </c>
      <c r="DD149" s="74"/>
      <c r="DE149" s="74"/>
      <c r="DF149" s="74"/>
      <c r="DG149" s="74"/>
      <c r="DH149" s="74"/>
      <c r="DI149" s="74"/>
      <c r="DJ149" s="74"/>
      <c r="DK149" s="74"/>
      <c r="DL149" s="74"/>
      <c r="DM149" s="74"/>
      <c r="DN149" s="74"/>
      <c r="DO149" s="74"/>
    </row>
    <row r="150" spans="1:119" s="8" customFormat="1" x14ac:dyDescent="0.35">
      <c r="A150" s="83">
        <v>103305</v>
      </c>
      <c r="B150" s="74" t="s">
        <v>833</v>
      </c>
      <c r="C150" s="74" t="b">
        <v>0</v>
      </c>
      <c r="D150" s="74" t="b">
        <v>1</v>
      </c>
      <c r="E150" s="74" t="b">
        <v>0</v>
      </c>
      <c r="F150" s="74" t="b">
        <v>0</v>
      </c>
      <c r="G150" s="74" t="s">
        <v>833</v>
      </c>
      <c r="H150" s="74"/>
      <c r="I150" s="74" t="s">
        <v>834</v>
      </c>
      <c r="J150" s="74" t="s">
        <v>832</v>
      </c>
      <c r="K150" s="74">
        <v>45.503</v>
      </c>
      <c r="L150" s="74">
        <v>-73.565999999999988</v>
      </c>
      <c r="M150" s="74" t="s">
        <v>475</v>
      </c>
      <c r="N150" s="74">
        <v>1950</v>
      </c>
      <c r="O150" s="74"/>
      <c r="P150" s="74">
        <v>2014</v>
      </c>
      <c r="Q150" s="74"/>
      <c r="R150" s="74"/>
      <c r="S150" s="74"/>
      <c r="T150" s="74" t="s">
        <v>476</v>
      </c>
      <c r="U150" s="74"/>
      <c r="V150" s="74"/>
      <c r="W150" s="74"/>
      <c r="X150" s="74" t="s">
        <v>477</v>
      </c>
      <c r="Y150" s="74"/>
      <c r="Z150" s="74"/>
      <c r="AA150" s="74" t="s">
        <v>477</v>
      </c>
      <c r="AB150" s="74" t="s">
        <v>477</v>
      </c>
      <c r="AC150" s="74"/>
      <c r="AD150" s="74"/>
      <c r="AE150" s="74"/>
      <c r="AF150" s="74" t="s">
        <v>507</v>
      </c>
      <c r="AG150" s="74"/>
      <c r="AH150" s="74"/>
      <c r="AI150" s="74">
        <v>168.5</v>
      </c>
      <c r="AJ150" s="74"/>
      <c r="AK150" s="74">
        <v>202300</v>
      </c>
      <c r="AL150" s="74"/>
      <c r="AM150" s="74"/>
      <c r="AN150" s="74"/>
      <c r="AO150" s="74"/>
      <c r="AP150" s="74"/>
      <c r="AQ150" s="74"/>
      <c r="AR150" s="74"/>
      <c r="AS150" s="74"/>
      <c r="AT150" s="74"/>
      <c r="AU150" s="74"/>
      <c r="AV150" s="74"/>
      <c r="AW150" s="74" t="s">
        <v>477</v>
      </c>
      <c r="AX150" s="74"/>
      <c r="AY150" s="74"/>
      <c r="AZ150" s="74"/>
      <c r="BA150" s="74"/>
      <c r="BB150" s="74"/>
      <c r="BC150" s="74"/>
      <c r="BD150" s="74"/>
      <c r="BE150" s="74"/>
      <c r="BF150" s="74"/>
      <c r="BG150" s="74"/>
      <c r="BH150" s="74"/>
      <c r="BI150" s="74"/>
      <c r="BJ150" s="74"/>
      <c r="BK150" s="74"/>
      <c r="BL150" s="74"/>
      <c r="BM150" s="74"/>
      <c r="BN150" s="74"/>
      <c r="BO150" s="74"/>
      <c r="BP150" s="74"/>
      <c r="BQ150" s="74"/>
      <c r="BR150" s="74"/>
      <c r="BS150" s="74"/>
      <c r="BT150" s="74"/>
      <c r="BU150" s="74"/>
      <c r="BV150" s="74"/>
      <c r="BW150" s="74"/>
      <c r="BX150" s="74"/>
      <c r="BY150" s="74"/>
      <c r="BZ150" s="74"/>
      <c r="CA150" s="74"/>
      <c r="CB150" s="74"/>
      <c r="CC150" s="74"/>
      <c r="CD150" s="74"/>
      <c r="CE150" s="74"/>
      <c r="CF150" s="74"/>
      <c r="CG150" s="74"/>
      <c r="CH150" s="74"/>
      <c r="CI150" s="74"/>
      <c r="CJ150" s="74"/>
      <c r="CK150" s="74" t="s">
        <v>477</v>
      </c>
      <c r="CL150" s="74" t="s">
        <v>477</v>
      </c>
      <c r="CM150" s="74" t="s">
        <v>477</v>
      </c>
      <c r="CN150" s="74">
        <v>20</v>
      </c>
      <c r="CO150" s="74"/>
      <c r="CP150" s="74">
        <v>20</v>
      </c>
      <c r="CQ150" s="74">
        <v>19368000</v>
      </c>
      <c r="CR150" s="74"/>
      <c r="CS150" s="74">
        <v>19368000</v>
      </c>
      <c r="CT150" s="74">
        <v>13120</v>
      </c>
      <c r="CU150" s="74"/>
      <c r="CV150" s="74">
        <v>13120</v>
      </c>
      <c r="CW150" s="74" t="s">
        <v>477</v>
      </c>
      <c r="CX150" s="74"/>
      <c r="CY150" s="74" t="s">
        <v>477</v>
      </c>
      <c r="CZ150" s="74"/>
      <c r="DA150" s="74"/>
      <c r="DB150" s="74"/>
      <c r="DC150" s="74">
        <v>145</v>
      </c>
      <c r="DD150" s="74">
        <v>14</v>
      </c>
      <c r="DE150" s="74">
        <v>9.5</v>
      </c>
      <c r="DF150" s="74">
        <v>180000</v>
      </c>
      <c r="DG150" s="74">
        <v>9000</v>
      </c>
      <c r="DH150" s="74">
        <v>13300</v>
      </c>
      <c r="DI150" s="74"/>
      <c r="DJ150" s="74"/>
      <c r="DK150" s="74"/>
      <c r="DL150" s="74"/>
      <c r="DM150" s="74"/>
      <c r="DN150" s="74"/>
      <c r="DO150" s="74"/>
    </row>
    <row r="151" spans="1:119" s="8" customFormat="1" x14ac:dyDescent="0.35">
      <c r="A151" s="83">
        <v>103306</v>
      </c>
      <c r="B151" s="74" t="s">
        <v>835</v>
      </c>
      <c r="C151" s="74" t="b">
        <v>0</v>
      </c>
      <c r="D151" s="74" t="b">
        <v>1</v>
      </c>
      <c r="E151" s="74" t="b">
        <v>0</v>
      </c>
      <c r="F151" s="74" t="b">
        <v>0</v>
      </c>
      <c r="G151" s="74" t="s">
        <v>488</v>
      </c>
      <c r="H151" s="74"/>
      <c r="I151" s="74" t="s">
        <v>834</v>
      </c>
      <c r="J151" s="74" t="s">
        <v>832</v>
      </c>
      <c r="K151" s="74">
        <v>45.504000000000005</v>
      </c>
      <c r="L151" s="74">
        <v>-73.564999999999998</v>
      </c>
      <c r="M151" s="74" t="s">
        <v>475</v>
      </c>
      <c r="N151" s="74">
        <v>1941</v>
      </c>
      <c r="O151" s="74"/>
      <c r="P151" s="74">
        <v>2017</v>
      </c>
      <c r="Q151" s="74">
        <v>9111</v>
      </c>
      <c r="R151" s="74"/>
      <c r="S151" s="74"/>
      <c r="T151" s="74" t="s">
        <v>497</v>
      </c>
      <c r="U151" s="74"/>
      <c r="V151" s="74"/>
      <c r="W151" s="74"/>
      <c r="X151" s="74"/>
      <c r="Y151" s="74"/>
      <c r="Z151" s="74"/>
      <c r="AA151" s="74"/>
      <c r="AB151" s="74"/>
      <c r="AC151" s="74"/>
      <c r="AD151" s="74"/>
      <c r="AE151" s="74" t="s">
        <v>477</v>
      </c>
      <c r="AF151" s="74" t="s">
        <v>491</v>
      </c>
      <c r="AG151" s="74"/>
      <c r="AH151" s="74"/>
      <c r="AI151" s="74"/>
      <c r="AJ151" s="74"/>
      <c r="AK151" s="74"/>
      <c r="AL151" s="74"/>
      <c r="AM151" s="74"/>
      <c r="AN151" s="74"/>
      <c r="AO151" s="74"/>
      <c r="AP151" s="74"/>
      <c r="AQ151" s="74"/>
      <c r="AR151" s="74"/>
      <c r="AS151" s="74"/>
      <c r="AT151" s="74"/>
      <c r="AU151" s="74"/>
      <c r="AV151" s="74"/>
      <c r="AW151" s="74" t="s">
        <v>477</v>
      </c>
      <c r="AX151" s="74"/>
      <c r="AY151" s="74"/>
      <c r="AZ151" s="74"/>
      <c r="BA151" s="74"/>
      <c r="BB151" s="74"/>
      <c r="BC151" s="74"/>
      <c r="BD151" s="74"/>
      <c r="BE151" s="74"/>
      <c r="BF151" s="74"/>
      <c r="BG151" s="74"/>
      <c r="BH151" s="74"/>
      <c r="BI151" s="74"/>
      <c r="BJ151" s="74"/>
      <c r="BK151" s="74"/>
      <c r="BL151" s="74"/>
      <c r="BM151" s="74"/>
      <c r="BN151" s="74"/>
      <c r="BO151" s="74"/>
      <c r="BP151" s="74"/>
      <c r="BQ151" s="74"/>
      <c r="BR151" s="74"/>
      <c r="BS151" s="74"/>
      <c r="BT151" s="74"/>
      <c r="BU151" s="74"/>
      <c r="BV151" s="74"/>
      <c r="BW151" s="74"/>
      <c r="BX151" s="74"/>
      <c r="BY151" s="74"/>
      <c r="BZ151" s="74"/>
      <c r="CA151" s="74"/>
      <c r="CB151" s="74"/>
      <c r="CC151" s="74"/>
      <c r="CD151" s="74"/>
      <c r="CE151" s="74"/>
      <c r="CF151" s="74"/>
      <c r="CG151" s="74"/>
      <c r="CH151" s="74"/>
      <c r="CI151" s="74"/>
      <c r="CJ151" s="74"/>
      <c r="CK151" s="74" t="s">
        <v>477</v>
      </c>
      <c r="CL151" s="74" t="s">
        <v>480</v>
      </c>
      <c r="CM151" s="74" t="s">
        <v>480</v>
      </c>
      <c r="CN151" s="74"/>
      <c r="CO151" s="74"/>
      <c r="CP151" s="74"/>
      <c r="CQ151" s="74">
        <v>1961909.85</v>
      </c>
      <c r="CR151" s="74"/>
      <c r="CS151" s="74"/>
      <c r="CT151" s="74"/>
      <c r="CU151" s="74"/>
      <c r="CV151" s="74"/>
      <c r="CW151" s="74"/>
      <c r="CX151" s="74"/>
      <c r="CY151" s="74"/>
      <c r="CZ151" s="74" t="s">
        <v>480</v>
      </c>
      <c r="DA151" s="74"/>
      <c r="DB151" s="74"/>
      <c r="DC151" s="74">
        <v>45.43</v>
      </c>
      <c r="DD151" s="74"/>
      <c r="DE151" s="74"/>
      <c r="DF151" s="74"/>
      <c r="DG151" s="74"/>
      <c r="DH151" s="74"/>
      <c r="DI151" s="74"/>
      <c r="DJ151" s="74"/>
      <c r="DK151" s="74"/>
      <c r="DL151" s="74"/>
      <c r="DM151" s="74"/>
      <c r="DN151" s="74"/>
      <c r="DO151" s="74"/>
    </row>
    <row r="152" spans="1:119" s="8" customFormat="1" x14ac:dyDescent="0.35">
      <c r="A152" s="83">
        <v>103317</v>
      </c>
      <c r="B152" s="74" t="s">
        <v>836</v>
      </c>
      <c r="C152" s="74" t="b">
        <v>0</v>
      </c>
      <c r="D152" s="74" t="b">
        <v>1</v>
      </c>
      <c r="E152" s="74" t="b">
        <v>0</v>
      </c>
      <c r="F152" s="74" t="b">
        <v>0</v>
      </c>
      <c r="G152" s="74"/>
      <c r="H152" s="74"/>
      <c r="I152" s="74" t="s">
        <v>837</v>
      </c>
      <c r="J152" s="74" t="s">
        <v>832</v>
      </c>
      <c r="K152" s="74">
        <v>49.926000000000002</v>
      </c>
      <c r="L152" s="74">
        <v>-74.817999999999998</v>
      </c>
      <c r="M152" s="74" t="s">
        <v>475</v>
      </c>
      <c r="N152" s="74">
        <v>1993</v>
      </c>
      <c r="O152" s="74"/>
      <c r="P152" s="74">
        <v>2017</v>
      </c>
      <c r="Q152" s="74"/>
      <c r="R152" s="74"/>
      <c r="S152" s="74"/>
      <c r="T152" s="74" t="s">
        <v>554</v>
      </c>
      <c r="U152" s="74"/>
      <c r="V152" s="74"/>
      <c r="W152" s="74"/>
      <c r="X152" s="74"/>
      <c r="Y152" s="74"/>
      <c r="Z152" s="74"/>
      <c r="AA152" s="74"/>
      <c r="AB152" s="74"/>
      <c r="AC152" s="74"/>
      <c r="AD152" s="74"/>
      <c r="AE152" s="74"/>
      <c r="AF152" s="74" t="s">
        <v>838</v>
      </c>
      <c r="AG152" s="74"/>
      <c r="AH152" s="74"/>
      <c r="AI152" s="74">
        <v>3.81</v>
      </c>
      <c r="AJ152" s="74"/>
      <c r="AK152" s="74"/>
      <c r="AL152" s="74"/>
      <c r="AM152" s="74"/>
      <c r="AN152" s="74"/>
      <c r="AO152" s="74"/>
      <c r="AP152" s="74"/>
      <c r="AQ152" s="74"/>
      <c r="AR152" s="74"/>
      <c r="AS152" s="74"/>
      <c r="AT152" s="74"/>
      <c r="AU152" s="74"/>
      <c r="AV152" s="74"/>
      <c r="AW152" s="74"/>
      <c r="AX152" s="74"/>
      <c r="AY152" s="74" t="s">
        <v>477</v>
      </c>
      <c r="AZ152" s="74"/>
      <c r="BA152" s="74"/>
      <c r="BB152" s="74" t="s">
        <v>477</v>
      </c>
      <c r="BC152" s="74"/>
      <c r="BD152" s="74"/>
      <c r="BE152" s="74"/>
      <c r="BF152" s="74"/>
      <c r="BG152" s="74"/>
      <c r="BH152" s="74"/>
      <c r="BI152" s="74"/>
      <c r="BJ152" s="74"/>
      <c r="BK152" s="74"/>
      <c r="BL152" s="74"/>
      <c r="BM152" s="74"/>
      <c r="BN152" s="74"/>
      <c r="BO152" s="74"/>
      <c r="BP152" s="74"/>
      <c r="BQ152" s="74"/>
      <c r="BR152" s="74"/>
      <c r="BS152" s="74"/>
      <c r="BT152" s="74"/>
      <c r="BU152" s="74"/>
      <c r="BV152" s="74"/>
      <c r="BW152" s="74"/>
      <c r="BX152" s="74"/>
      <c r="BY152" s="74"/>
      <c r="BZ152" s="74"/>
      <c r="CA152" s="74"/>
      <c r="CB152" s="74"/>
      <c r="CC152" s="74"/>
      <c r="CD152" s="74"/>
      <c r="CE152" s="74"/>
      <c r="CF152" s="74"/>
      <c r="CG152" s="74"/>
      <c r="CH152" s="74"/>
      <c r="CI152" s="74"/>
      <c r="CJ152" s="74"/>
      <c r="CK152" s="74"/>
      <c r="CL152" s="74"/>
      <c r="CM152" s="74"/>
      <c r="CN152" s="74"/>
      <c r="CO152" s="74"/>
      <c r="CP152" s="74"/>
      <c r="CQ152" s="74"/>
      <c r="CR152" s="74"/>
      <c r="CS152" s="74"/>
      <c r="CT152" s="74"/>
      <c r="CU152" s="74"/>
      <c r="CV152" s="74"/>
      <c r="CW152" s="74"/>
      <c r="CX152" s="74"/>
      <c r="CY152" s="74"/>
      <c r="CZ152" s="74"/>
      <c r="DA152" s="74"/>
      <c r="DB152" s="74"/>
      <c r="DC152" s="74"/>
      <c r="DD152" s="74"/>
      <c r="DE152" s="74"/>
      <c r="DF152" s="74"/>
      <c r="DG152" s="74"/>
      <c r="DH152" s="74"/>
      <c r="DI152" s="74"/>
      <c r="DJ152" s="74"/>
      <c r="DK152" s="74"/>
      <c r="DL152" s="74"/>
      <c r="DM152" s="74"/>
      <c r="DN152" s="74"/>
      <c r="DO152" s="74"/>
    </row>
    <row r="153" spans="1:119" s="8" customFormat="1" x14ac:dyDescent="0.35">
      <c r="A153" s="83">
        <v>103320</v>
      </c>
      <c r="B153" s="74" t="s">
        <v>839</v>
      </c>
      <c r="C153" s="74" t="b">
        <v>0</v>
      </c>
      <c r="D153" s="74" t="b">
        <v>1</v>
      </c>
      <c r="E153" s="74" t="b">
        <v>0</v>
      </c>
      <c r="F153" s="74" t="b">
        <v>0</v>
      </c>
      <c r="G153" s="74" t="s">
        <v>840</v>
      </c>
      <c r="H153" s="74"/>
      <c r="I153" s="74" t="s">
        <v>841</v>
      </c>
      <c r="J153" s="74" t="s">
        <v>832</v>
      </c>
      <c r="K153" s="74">
        <v>46.814</v>
      </c>
      <c r="L153" s="74">
        <v>-71.207999999999998</v>
      </c>
      <c r="M153" s="74" t="s">
        <v>475</v>
      </c>
      <c r="N153" s="74">
        <v>2011</v>
      </c>
      <c r="O153" s="74"/>
      <c r="P153" s="74">
        <v>2017</v>
      </c>
      <c r="Q153" s="74">
        <v>221</v>
      </c>
      <c r="R153" s="74"/>
      <c r="S153" s="74"/>
      <c r="T153" s="74" t="s">
        <v>497</v>
      </c>
      <c r="U153" s="74" t="s">
        <v>477</v>
      </c>
      <c r="V153" s="74"/>
      <c r="W153" s="74"/>
      <c r="X153" s="74" t="s">
        <v>477</v>
      </c>
      <c r="Y153" s="74"/>
      <c r="Z153" s="74" t="s">
        <v>477</v>
      </c>
      <c r="AA153" s="74"/>
      <c r="AB153" s="74" t="s">
        <v>477</v>
      </c>
      <c r="AC153" s="74"/>
      <c r="AD153" s="74"/>
      <c r="AE153" s="74"/>
      <c r="AF153" s="74" t="s">
        <v>491</v>
      </c>
      <c r="AG153" s="74"/>
      <c r="AH153" s="74"/>
      <c r="AI153" s="74">
        <v>5</v>
      </c>
      <c r="AJ153" s="74"/>
      <c r="AK153" s="74">
        <v>1410.28</v>
      </c>
      <c r="AL153" s="74"/>
      <c r="AM153" s="74"/>
      <c r="AN153" s="74"/>
      <c r="AO153" s="74"/>
      <c r="AP153" s="74"/>
      <c r="AQ153" s="74"/>
      <c r="AR153" s="74"/>
      <c r="AS153" s="74"/>
      <c r="AT153" s="74"/>
      <c r="AU153" s="74"/>
      <c r="AV153" s="74"/>
      <c r="AW153" s="74" t="s">
        <v>477</v>
      </c>
      <c r="AX153" s="74"/>
      <c r="AY153" s="74"/>
      <c r="AZ153" s="74"/>
      <c r="BA153" s="74"/>
      <c r="BB153" s="74" t="s">
        <v>477</v>
      </c>
      <c r="BC153" s="74"/>
      <c r="BD153" s="74"/>
      <c r="BE153" s="74"/>
      <c r="BF153" s="74"/>
      <c r="BG153" s="74"/>
      <c r="BH153" s="74"/>
      <c r="BI153" s="74"/>
      <c r="BJ153" s="74"/>
      <c r="BK153" s="74"/>
      <c r="BL153" s="74"/>
      <c r="BM153" s="74"/>
      <c r="BN153" s="74" t="s">
        <v>477</v>
      </c>
      <c r="BO153" s="74">
        <v>1191.49</v>
      </c>
      <c r="BP153" s="74"/>
      <c r="BQ153" s="74"/>
      <c r="BR153" s="74"/>
      <c r="BS153" s="74"/>
      <c r="BT153" s="74">
        <v>14677.1</v>
      </c>
      <c r="BU153" s="74"/>
      <c r="BV153" s="74"/>
      <c r="BW153" s="74"/>
      <c r="BX153" s="74"/>
      <c r="BY153" s="74"/>
      <c r="BZ153" s="74"/>
      <c r="CA153" s="74"/>
      <c r="CB153" s="74"/>
      <c r="CC153" s="74"/>
      <c r="CD153" s="74"/>
      <c r="CE153" s="74"/>
      <c r="CF153" s="74">
        <v>197.64</v>
      </c>
      <c r="CG153" s="74" t="s">
        <v>477</v>
      </c>
      <c r="CH153" s="74">
        <v>165.24</v>
      </c>
      <c r="CI153" s="74"/>
      <c r="CJ153" s="74"/>
      <c r="CK153" s="74" t="s">
        <v>480</v>
      </c>
      <c r="CL153" s="74" t="s">
        <v>477</v>
      </c>
      <c r="CM153" s="74" t="s">
        <v>480</v>
      </c>
      <c r="CN153" s="74"/>
      <c r="CO153" s="74">
        <v>32</v>
      </c>
      <c r="CP153" s="74"/>
      <c r="CQ153" s="74"/>
      <c r="CR153" s="74">
        <v>453125</v>
      </c>
      <c r="CS153" s="74"/>
      <c r="CT153" s="74"/>
      <c r="CU153" s="74">
        <v>2390</v>
      </c>
      <c r="CV153" s="74"/>
      <c r="CW153" s="74"/>
      <c r="CX153" s="74" t="s">
        <v>477</v>
      </c>
      <c r="CY153" s="74"/>
      <c r="CZ153" s="74"/>
      <c r="DA153" s="74" t="s">
        <v>477</v>
      </c>
      <c r="DB153" s="74"/>
      <c r="DC153" s="74"/>
      <c r="DD153" s="74">
        <v>5</v>
      </c>
      <c r="DE153" s="74"/>
      <c r="DF153" s="74"/>
      <c r="DG153" s="74">
        <v>3299.7</v>
      </c>
      <c r="DH153" s="74"/>
      <c r="DI153" s="74"/>
      <c r="DJ153" s="74">
        <v>90</v>
      </c>
      <c r="DK153" s="74"/>
      <c r="DL153" s="74"/>
      <c r="DM153" s="74">
        <v>50</v>
      </c>
      <c r="DN153" s="74"/>
      <c r="DO153" s="74"/>
    </row>
    <row r="154" spans="1:119" s="8" customFormat="1" x14ac:dyDescent="0.35">
      <c r="A154" s="83">
        <v>103460</v>
      </c>
      <c r="B154" s="74" t="s">
        <v>842</v>
      </c>
      <c r="C154" s="74" t="b">
        <v>0</v>
      </c>
      <c r="D154" s="74" t="b">
        <v>1</v>
      </c>
      <c r="E154" s="74" t="b">
        <v>1</v>
      </c>
      <c r="F154" s="74" t="b">
        <v>0</v>
      </c>
      <c r="G154" s="74"/>
      <c r="H154" s="74"/>
      <c r="I154" s="74" t="s">
        <v>843</v>
      </c>
      <c r="J154" s="74" t="s">
        <v>832</v>
      </c>
      <c r="K154" s="74">
        <v>48.390999999999998</v>
      </c>
      <c r="L154" s="74">
        <v>-77.241</v>
      </c>
      <c r="M154" s="74" t="s">
        <v>475</v>
      </c>
      <c r="N154" s="74"/>
      <c r="O154" s="74"/>
      <c r="P154" s="74">
        <v>2017</v>
      </c>
      <c r="Q154" s="74"/>
      <c r="R154" s="74"/>
      <c r="S154" s="74"/>
      <c r="T154" s="74" t="s">
        <v>506</v>
      </c>
      <c r="U154" s="74"/>
      <c r="V154" s="74"/>
      <c r="W154" s="74"/>
      <c r="X154" s="74"/>
      <c r="Y154" s="74"/>
      <c r="Z154" s="74"/>
      <c r="AA154" s="74"/>
      <c r="AB154" s="74"/>
      <c r="AC154" s="74"/>
      <c r="AD154" s="74"/>
      <c r="AE154" s="74"/>
      <c r="AF154" s="74" t="s">
        <v>844</v>
      </c>
      <c r="AG154" s="74"/>
      <c r="AH154" s="74">
        <v>13.6</v>
      </c>
      <c r="AI154" s="74">
        <v>21</v>
      </c>
      <c r="AJ154" s="74"/>
      <c r="AK154" s="74"/>
      <c r="AL154" s="74"/>
      <c r="AM154" s="74"/>
      <c r="AN154" s="74"/>
      <c r="AO154" s="74"/>
      <c r="AP154" s="74"/>
      <c r="AQ154" s="74"/>
      <c r="AR154" s="74"/>
      <c r="AS154" s="74"/>
      <c r="AT154" s="74"/>
      <c r="AU154" s="74"/>
      <c r="AV154" s="74"/>
      <c r="AW154" s="74"/>
      <c r="AX154" s="74"/>
      <c r="AY154" s="74"/>
      <c r="AZ154" s="74"/>
      <c r="BA154" s="74"/>
      <c r="BB154" s="74" t="s">
        <v>477</v>
      </c>
      <c r="BC154" s="74"/>
      <c r="BD154" s="74"/>
      <c r="BE154" s="74"/>
      <c r="BF154" s="74"/>
      <c r="BG154" s="74"/>
      <c r="BH154" s="74"/>
      <c r="BI154" s="74"/>
      <c r="BJ154" s="74"/>
      <c r="BK154" s="74"/>
      <c r="BL154" s="74"/>
      <c r="BM154" s="74"/>
      <c r="BN154" s="74"/>
      <c r="BO154" s="74"/>
      <c r="BP154" s="74"/>
      <c r="BQ154" s="74"/>
      <c r="BR154" s="74"/>
      <c r="BS154" s="74"/>
      <c r="BT154" s="74"/>
      <c r="BU154" s="74"/>
      <c r="BV154" s="74"/>
      <c r="BW154" s="74"/>
      <c r="BX154" s="74"/>
      <c r="BY154" s="74"/>
      <c r="BZ154" s="74"/>
      <c r="CA154" s="74"/>
      <c r="CB154" s="74"/>
      <c r="CC154" s="74"/>
      <c r="CD154" s="74"/>
      <c r="CE154" s="74"/>
      <c r="CF154" s="74"/>
      <c r="CG154" s="74"/>
      <c r="CH154" s="74"/>
      <c r="CI154" s="74"/>
      <c r="CJ154" s="74"/>
      <c r="CK154" s="74"/>
      <c r="CL154" s="74"/>
      <c r="CM154" s="74"/>
      <c r="CN154" s="74"/>
      <c r="CO154" s="74"/>
      <c r="CP154" s="74"/>
      <c r="CQ154" s="74"/>
      <c r="CR154" s="74"/>
      <c r="CS154" s="74"/>
      <c r="CT154" s="74"/>
      <c r="CU154" s="74"/>
      <c r="CV154" s="74"/>
      <c r="CW154" s="74"/>
      <c r="CX154" s="74"/>
      <c r="CY154" s="74"/>
      <c r="CZ154" s="74"/>
      <c r="DA154" s="74"/>
      <c r="DB154" s="74"/>
      <c r="DC154" s="74"/>
      <c r="DD154" s="74"/>
      <c r="DE154" s="74"/>
      <c r="DF154" s="74"/>
      <c r="DG154" s="74"/>
      <c r="DH154" s="74"/>
      <c r="DI154" s="74"/>
      <c r="DJ154" s="74"/>
      <c r="DK154" s="74"/>
      <c r="DL154" s="74"/>
      <c r="DM154" s="74"/>
      <c r="DN154" s="74"/>
      <c r="DO154" s="74"/>
    </row>
    <row r="155" spans="1:119" s="8" customFormat="1" x14ac:dyDescent="0.35">
      <c r="A155" s="83">
        <v>103473</v>
      </c>
      <c r="B155" s="74" t="s">
        <v>845</v>
      </c>
      <c r="C155" s="74" t="b">
        <v>0</v>
      </c>
      <c r="D155" s="74" t="b">
        <v>1</v>
      </c>
      <c r="E155" s="74" t="b">
        <v>0</v>
      </c>
      <c r="F155" s="74" t="b">
        <v>0</v>
      </c>
      <c r="G155" s="74" t="s">
        <v>488</v>
      </c>
      <c r="H155" s="74"/>
      <c r="I155" s="74" t="s">
        <v>846</v>
      </c>
      <c r="J155" s="74" t="s">
        <v>832</v>
      </c>
      <c r="K155" s="74">
        <v>46.938000000000002</v>
      </c>
      <c r="L155" s="74">
        <v>-71.47</v>
      </c>
      <c r="M155" s="74" t="s">
        <v>475</v>
      </c>
      <c r="N155" s="74">
        <v>1999</v>
      </c>
      <c r="O155" s="74"/>
      <c r="P155" s="74">
        <v>2017</v>
      </c>
      <c r="Q155" s="74">
        <v>9111</v>
      </c>
      <c r="R155" s="74"/>
      <c r="S155" s="74"/>
      <c r="T155" s="74" t="s">
        <v>490</v>
      </c>
      <c r="U155" s="74"/>
      <c r="V155" s="74"/>
      <c r="W155" s="74"/>
      <c r="X155" s="74"/>
      <c r="Y155" s="74"/>
      <c r="Z155" s="74"/>
      <c r="AA155" s="74"/>
      <c r="AB155" s="74"/>
      <c r="AC155" s="74"/>
      <c r="AD155" s="74"/>
      <c r="AE155" s="74" t="s">
        <v>477</v>
      </c>
      <c r="AF155" s="74" t="s">
        <v>491</v>
      </c>
      <c r="AG155" s="74" t="s">
        <v>847</v>
      </c>
      <c r="AH155" s="74">
        <v>3.4</v>
      </c>
      <c r="AI155" s="74"/>
      <c r="AJ155" s="74"/>
      <c r="AK155" s="74"/>
      <c r="AL155" s="74"/>
      <c r="AM155" s="74"/>
      <c r="AN155" s="74"/>
      <c r="AO155" s="74"/>
      <c r="AP155" s="74"/>
      <c r="AQ155" s="74"/>
      <c r="AR155" s="74"/>
      <c r="AS155" s="74"/>
      <c r="AT155" s="74"/>
      <c r="AU155" s="74"/>
      <c r="AV155" s="74"/>
      <c r="AW155" s="74" t="s">
        <v>477</v>
      </c>
      <c r="AX155" s="74"/>
      <c r="AY155" s="74" t="s">
        <v>477</v>
      </c>
      <c r="AZ155" s="74"/>
      <c r="BA155" s="74"/>
      <c r="BB155" s="74"/>
      <c r="BC155" s="74"/>
      <c r="BD155" s="74"/>
      <c r="BE155" s="74"/>
      <c r="BF155" s="74"/>
      <c r="BG155" s="74"/>
      <c r="BH155" s="74"/>
      <c r="BI155" s="74"/>
      <c r="BJ155" s="74"/>
      <c r="BK155" s="74"/>
      <c r="BL155" s="74"/>
      <c r="BM155" s="74"/>
      <c r="BN155" s="74"/>
      <c r="BO155" s="74"/>
      <c r="BP155" s="74"/>
      <c r="BQ155" s="74"/>
      <c r="BR155" s="74"/>
      <c r="BS155" s="74"/>
      <c r="BT155" s="74"/>
      <c r="BU155" s="74"/>
      <c r="BV155" s="74"/>
      <c r="BW155" s="74"/>
      <c r="BX155" s="74"/>
      <c r="BY155" s="74"/>
      <c r="BZ155" s="74"/>
      <c r="CA155" s="74"/>
      <c r="CB155" s="74"/>
      <c r="CC155" s="74"/>
      <c r="CD155" s="74"/>
      <c r="CE155" s="74"/>
      <c r="CF155" s="74"/>
      <c r="CG155" s="74"/>
      <c r="CH155" s="74"/>
      <c r="CI155" s="74"/>
      <c r="CJ155" s="74"/>
      <c r="CK155" s="74" t="s">
        <v>477</v>
      </c>
      <c r="CL155" s="74" t="s">
        <v>480</v>
      </c>
      <c r="CM155" s="74" t="s">
        <v>480</v>
      </c>
      <c r="CN155" s="74"/>
      <c r="CO155" s="74"/>
      <c r="CP155" s="74"/>
      <c r="CQ155" s="74">
        <v>52080.86</v>
      </c>
      <c r="CR155" s="74"/>
      <c r="CS155" s="74"/>
      <c r="CT155" s="74"/>
      <c r="CU155" s="74"/>
      <c r="CV155" s="74"/>
      <c r="CW155" s="74"/>
      <c r="CX155" s="74"/>
      <c r="CY155" s="74"/>
      <c r="CZ155" s="74" t="s">
        <v>480</v>
      </c>
      <c r="DA155" s="74"/>
      <c r="DB155" s="74"/>
      <c r="DC155" s="74">
        <v>5.86</v>
      </c>
      <c r="DD155" s="74"/>
      <c r="DE155" s="74"/>
      <c r="DF155" s="74"/>
      <c r="DG155" s="74"/>
      <c r="DH155" s="74"/>
      <c r="DI155" s="74"/>
      <c r="DJ155" s="74"/>
      <c r="DK155" s="74"/>
      <c r="DL155" s="74"/>
      <c r="DM155" s="74"/>
      <c r="DN155" s="74"/>
      <c r="DO155" s="74"/>
    </row>
    <row r="156" spans="1:119" s="8" customFormat="1" x14ac:dyDescent="0.35">
      <c r="A156" s="83">
        <v>103498</v>
      </c>
      <c r="B156" s="74" t="s">
        <v>848</v>
      </c>
      <c r="C156" s="74" t="b">
        <v>0</v>
      </c>
      <c r="D156" s="74" t="b">
        <v>1</v>
      </c>
      <c r="E156" s="74" t="b">
        <v>0</v>
      </c>
      <c r="F156" s="74" t="b">
        <v>0</v>
      </c>
      <c r="G156" s="74" t="s">
        <v>849</v>
      </c>
      <c r="H156" s="74"/>
      <c r="I156" s="74" t="s">
        <v>850</v>
      </c>
      <c r="J156" s="74" t="s">
        <v>851</v>
      </c>
      <c r="K156" s="74">
        <v>50.447000000000003</v>
      </c>
      <c r="L156" s="74">
        <v>-104.617</v>
      </c>
      <c r="M156" s="74" t="s">
        <v>475</v>
      </c>
      <c r="N156" s="74">
        <v>1970</v>
      </c>
      <c r="O156" s="74"/>
      <c r="P156" s="74">
        <v>2017</v>
      </c>
      <c r="Q156" s="74">
        <v>611</v>
      </c>
      <c r="R156" s="74"/>
      <c r="S156" s="74"/>
      <c r="T156" s="74" t="s">
        <v>476</v>
      </c>
      <c r="U156" s="74"/>
      <c r="V156" s="74"/>
      <c r="W156" s="74"/>
      <c r="X156" s="74"/>
      <c r="Y156" s="74"/>
      <c r="Z156" s="74"/>
      <c r="AA156" s="74" t="s">
        <v>477</v>
      </c>
      <c r="AB156" s="74"/>
      <c r="AC156" s="74"/>
      <c r="AD156" s="74"/>
      <c r="AE156" s="74"/>
      <c r="AF156" s="74" t="s">
        <v>491</v>
      </c>
      <c r="AG156" s="74"/>
      <c r="AH156" s="74"/>
      <c r="AI156" s="74">
        <v>70</v>
      </c>
      <c r="AJ156" s="74"/>
      <c r="AK156" s="74">
        <v>64478.3</v>
      </c>
      <c r="AL156" s="74"/>
      <c r="AM156" s="74"/>
      <c r="AN156" s="74"/>
      <c r="AO156" s="74"/>
      <c r="AP156" s="74"/>
      <c r="AQ156" s="74"/>
      <c r="AR156" s="74"/>
      <c r="AS156" s="74"/>
      <c r="AT156" s="74"/>
      <c r="AU156" s="74"/>
      <c r="AV156" s="74"/>
      <c r="AW156" s="74" t="s">
        <v>477</v>
      </c>
      <c r="AX156" s="74"/>
      <c r="AY156" s="74"/>
      <c r="AZ156" s="74"/>
      <c r="BA156" s="74"/>
      <c r="BB156" s="74"/>
      <c r="BC156" s="74"/>
      <c r="BD156" s="74"/>
      <c r="BE156" s="74"/>
      <c r="BF156" s="74"/>
      <c r="BG156" s="74"/>
      <c r="BH156" s="74"/>
      <c r="BI156" s="74"/>
      <c r="BJ156" s="74"/>
      <c r="BK156" s="74"/>
      <c r="BL156" s="74"/>
      <c r="BM156" s="74"/>
      <c r="BN156" s="74"/>
      <c r="BO156" s="74">
        <v>253575</v>
      </c>
      <c r="BP156" s="74"/>
      <c r="BQ156" s="74"/>
      <c r="BR156" s="74"/>
      <c r="BS156" s="74"/>
      <c r="BT156" s="74"/>
      <c r="BU156" s="74"/>
      <c r="BV156" s="74"/>
      <c r="BW156" s="74"/>
      <c r="BX156" s="74"/>
      <c r="BY156" s="74"/>
      <c r="BZ156" s="74"/>
      <c r="CA156" s="74"/>
      <c r="CB156" s="74"/>
      <c r="CC156" s="74"/>
      <c r="CD156" s="74"/>
      <c r="CE156" s="74"/>
      <c r="CF156" s="74"/>
      <c r="CG156" s="74"/>
      <c r="CH156" s="74"/>
      <c r="CI156" s="74"/>
      <c r="CJ156" s="74"/>
      <c r="CK156" s="74" t="s">
        <v>477</v>
      </c>
      <c r="CL156" s="74" t="s">
        <v>480</v>
      </c>
      <c r="CM156" s="74" t="s">
        <v>477</v>
      </c>
      <c r="CN156" s="74">
        <v>18</v>
      </c>
      <c r="CO156" s="74"/>
      <c r="CP156" s="74">
        <v>18</v>
      </c>
      <c r="CQ156" s="74">
        <v>3077125</v>
      </c>
      <c r="CR156" s="74"/>
      <c r="CS156" s="74">
        <v>2500000</v>
      </c>
      <c r="CT156" s="74">
        <v>5000</v>
      </c>
      <c r="CU156" s="74"/>
      <c r="CV156" s="74">
        <v>16400</v>
      </c>
      <c r="CW156" s="74" t="s">
        <v>477</v>
      </c>
      <c r="CX156" s="74"/>
      <c r="CY156" s="74" t="s">
        <v>477</v>
      </c>
      <c r="CZ156" s="74" t="s">
        <v>480</v>
      </c>
      <c r="DA156" s="74"/>
      <c r="DB156" s="74"/>
      <c r="DC156" s="74">
        <v>53</v>
      </c>
      <c r="DD156" s="74"/>
      <c r="DE156" s="74">
        <v>17</v>
      </c>
      <c r="DF156" s="74">
        <v>55373</v>
      </c>
      <c r="DG156" s="74"/>
      <c r="DH156" s="74">
        <v>11517</v>
      </c>
      <c r="DI156" s="74"/>
      <c r="DJ156" s="74"/>
      <c r="DK156" s="74"/>
      <c r="DL156" s="74"/>
      <c r="DM156" s="74"/>
      <c r="DN156" s="74"/>
      <c r="DO156" s="74"/>
    </row>
    <row r="157" spans="1:119" s="8" customFormat="1" x14ac:dyDescent="0.35">
      <c r="A157" s="83">
        <v>103502</v>
      </c>
      <c r="B157" s="74" t="s">
        <v>852</v>
      </c>
      <c r="C157" s="74" t="b">
        <v>0</v>
      </c>
      <c r="D157" s="74" t="b">
        <v>1</v>
      </c>
      <c r="E157" s="74" t="b">
        <v>0</v>
      </c>
      <c r="F157" s="74" t="b">
        <v>0</v>
      </c>
      <c r="G157" s="74" t="s">
        <v>852</v>
      </c>
      <c r="H157" s="74"/>
      <c r="I157" s="74" t="s">
        <v>853</v>
      </c>
      <c r="J157" s="74" t="s">
        <v>851</v>
      </c>
      <c r="K157" s="74">
        <v>52.135000000000005</v>
      </c>
      <c r="L157" s="74">
        <v>-106.66800000000001</v>
      </c>
      <c r="M157" s="74" t="s">
        <v>475</v>
      </c>
      <c r="N157" s="74">
        <v>1950</v>
      </c>
      <c r="O157" s="74"/>
      <c r="P157" s="74">
        <v>2015</v>
      </c>
      <c r="Q157" s="74"/>
      <c r="R157" s="74"/>
      <c r="S157" s="74"/>
      <c r="T157" s="74" t="s">
        <v>476</v>
      </c>
      <c r="U157" s="74" t="s">
        <v>477</v>
      </c>
      <c r="V157" s="74" t="s">
        <v>477</v>
      </c>
      <c r="W157" s="74"/>
      <c r="X157" s="74" t="s">
        <v>477</v>
      </c>
      <c r="Y157" s="74" t="s">
        <v>477</v>
      </c>
      <c r="Z157" s="74"/>
      <c r="AA157" s="74" t="s">
        <v>477</v>
      </c>
      <c r="AB157" s="74" t="s">
        <v>477</v>
      </c>
      <c r="AC157" s="74"/>
      <c r="AD157" s="74"/>
      <c r="AE157" s="74"/>
      <c r="AF157" s="74" t="s">
        <v>512</v>
      </c>
      <c r="AG157" s="74"/>
      <c r="AH157" s="74"/>
      <c r="AI157" s="74">
        <v>190.86</v>
      </c>
      <c r="AJ157" s="74"/>
      <c r="AK157" s="74">
        <v>302326.7</v>
      </c>
      <c r="AL157" s="74"/>
      <c r="AM157" s="74"/>
      <c r="AN157" s="74"/>
      <c r="AO157" s="74"/>
      <c r="AP157" s="74"/>
      <c r="AQ157" s="74"/>
      <c r="AR157" s="74"/>
      <c r="AS157" s="74"/>
      <c r="AT157" s="74"/>
      <c r="AU157" s="74"/>
      <c r="AV157" s="74"/>
      <c r="AW157" s="74" t="s">
        <v>477</v>
      </c>
      <c r="AX157" s="74" t="s">
        <v>477</v>
      </c>
      <c r="AY157" s="74"/>
      <c r="AZ157" s="74"/>
      <c r="BA157" s="74"/>
      <c r="BB157" s="74"/>
      <c r="BC157" s="74"/>
      <c r="BD157" s="74"/>
      <c r="BE157" s="74"/>
      <c r="BF157" s="74"/>
      <c r="BG157" s="74"/>
      <c r="BH157" s="74"/>
      <c r="BI157" s="74"/>
      <c r="BJ157" s="74"/>
      <c r="BK157" s="74"/>
      <c r="BL157" s="74"/>
      <c r="BM157" s="74"/>
      <c r="BN157" s="74"/>
      <c r="BO157" s="74">
        <v>1025099.35409334</v>
      </c>
      <c r="BP157" s="74">
        <v>10223.43</v>
      </c>
      <c r="BQ157" s="74"/>
      <c r="BR157" s="74"/>
      <c r="BS157" s="74"/>
      <c r="BT157" s="74"/>
      <c r="BU157" s="74"/>
      <c r="BV157" s="74"/>
      <c r="BW157" s="74"/>
      <c r="BX157" s="74"/>
      <c r="BY157" s="74"/>
      <c r="BZ157" s="74"/>
      <c r="CA157" s="74"/>
      <c r="CB157" s="74"/>
      <c r="CC157" s="74"/>
      <c r="CD157" s="74"/>
      <c r="CE157" s="74"/>
      <c r="CF157" s="74"/>
      <c r="CG157" s="74"/>
      <c r="CH157" s="74"/>
      <c r="CI157" s="74"/>
      <c r="CJ157" s="74"/>
      <c r="CK157" s="74" t="s">
        <v>477</v>
      </c>
      <c r="CL157" s="74" t="s">
        <v>480</v>
      </c>
      <c r="CM157" s="74" t="s">
        <v>477</v>
      </c>
      <c r="CN157" s="74">
        <v>59</v>
      </c>
      <c r="CO157" s="74"/>
      <c r="CP157" s="74">
        <v>59</v>
      </c>
      <c r="CQ157" s="74">
        <v>7330003</v>
      </c>
      <c r="CR157" s="74"/>
      <c r="CS157" s="74">
        <v>7330003</v>
      </c>
      <c r="CT157" s="74">
        <v>31488</v>
      </c>
      <c r="CU157" s="74"/>
      <c r="CV157" s="74">
        <v>31488</v>
      </c>
      <c r="CW157" s="74" t="s">
        <v>477</v>
      </c>
      <c r="CX157" s="74"/>
      <c r="CY157" s="74" t="s">
        <v>480</v>
      </c>
      <c r="CZ157" s="74"/>
      <c r="DA157" s="74"/>
      <c r="DB157" s="74"/>
      <c r="DC157" s="74">
        <v>168</v>
      </c>
      <c r="DD157" s="74"/>
      <c r="DE157" s="74">
        <v>22.86</v>
      </c>
      <c r="DF157" s="74">
        <v>266821</v>
      </c>
      <c r="DG157" s="74"/>
      <c r="DH157" s="74">
        <v>35505.699999999997</v>
      </c>
      <c r="DI157" s="74"/>
      <c r="DJ157" s="74"/>
      <c r="DK157" s="74"/>
      <c r="DL157" s="74"/>
      <c r="DM157" s="74"/>
      <c r="DN157" s="74"/>
      <c r="DO157" s="74"/>
    </row>
    <row r="158" spans="1:119" s="8" customFormat="1" x14ac:dyDescent="0.35">
      <c r="A158" s="83">
        <v>103509</v>
      </c>
      <c r="B158" s="74" t="s">
        <v>854</v>
      </c>
      <c r="C158" s="74" t="b">
        <v>0</v>
      </c>
      <c r="D158" s="74" t="b">
        <v>1</v>
      </c>
      <c r="E158" s="74" t="b">
        <v>0</v>
      </c>
      <c r="F158" s="74" t="b">
        <v>0</v>
      </c>
      <c r="G158" s="74"/>
      <c r="H158" s="74"/>
      <c r="I158" s="74" t="s">
        <v>855</v>
      </c>
      <c r="J158" s="74" t="s">
        <v>856</v>
      </c>
      <c r="K158" s="74">
        <v>61.353999999999999</v>
      </c>
      <c r="L158" s="74">
        <v>-138.994</v>
      </c>
      <c r="M158" s="74" t="s">
        <v>475</v>
      </c>
      <c r="N158" s="74">
        <v>1998</v>
      </c>
      <c r="O158" s="74"/>
      <c r="P158" s="74">
        <v>2017</v>
      </c>
      <c r="Q158" s="74"/>
      <c r="R158" s="74"/>
      <c r="S158" s="74"/>
      <c r="T158" s="74" t="s">
        <v>554</v>
      </c>
      <c r="U158" s="74"/>
      <c r="V158" s="74"/>
      <c r="W158" s="74"/>
      <c r="X158" s="74"/>
      <c r="Y158" s="74"/>
      <c r="Z158" s="74"/>
      <c r="AA158" s="74"/>
      <c r="AB158" s="74"/>
      <c r="AC158" s="74"/>
      <c r="AD158" s="74"/>
      <c r="AE158" s="74"/>
      <c r="AF158" s="74" t="s">
        <v>857</v>
      </c>
      <c r="AG158" s="74" t="s">
        <v>858</v>
      </c>
      <c r="AH158" s="74"/>
      <c r="AI158" s="74">
        <v>0.28999999999999998</v>
      </c>
      <c r="AJ158" s="74"/>
      <c r="AK158" s="74"/>
      <c r="AL158" s="74"/>
      <c r="AM158" s="74"/>
      <c r="AN158" s="74"/>
      <c r="AO158" s="74"/>
      <c r="AP158" s="74"/>
      <c r="AQ158" s="74"/>
      <c r="AR158" s="74"/>
      <c r="AS158" s="74"/>
      <c r="AT158" s="74"/>
      <c r="AU158" s="74"/>
      <c r="AV158" s="74"/>
      <c r="AW158" s="74"/>
      <c r="AX158" s="74"/>
      <c r="AY158" s="74"/>
      <c r="AZ158" s="74"/>
      <c r="BA158" s="74"/>
      <c r="BB158" s="74" t="s">
        <v>477</v>
      </c>
      <c r="BC158" s="74"/>
      <c r="BD158" s="74"/>
      <c r="BE158" s="74"/>
      <c r="BF158" s="74"/>
      <c r="BG158" s="74"/>
      <c r="BH158" s="74"/>
      <c r="BI158" s="74"/>
      <c r="BJ158" s="74"/>
      <c r="BK158" s="74"/>
      <c r="BL158" s="74"/>
      <c r="BM158" s="74"/>
      <c r="BN158" s="74"/>
      <c r="BO158" s="74"/>
      <c r="BP158" s="74"/>
      <c r="BQ158" s="74"/>
      <c r="BR158" s="74"/>
      <c r="BS158" s="74"/>
      <c r="BT158" s="74"/>
      <c r="BU158" s="74"/>
      <c r="BV158" s="74"/>
      <c r="BW158" s="74"/>
      <c r="BX158" s="74"/>
      <c r="BY158" s="74"/>
      <c r="BZ158" s="74"/>
      <c r="CA158" s="74"/>
      <c r="CB158" s="74"/>
      <c r="CC158" s="74"/>
      <c r="CD158" s="74"/>
      <c r="CE158" s="74"/>
      <c r="CF158" s="74"/>
      <c r="CG158" s="74"/>
      <c r="CH158" s="74"/>
      <c r="CI158" s="74"/>
      <c r="CJ158" s="74"/>
      <c r="CK158" s="74"/>
      <c r="CL158" s="74"/>
      <c r="CM158" s="74"/>
      <c r="CN158" s="74"/>
      <c r="CO158" s="74"/>
      <c r="CP158" s="74"/>
      <c r="CQ158" s="74"/>
      <c r="CR158" s="74"/>
      <c r="CS158" s="74"/>
      <c r="CT158" s="74"/>
      <c r="CU158" s="74"/>
      <c r="CV158" s="74"/>
      <c r="CW158" s="74"/>
      <c r="CX158" s="74"/>
      <c r="CY158" s="74"/>
      <c r="CZ158" s="74"/>
      <c r="DA158" s="74"/>
      <c r="DB158" s="74"/>
      <c r="DC158" s="74"/>
      <c r="DD158" s="74"/>
      <c r="DE158" s="74"/>
      <c r="DF158" s="74"/>
      <c r="DG158" s="74"/>
      <c r="DH158" s="74"/>
      <c r="DI158" s="74"/>
      <c r="DJ158" s="74"/>
      <c r="DK158" s="74"/>
      <c r="DL158" s="74"/>
      <c r="DM158" s="74"/>
      <c r="DN158" s="74"/>
      <c r="DO158" s="74"/>
    </row>
    <row r="159" spans="1:119" x14ac:dyDescent="0.35">
      <c r="A159" s="83">
        <v>103510</v>
      </c>
      <c r="B159" s="74" t="s">
        <v>859</v>
      </c>
      <c r="C159" s="74" t="b">
        <v>0</v>
      </c>
      <c r="D159" s="74" t="b">
        <v>1</v>
      </c>
      <c r="E159" s="74" t="b">
        <v>1</v>
      </c>
      <c r="F159" s="74" t="b">
        <v>0</v>
      </c>
      <c r="G159" s="74" t="s">
        <v>860</v>
      </c>
      <c r="H159" s="74"/>
      <c r="I159" s="74" t="s">
        <v>861</v>
      </c>
      <c r="J159" s="74" t="s">
        <v>856</v>
      </c>
      <c r="K159" s="74">
        <v>64.06</v>
      </c>
      <c r="L159" s="74">
        <v>-139.43199999999999</v>
      </c>
      <c r="M159" s="74" t="s">
        <v>475</v>
      </c>
      <c r="N159" s="74">
        <v>2012</v>
      </c>
      <c r="O159" s="74"/>
      <c r="P159" s="74">
        <v>2014</v>
      </c>
      <c r="Q159" s="74"/>
      <c r="R159" s="74"/>
      <c r="S159" s="74"/>
      <c r="T159" s="74" t="s">
        <v>506</v>
      </c>
      <c r="U159" s="74"/>
      <c r="V159" s="74"/>
      <c r="W159" s="74"/>
      <c r="X159" s="74"/>
      <c r="Y159" s="74" t="s">
        <v>477</v>
      </c>
      <c r="Z159" s="74"/>
      <c r="AA159" s="74"/>
      <c r="AB159" s="74"/>
      <c r="AC159" s="74"/>
      <c r="AD159" s="74"/>
      <c r="AE159" s="74"/>
      <c r="AF159" s="74" t="s">
        <v>507</v>
      </c>
      <c r="AG159" s="74"/>
      <c r="AH159" s="74"/>
      <c r="AI159" s="74">
        <v>0.75</v>
      </c>
      <c r="AJ159" s="74"/>
      <c r="AK159" s="74"/>
      <c r="AL159" s="74"/>
      <c r="AM159" s="74"/>
      <c r="AN159" s="74"/>
      <c r="AO159" s="74"/>
      <c r="AP159" s="74"/>
      <c r="AQ159" s="74"/>
      <c r="AR159" s="74"/>
      <c r="AS159" s="74"/>
      <c r="AT159" s="74"/>
      <c r="AU159" s="74"/>
      <c r="AV159" s="74"/>
      <c r="AW159" s="74"/>
      <c r="AX159" s="74"/>
      <c r="AY159" s="74"/>
      <c r="AZ159" s="74"/>
      <c r="BA159" s="74"/>
      <c r="BB159" s="74" t="s">
        <v>477</v>
      </c>
      <c r="BC159" s="74"/>
      <c r="BD159" s="74"/>
      <c r="BE159" s="74"/>
      <c r="BF159" s="74"/>
      <c r="BG159" s="74"/>
      <c r="BH159" s="74"/>
      <c r="BI159" s="74"/>
      <c r="BJ159" s="74"/>
      <c r="BK159" s="74"/>
      <c r="BL159" s="74"/>
      <c r="BM159" s="74"/>
      <c r="BN159" s="74"/>
      <c r="BO159" s="74"/>
      <c r="BP159" s="74"/>
      <c r="BQ159" s="74"/>
      <c r="BR159" s="74"/>
      <c r="BS159" s="74"/>
      <c r="BT159" s="74"/>
      <c r="BU159" s="74"/>
      <c r="BV159" s="74"/>
      <c r="BW159" s="74"/>
      <c r="BX159" s="74"/>
      <c r="BY159" s="74"/>
      <c r="BZ159" s="74"/>
      <c r="CA159" s="74"/>
      <c r="CB159" s="74"/>
      <c r="CC159" s="74"/>
      <c r="CD159" s="74"/>
      <c r="CE159" s="74"/>
      <c r="CF159" s="74"/>
      <c r="CG159" s="74"/>
      <c r="CH159" s="74"/>
      <c r="CI159" s="74"/>
      <c r="CJ159" s="74"/>
      <c r="CK159" s="74" t="s">
        <v>480</v>
      </c>
      <c r="CL159" s="74" t="s">
        <v>477</v>
      </c>
      <c r="CM159" s="74" t="s">
        <v>480</v>
      </c>
      <c r="CN159" s="74"/>
      <c r="CO159" s="74">
        <v>2</v>
      </c>
      <c r="CP159" s="74"/>
      <c r="CQ159" s="74"/>
      <c r="CR159" s="74"/>
      <c r="CS159" s="74"/>
      <c r="CT159" s="74"/>
      <c r="CU159" s="74">
        <v>1640</v>
      </c>
      <c r="CV159" s="74"/>
      <c r="CW159" s="74"/>
      <c r="CX159" s="74" t="s">
        <v>480</v>
      </c>
      <c r="CY159" s="74"/>
      <c r="CZ159" s="74"/>
      <c r="DA159" s="74"/>
      <c r="DB159" s="74"/>
      <c r="DC159" s="74"/>
      <c r="DD159" s="74">
        <v>0.75</v>
      </c>
      <c r="DE159" s="74"/>
      <c r="DF159" s="74"/>
      <c r="DG159" s="74"/>
      <c r="DH159" s="74"/>
      <c r="DI159" s="74"/>
      <c r="DJ159" s="74"/>
      <c r="DK159" s="74"/>
      <c r="DL159" s="74"/>
      <c r="DM159" s="74"/>
      <c r="DN159" s="74"/>
      <c r="DO159" s="74"/>
    </row>
    <row r="160" spans="1:119" x14ac:dyDescent="0.35">
      <c r="A160" s="83">
        <v>103511</v>
      </c>
      <c r="B160" s="74" t="s">
        <v>862</v>
      </c>
      <c r="C160" s="74" t="b">
        <v>0</v>
      </c>
      <c r="D160" s="74" t="b">
        <v>1</v>
      </c>
      <c r="E160" s="74" t="b">
        <v>0</v>
      </c>
      <c r="F160" s="74" t="b">
        <v>0</v>
      </c>
      <c r="G160" s="74"/>
      <c r="H160" s="74"/>
      <c r="I160" s="74" t="s">
        <v>863</v>
      </c>
      <c r="J160" s="74" t="s">
        <v>856</v>
      </c>
      <c r="K160" s="74">
        <v>63.594000000000001</v>
      </c>
      <c r="L160" s="74">
        <v>-135.89599999999999</v>
      </c>
      <c r="M160" s="74" t="s">
        <v>475</v>
      </c>
      <c r="N160" s="74"/>
      <c r="O160" s="74"/>
      <c r="P160" s="74"/>
      <c r="Q160" s="74"/>
      <c r="R160" s="74"/>
      <c r="S160" s="74"/>
      <c r="T160" s="74" t="s">
        <v>554</v>
      </c>
      <c r="U160" s="74"/>
      <c r="V160" s="74"/>
      <c r="W160" s="74"/>
      <c r="X160" s="74"/>
      <c r="Y160" s="74"/>
      <c r="Z160" s="74"/>
      <c r="AA160" s="74"/>
      <c r="AB160" s="74"/>
      <c r="AC160" s="74"/>
      <c r="AD160" s="74"/>
      <c r="AE160" s="74"/>
      <c r="AF160" s="74"/>
      <c r="AG160" s="74"/>
      <c r="AH160" s="74"/>
      <c r="AI160" s="74"/>
      <c r="AJ160" s="74"/>
      <c r="AK160" s="74"/>
      <c r="AL160" s="74"/>
      <c r="AM160" s="74"/>
      <c r="AN160" s="74"/>
      <c r="AO160" s="74"/>
      <c r="AP160" s="74"/>
      <c r="AQ160" s="74"/>
      <c r="AR160" s="74"/>
      <c r="AS160" s="74"/>
      <c r="AT160" s="74"/>
      <c r="AU160" s="74"/>
      <c r="AV160" s="74"/>
      <c r="AW160" s="74"/>
      <c r="AX160" s="74"/>
      <c r="AY160" s="74"/>
      <c r="AZ160" s="74"/>
      <c r="BA160" s="74"/>
      <c r="BB160" s="74"/>
      <c r="BC160" s="74"/>
      <c r="BD160" s="74"/>
      <c r="BE160" s="74"/>
      <c r="BF160" s="74"/>
      <c r="BG160" s="74"/>
      <c r="BH160" s="74"/>
      <c r="BI160" s="74"/>
      <c r="BJ160" s="74"/>
      <c r="BK160" s="74"/>
      <c r="BL160" s="74"/>
      <c r="BM160" s="74"/>
      <c r="BN160" s="74"/>
      <c r="BO160" s="74"/>
      <c r="BP160" s="74"/>
      <c r="BQ160" s="74"/>
      <c r="BR160" s="74"/>
      <c r="BS160" s="74"/>
      <c r="BT160" s="74"/>
      <c r="BU160" s="74"/>
      <c r="BV160" s="74"/>
      <c r="BW160" s="74"/>
      <c r="BX160" s="74"/>
      <c r="BY160" s="74"/>
      <c r="BZ160" s="74"/>
      <c r="CA160" s="74"/>
      <c r="CB160" s="74"/>
      <c r="CC160" s="74"/>
      <c r="CD160" s="74"/>
      <c r="CE160" s="74"/>
      <c r="CF160" s="74"/>
      <c r="CG160" s="74"/>
      <c r="CH160" s="74"/>
      <c r="CI160" s="74"/>
      <c r="CJ160" s="74"/>
      <c r="CK160" s="74"/>
      <c r="CL160" s="74"/>
      <c r="CM160" s="74"/>
      <c r="CN160" s="74"/>
      <c r="CO160" s="74"/>
      <c r="CP160" s="74"/>
      <c r="CQ160" s="74"/>
      <c r="CR160" s="74"/>
      <c r="CS160" s="74"/>
      <c r="CT160" s="74"/>
      <c r="CU160" s="74"/>
      <c r="CV160" s="74"/>
      <c r="CW160" s="74"/>
      <c r="CX160" s="74"/>
      <c r="CY160" s="74"/>
      <c r="CZ160" s="74"/>
      <c r="DA160" s="74"/>
      <c r="DB160" s="74"/>
      <c r="DC160" s="74"/>
      <c r="DD160" s="74"/>
      <c r="DE160" s="74"/>
      <c r="DF160" s="74"/>
      <c r="DG160" s="74"/>
      <c r="DH160" s="74"/>
      <c r="DI160" s="74"/>
      <c r="DJ160" s="74"/>
      <c r="DK160" s="74"/>
      <c r="DL160" s="74"/>
      <c r="DM160" s="74"/>
      <c r="DN160" s="74"/>
      <c r="DO160" s="74"/>
    </row>
    <row r="161" spans="1:119" x14ac:dyDescent="0.35">
      <c r="A161" s="83">
        <v>103513</v>
      </c>
      <c r="B161" s="74" t="s">
        <v>864</v>
      </c>
      <c r="C161" s="74" t="b">
        <v>0</v>
      </c>
      <c r="D161" s="74" t="b">
        <v>1</v>
      </c>
      <c r="E161" s="74" t="b">
        <v>0</v>
      </c>
      <c r="F161" s="74" t="b">
        <v>0</v>
      </c>
      <c r="G161" s="74" t="s">
        <v>865</v>
      </c>
      <c r="H161" s="74" t="s">
        <v>866</v>
      </c>
      <c r="I161" s="74" t="s">
        <v>866</v>
      </c>
      <c r="J161" s="74" t="s">
        <v>856</v>
      </c>
      <c r="K161" s="74">
        <v>60.063000000000002</v>
      </c>
      <c r="L161" s="74">
        <v>-128.71100000000001</v>
      </c>
      <c r="M161" s="74" t="s">
        <v>475</v>
      </c>
      <c r="N161" s="74">
        <v>1999</v>
      </c>
      <c r="O161" s="74"/>
      <c r="P161" s="74">
        <v>2014</v>
      </c>
      <c r="Q161" s="74">
        <v>221</v>
      </c>
      <c r="R161" s="74"/>
      <c r="S161" s="74"/>
      <c r="T161" s="74" t="s">
        <v>506</v>
      </c>
      <c r="U161" s="74" t="s">
        <v>477</v>
      </c>
      <c r="V161" s="74"/>
      <c r="W161" s="74"/>
      <c r="X161" s="74"/>
      <c r="Y161" s="74"/>
      <c r="Z161" s="74"/>
      <c r="AA161" s="74" t="s">
        <v>477</v>
      </c>
      <c r="AB161" s="74"/>
      <c r="AC161" s="74"/>
      <c r="AD161" s="74"/>
      <c r="AE161" s="74"/>
      <c r="AF161" s="74" t="s">
        <v>491</v>
      </c>
      <c r="AG161" s="74"/>
      <c r="AH161" s="74">
        <v>5.85</v>
      </c>
      <c r="AI161" s="74"/>
      <c r="AJ161" s="74">
        <v>15000</v>
      </c>
      <c r="AK161" s="74"/>
      <c r="AL161" s="74"/>
      <c r="AM161" s="74"/>
      <c r="AN161" s="74"/>
      <c r="AO161" s="74"/>
      <c r="AP161" s="74">
        <v>6</v>
      </c>
      <c r="AQ161" s="74"/>
      <c r="AR161" s="74"/>
      <c r="AS161" s="74">
        <v>5.85</v>
      </c>
      <c r="AT161" s="74"/>
      <c r="AU161" s="74">
        <v>15000</v>
      </c>
      <c r="AV161" s="74"/>
      <c r="AW161" s="74"/>
      <c r="AX161" s="74"/>
      <c r="AY161" s="74" t="s">
        <v>477</v>
      </c>
      <c r="AZ161" s="74"/>
      <c r="BA161" s="74"/>
      <c r="BB161" s="74"/>
      <c r="BC161" s="74"/>
      <c r="BD161" s="74"/>
      <c r="BE161" s="74"/>
      <c r="BF161" s="74"/>
      <c r="BG161" s="74"/>
      <c r="BH161" s="74"/>
      <c r="BI161" s="74"/>
      <c r="BJ161" s="74"/>
      <c r="BK161" s="74"/>
      <c r="BL161" s="74"/>
      <c r="BM161" s="74"/>
      <c r="BN161" s="74"/>
      <c r="BO161" s="74"/>
      <c r="BP161" s="74"/>
      <c r="BQ161" s="74">
        <v>135380</v>
      </c>
      <c r="BR161" s="74"/>
      <c r="BS161" s="74"/>
      <c r="BT161" s="74"/>
      <c r="BU161" s="74"/>
      <c r="BV161" s="74"/>
      <c r="BW161" s="74"/>
      <c r="BX161" s="74"/>
      <c r="BY161" s="74"/>
      <c r="BZ161" s="74"/>
      <c r="CA161" s="74"/>
      <c r="CB161" s="74"/>
      <c r="CC161" s="74"/>
      <c r="CD161" s="74"/>
      <c r="CE161" s="74"/>
      <c r="CF161" s="74"/>
      <c r="CG161" s="74"/>
      <c r="CH161" s="74"/>
      <c r="CI161" s="74"/>
      <c r="CJ161" s="74"/>
      <c r="CK161" s="74" t="s">
        <v>480</v>
      </c>
      <c r="CL161" s="74" t="s">
        <v>477</v>
      </c>
      <c r="CM161" s="74" t="s">
        <v>480</v>
      </c>
      <c r="CN161" s="74">
        <v>4</v>
      </c>
      <c r="CO161" s="74">
        <v>4</v>
      </c>
      <c r="CP161" s="74"/>
      <c r="CQ161" s="74"/>
      <c r="CR161" s="74"/>
      <c r="CS161" s="74"/>
      <c r="CT161" s="74">
        <v>3280</v>
      </c>
      <c r="CU161" s="74">
        <v>1000</v>
      </c>
      <c r="CV161" s="74"/>
      <c r="CW161" s="74"/>
      <c r="CX161" s="74"/>
      <c r="CY161" s="74"/>
      <c r="CZ161" s="74"/>
      <c r="DA161" s="74"/>
      <c r="DB161" s="74"/>
      <c r="DC161" s="74"/>
      <c r="DD161" s="74"/>
      <c r="DE161" s="74"/>
      <c r="DF161" s="74"/>
      <c r="DG161" s="74"/>
      <c r="DH161" s="74"/>
      <c r="DI161" s="74"/>
      <c r="DJ161" s="74"/>
      <c r="DK161" s="74"/>
      <c r="DL161" s="74"/>
      <c r="DM161" s="74"/>
      <c r="DN161" s="74"/>
      <c r="DO161" s="74"/>
    </row>
    <row r="162" spans="1:119" x14ac:dyDescent="0.35">
      <c r="A162" s="83">
        <v>103561</v>
      </c>
      <c r="B162" s="74" t="s">
        <v>867</v>
      </c>
      <c r="C162" s="74" t="b">
        <v>0</v>
      </c>
      <c r="D162" s="74" t="b">
        <v>1</v>
      </c>
      <c r="E162" s="74" t="b">
        <v>0</v>
      </c>
      <c r="F162" s="74" t="b">
        <v>0</v>
      </c>
      <c r="G162" s="74"/>
      <c r="H162" s="74"/>
      <c r="I162" s="74" t="s">
        <v>664</v>
      </c>
      <c r="J162" s="74" t="s">
        <v>654</v>
      </c>
      <c r="K162" s="74">
        <v>44.657000000000004</v>
      </c>
      <c r="L162" s="74">
        <v>-63.567</v>
      </c>
      <c r="M162" s="74" t="s">
        <v>475</v>
      </c>
      <c r="N162" s="74">
        <v>1985</v>
      </c>
      <c r="O162" s="74"/>
      <c r="P162" s="74">
        <v>2017</v>
      </c>
      <c r="Q162" s="74"/>
      <c r="R162" s="74"/>
      <c r="S162" s="74"/>
      <c r="T162" s="74" t="s">
        <v>497</v>
      </c>
      <c r="U162" s="74"/>
      <c r="V162" s="74"/>
      <c r="W162" s="74"/>
      <c r="X162" s="74"/>
      <c r="Y162" s="74"/>
      <c r="Z162" s="74"/>
      <c r="AA162" s="74"/>
      <c r="AB162" s="74"/>
      <c r="AC162" s="74"/>
      <c r="AD162" s="74"/>
      <c r="AE162" s="74"/>
      <c r="AF162" s="74" t="s">
        <v>868</v>
      </c>
      <c r="AG162" s="74" t="s">
        <v>869</v>
      </c>
      <c r="AH162" s="74"/>
      <c r="AI162" s="74"/>
      <c r="AJ162" s="74"/>
      <c r="AK162" s="74"/>
      <c r="AL162" s="74"/>
      <c r="AM162" s="74"/>
      <c r="AN162" s="74"/>
      <c r="AO162" s="74"/>
      <c r="AP162" s="74"/>
      <c r="AQ162" s="74"/>
      <c r="AR162" s="74"/>
      <c r="AS162" s="74"/>
      <c r="AT162" s="74"/>
      <c r="AU162" s="74"/>
      <c r="AV162" s="74"/>
      <c r="AW162" s="74"/>
      <c r="AX162" s="74"/>
      <c r="AY162" s="74"/>
      <c r="AZ162" s="74"/>
      <c r="BA162" s="74"/>
      <c r="BB162" s="74"/>
      <c r="BC162" s="74"/>
      <c r="BD162" s="74"/>
      <c r="BE162" s="74" t="s">
        <v>477</v>
      </c>
      <c r="BF162" s="74"/>
      <c r="BG162" s="74"/>
      <c r="BH162" s="74"/>
      <c r="BI162" s="74"/>
      <c r="BJ162" s="74"/>
      <c r="BK162" s="74"/>
      <c r="BL162" s="74"/>
      <c r="BM162" s="74"/>
      <c r="BN162" s="74"/>
      <c r="BO162" s="74"/>
      <c r="BP162" s="74"/>
      <c r="BQ162" s="74"/>
      <c r="BR162" s="74"/>
      <c r="BS162" s="74"/>
      <c r="BT162" s="74"/>
      <c r="BU162" s="74"/>
      <c r="BV162" s="74"/>
      <c r="BW162" s="74"/>
      <c r="BX162" s="74"/>
      <c r="BY162" s="74"/>
      <c r="BZ162" s="74"/>
      <c r="CA162" s="74"/>
      <c r="CB162" s="74"/>
      <c r="CC162" s="74"/>
      <c r="CD162" s="74"/>
      <c r="CE162" s="74"/>
      <c r="CF162" s="74"/>
      <c r="CG162" s="74"/>
      <c r="CH162" s="74"/>
      <c r="CI162" s="74"/>
      <c r="CJ162" s="74"/>
      <c r="CK162" s="74"/>
      <c r="CL162" s="74"/>
      <c r="CM162" s="74"/>
      <c r="CN162" s="74"/>
      <c r="CO162" s="74"/>
      <c r="CP162" s="74"/>
      <c r="CQ162" s="74"/>
      <c r="CR162" s="74">
        <v>65000</v>
      </c>
      <c r="CS162" s="74"/>
      <c r="CT162" s="74"/>
      <c r="CU162" s="74">
        <v>140</v>
      </c>
      <c r="CV162" s="74"/>
      <c r="CW162" s="74"/>
      <c r="CX162" s="74"/>
      <c r="CY162" s="74"/>
      <c r="CZ162" s="74"/>
      <c r="DA162" s="74"/>
      <c r="DB162" s="74"/>
      <c r="DC162" s="74"/>
      <c r="DD162" s="74"/>
      <c r="DE162" s="74"/>
      <c r="DF162" s="74"/>
      <c r="DG162" s="74"/>
      <c r="DH162" s="74"/>
      <c r="DI162" s="74"/>
      <c r="DJ162" s="74"/>
      <c r="DK162" s="74"/>
      <c r="DL162" s="74"/>
      <c r="DM162" s="74"/>
      <c r="DN162" s="74"/>
      <c r="DO162" s="74"/>
    </row>
    <row r="163" spans="1:119" x14ac:dyDescent="0.35">
      <c r="A163" s="83">
        <v>103620</v>
      </c>
      <c r="B163" s="74" t="s">
        <v>870</v>
      </c>
      <c r="C163" s="74" t="b">
        <v>0</v>
      </c>
      <c r="D163" s="74" t="b">
        <v>1</v>
      </c>
      <c r="E163" s="74" t="b">
        <v>0</v>
      </c>
      <c r="F163" s="74" t="b">
        <v>0</v>
      </c>
      <c r="G163" s="74" t="s">
        <v>870</v>
      </c>
      <c r="H163" s="74"/>
      <c r="I163" s="74" t="s">
        <v>871</v>
      </c>
      <c r="J163" s="74" t="s">
        <v>643</v>
      </c>
      <c r="K163" s="74">
        <v>45.896000000000001</v>
      </c>
      <c r="L163" s="74">
        <v>-64.364999999999995</v>
      </c>
      <c r="M163" s="74" t="s">
        <v>475</v>
      </c>
      <c r="N163" s="74"/>
      <c r="O163" s="74"/>
      <c r="P163" s="74"/>
      <c r="Q163" s="74"/>
      <c r="R163" s="74"/>
      <c r="S163" s="74"/>
      <c r="T163" s="74" t="s">
        <v>490</v>
      </c>
      <c r="U163" s="74"/>
      <c r="V163" s="74"/>
      <c r="W163" s="74"/>
      <c r="X163" s="74"/>
      <c r="Y163" s="74"/>
      <c r="Z163" s="74"/>
      <c r="AA163" s="74"/>
      <c r="AB163" s="74"/>
      <c r="AC163" s="74"/>
      <c r="AD163" s="74"/>
      <c r="AE163" s="74"/>
      <c r="AF163" s="74"/>
      <c r="AG163" s="74"/>
      <c r="AH163" s="74"/>
      <c r="AI163" s="74"/>
      <c r="AJ163" s="74"/>
      <c r="AK163" s="74"/>
      <c r="AL163" s="74"/>
      <c r="AM163" s="74"/>
      <c r="AN163" s="74"/>
      <c r="AO163" s="74"/>
      <c r="AP163" s="74"/>
      <c r="AQ163" s="74"/>
      <c r="AR163" s="74"/>
      <c r="AS163" s="74"/>
      <c r="AT163" s="74"/>
      <c r="AU163" s="74"/>
      <c r="AV163" s="74"/>
      <c r="AW163" s="74"/>
      <c r="AX163" s="74"/>
      <c r="AY163" s="74"/>
      <c r="AZ163" s="74"/>
      <c r="BA163" s="74"/>
      <c r="BB163" s="74"/>
      <c r="BC163" s="74"/>
      <c r="BD163" s="74"/>
      <c r="BE163" s="74"/>
      <c r="BF163" s="74"/>
      <c r="BG163" s="74"/>
      <c r="BH163" s="74"/>
      <c r="BI163" s="74"/>
      <c r="BJ163" s="74"/>
      <c r="BK163" s="74"/>
      <c r="BL163" s="74"/>
      <c r="BM163" s="74"/>
      <c r="BN163" s="74"/>
      <c r="BO163" s="74"/>
      <c r="BP163" s="74"/>
      <c r="BQ163" s="74"/>
      <c r="BR163" s="74"/>
      <c r="BS163" s="74"/>
      <c r="BT163" s="74"/>
      <c r="BU163" s="74"/>
      <c r="BV163" s="74"/>
      <c r="BW163" s="74"/>
      <c r="BX163" s="74"/>
      <c r="BY163" s="74"/>
      <c r="BZ163" s="74"/>
      <c r="CA163" s="74"/>
      <c r="CB163" s="74"/>
      <c r="CC163" s="74"/>
      <c r="CD163" s="74"/>
      <c r="CE163" s="74"/>
      <c r="CF163" s="74"/>
      <c r="CG163" s="74"/>
      <c r="CH163" s="74"/>
      <c r="CI163" s="74"/>
      <c r="CJ163" s="74"/>
      <c r="CK163" s="74"/>
      <c r="CL163" s="74"/>
      <c r="CM163" s="74"/>
      <c r="CN163" s="74"/>
      <c r="CO163" s="74"/>
      <c r="CP163" s="74"/>
      <c r="CQ163" s="74"/>
      <c r="CR163" s="74"/>
      <c r="CS163" s="74"/>
      <c r="CT163" s="74"/>
      <c r="CU163" s="74"/>
      <c r="CV163" s="74"/>
      <c r="CW163" s="74"/>
      <c r="CX163" s="74"/>
      <c r="CY163" s="74"/>
      <c r="CZ163" s="74"/>
      <c r="DA163" s="74"/>
      <c r="DB163" s="74"/>
      <c r="DC163" s="74"/>
      <c r="DD163" s="74"/>
      <c r="DE163" s="74"/>
      <c r="DF163" s="74"/>
      <c r="DG163" s="74"/>
      <c r="DH163" s="74"/>
      <c r="DI163" s="74"/>
      <c r="DJ163" s="74"/>
      <c r="DK163" s="74"/>
      <c r="DL163" s="74"/>
      <c r="DM163" s="74"/>
      <c r="DN163" s="74"/>
      <c r="DO163" s="74"/>
    </row>
    <row r="164" spans="1:119" x14ac:dyDescent="0.35">
      <c r="A164" s="83">
        <v>103621</v>
      </c>
      <c r="B164" s="74" t="s">
        <v>872</v>
      </c>
      <c r="C164" s="74" t="b">
        <v>0</v>
      </c>
      <c r="D164" s="74" t="b">
        <v>1</v>
      </c>
      <c r="E164" s="74" t="b">
        <v>0</v>
      </c>
      <c r="F164" s="74" t="b">
        <v>0</v>
      </c>
      <c r="G164" s="74" t="s">
        <v>872</v>
      </c>
      <c r="H164" s="74"/>
      <c r="I164" s="74" t="s">
        <v>873</v>
      </c>
      <c r="J164" s="74" t="s">
        <v>718</v>
      </c>
      <c r="K164" s="74">
        <v>43.469000000000001</v>
      </c>
      <c r="L164" s="74">
        <v>-79.692999999999998</v>
      </c>
      <c r="M164" s="74" t="s">
        <v>475</v>
      </c>
      <c r="N164" s="74"/>
      <c r="O164" s="74"/>
      <c r="P164" s="74"/>
      <c r="Q164" s="74"/>
      <c r="R164" s="74"/>
      <c r="S164" s="74"/>
      <c r="T164" s="74" t="s">
        <v>497</v>
      </c>
      <c r="U164" s="74"/>
      <c r="V164" s="74"/>
      <c r="W164" s="74"/>
      <c r="X164" s="74"/>
      <c r="Y164" s="74"/>
      <c r="Z164" s="74"/>
      <c r="AA164" s="74"/>
      <c r="AB164" s="74"/>
      <c r="AC164" s="74"/>
      <c r="AD164" s="74"/>
      <c r="AE164" s="74"/>
      <c r="AF164" s="74"/>
      <c r="AG164" s="74"/>
      <c r="AH164" s="74"/>
      <c r="AI164" s="74"/>
      <c r="AJ164" s="74"/>
      <c r="AK164" s="74"/>
      <c r="AL164" s="74"/>
      <c r="AM164" s="74"/>
      <c r="AN164" s="74"/>
      <c r="AO164" s="74"/>
      <c r="AP164" s="74"/>
      <c r="AQ164" s="74"/>
      <c r="AR164" s="74"/>
      <c r="AS164" s="74"/>
      <c r="AT164" s="74"/>
      <c r="AU164" s="74"/>
      <c r="AV164" s="74"/>
      <c r="AW164" s="74"/>
      <c r="AX164" s="74"/>
      <c r="AY164" s="74"/>
      <c r="AZ164" s="74"/>
      <c r="BA164" s="74"/>
      <c r="BB164" s="74"/>
      <c r="BC164" s="74"/>
      <c r="BD164" s="74"/>
      <c r="BE164" s="74"/>
      <c r="BF164" s="74"/>
      <c r="BG164" s="74"/>
      <c r="BH164" s="74"/>
      <c r="BI164" s="74"/>
      <c r="BJ164" s="74"/>
      <c r="BK164" s="74"/>
      <c r="BL164" s="74"/>
      <c r="BM164" s="74"/>
      <c r="BN164" s="74"/>
      <c r="BO164" s="74"/>
      <c r="BP164" s="74"/>
      <c r="BQ164" s="74"/>
      <c r="BR164" s="74"/>
      <c r="BS164" s="74"/>
      <c r="BT164" s="74"/>
      <c r="BU164" s="74"/>
      <c r="BV164" s="74"/>
      <c r="BW164" s="74"/>
      <c r="BX164" s="74"/>
      <c r="BY164" s="74"/>
      <c r="BZ164" s="74"/>
      <c r="CA164" s="74"/>
      <c r="CB164" s="74"/>
      <c r="CC164" s="74"/>
      <c r="CD164" s="74"/>
      <c r="CE164" s="74"/>
      <c r="CF164" s="74"/>
      <c r="CG164" s="74"/>
      <c r="CH164" s="74"/>
      <c r="CI164" s="74"/>
      <c r="CJ164" s="74"/>
      <c r="CK164" s="74"/>
      <c r="CL164" s="74"/>
      <c r="CM164" s="74"/>
      <c r="CN164" s="74"/>
      <c r="CO164" s="74"/>
      <c r="CP164" s="74"/>
      <c r="CQ164" s="74"/>
      <c r="CR164" s="74"/>
      <c r="CS164" s="74"/>
      <c r="CT164" s="74"/>
      <c r="CU164" s="74"/>
      <c r="CV164" s="74"/>
      <c r="CW164" s="74"/>
      <c r="CX164" s="74"/>
      <c r="CY164" s="74"/>
      <c r="CZ164" s="74"/>
      <c r="DA164" s="74"/>
      <c r="DB164" s="74"/>
      <c r="DC164" s="74"/>
      <c r="DD164" s="74"/>
      <c r="DE164" s="74"/>
      <c r="DF164" s="74"/>
      <c r="DG164" s="74"/>
      <c r="DH164" s="74"/>
      <c r="DI164" s="74"/>
      <c r="DJ164" s="74"/>
      <c r="DK164" s="74"/>
      <c r="DL164" s="74"/>
      <c r="DM164" s="74"/>
      <c r="DN164" s="74"/>
      <c r="DO164" s="74"/>
    </row>
    <row r="165" spans="1:119" x14ac:dyDescent="0.35">
      <c r="A165" s="83">
        <v>103622</v>
      </c>
      <c r="B165" s="74" t="s">
        <v>874</v>
      </c>
      <c r="C165" s="74" t="b">
        <v>0</v>
      </c>
      <c r="D165" s="74" t="b">
        <v>1</v>
      </c>
      <c r="E165" s="74" t="b">
        <v>0</v>
      </c>
      <c r="F165" s="74" t="b">
        <v>0</v>
      </c>
      <c r="G165" s="74" t="s">
        <v>488</v>
      </c>
      <c r="H165" s="74"/>
      <c r="I165" s="74" t="s">
        <v>875</v>
      </c>
      <c r="J165" s="74" t="s">
        <v>832</v>
      </c>
      <c r="K165" s="74">
        <v>45.305999999999997</v>
      </c>
      <c r="L165" s="74">
        <v>-73.271000000000001</v>
      </c>
      <c r="M165" s="74" t="s">
        <v>475</v>
      </c>
      <c r="N165" s="74">
        <v>1962</v>
      </c>
      <c r="O165" s="74"/>
      <c r="P165" s="74">
        <v>2017</v>
      </c>
      <c r="Q165" s="74">
        <v>9111</v>
      </c>
      <c r="R165" s="74"/>
      <c r="S165" s="74"/>
      <c r="T165" s="74" t="s">
        <v>876</v>
      </c>
      <c r="U165" s="74"/>
      <c r="V165" s="74"/>
      <c r="W165" s="74"/>
      <c r="X165" s="74"/>
      <c r="Y165" s="74"/>
      <c r="Z165" s="74"/>
      <c r="AA165" s="74"/>
      <c r="AB165" s="74"/>
      <c r="AC165" s="74"/>
      <c r="AD165" s="74"/>
      <c r="AE165" s="74" t="s">
        <v>477</v>
      </c>
      <c r="AF165" s="74" t="s">
        <v>491</v>
      </c>
      <c r="AG165" s="74"/>
      <c r="AH165" s="74"/>
      <c r="AI165" s="74"/>
      <c r="AJ165" s="74"/>
      <c r="AK165" s="74"/>
      <c r="AL165" s="74"/>
      <c r="AM165" s="74"/>
      <c r="AN165" s="74"/>
      <c r="AO165" s="74"/>
      <c r="AP165" s="74"/>
      <c r="AQ165" s="74"/>
      <c r="AR165" s="74"/>
      <c r="AS165" s="74"/>
      <c r="AT165" s="74"/>
      <c r="AU165" s="74"/>
      <c r="AV165" s="74"/>
      <c r="AW165" s="74" t="s">
        <v>477</v>
      </c>
      <c r="AX165" s="74"/>
      <c r="AY165" s="74" t="s">
        <v>477</v>
      </c>
      <c r="AZ165" s="74"/>
      <c r="BA165" s="74"/>
      <c r="BB165" s="74"/>
      <c r="BC165" s="74"/>
      <c r="BD165" s="74"/>
      <c r="BE165" s="74"/>
      <c r="BF165" s="74"/>
      <c r="BG165" s="74"/>
      <c r="BH165" s="74"/>
      <c r="BI165" s="74"/>
      <c r="BJ165" s="74"/>
      <c r="BK165" s="74"/>
      <c r="BL165" s="74"/>
      <c r="BM165" s="74"/>
      <c r="BN165" s="74"/>
      <c r="BO165" s="74"/>
      <c r="BP165" s="74"/>
      <c r="BQ165" s="74"/>
      <c r="BR165" s="74"/>
      <c r="BS165" s="74"/>
      <c r="BT165" s="74"/>
      <c r="BU165" s="74"/>
      <c r="BV165" s="74"/>
      <c r="BW165" s="74"/>
      <c r="BX165" s="74"/>
      <c r="BY165" s="74"/>
      <c r="BZ165" s="74"/>
      <c r="CA165" s="74"/>
      <c r="CB165" s="74"/>
      <c r="CC165" s="74"/>
      <c r="CD165" s="74"/>
      <c r="CE165" s="74"/>
      <c r="CF165" s="74"/>
      <c r="CG165" s="74"/>
      <c r="CH165" s="74"/>
      <c r="CI165" s="74"/>
      <c r="CJ165" s="74"/>
      <c r="CK165" s="74" t="s">
        <v>477</v>
      </c>
      <c r="CL165" s="74" t="s">
        <v>480</v>
      </c>
      <c r="CM165" s="74" t="s">
        <v>480</v>
      </c>
      <c r="CN165" s="74"/>
      <c r="CO165" s="74"/>
      <c r="CP165" s="74"/>
      <c r="CQ165" s="74">
        <v>1563033.78</v>
      </c>
      <c r="CR165" s="74"/>
      <c r="CS165" s="74"/>
      <c r="CT165" s="74"/>
      <c r="CU165" s="74"/>
      <c r="CV165" s="74"/>
      <c r="CW165" s="74"/>
      <c r="CX165" s="74"/>
      <c r="CY165" s="74"/>
      <c r="CZ165" s="74" t="s">
        <v>480</v>
      </c>
      <c r="DA165" s="74"/>
      <c r="DB165" s="74"/>
      <c r="DC165" s="74">
        <v>36.64</v>
      </c>
      <c r="DD165" s="74"/>
      <c r="DE165" s="74"/>
      <c r="DF165" s="74"/>
      <c r="DG165" s="74"/>
      <c r="DH165" s="74"/>
      <c r="DI165" s="74"/>
      <c r="DJ165" s="74"/>
      <c r="DK165" s="74"/>
      <c r="DL165" s="74"/>
      <c r="DM165" s="74"/>
      <c r="DN165" s="74"/>
      <c r="DO165" s="74"/>
    </row>
    <row r="166" spans="1:119" x14ac:dyDescent="0.35">
      <c r="A166" s="83">
        <v>103623</v>
      </c>
      <c r="B166" s="74" t="s">
        <v>877</v>
      </c>
      <c r="C166" s="74" t="b">
        <v>0</v>
      </c>
      <c r="D166" s="74" t="b">
        <v>1</v>
      </c>
      <c r="E166" s="74" t="b">
        <v>0</v>
      </c>
      <c r="F166" s="74" t="b">
        <v>0</v>
      </c>
      <c r="G166" s="74" t="s">
        <v>488</v>
      </c>
      <c r="H166" s="74"/>
      <c r="I166" s="74" t="s">
        <v>846</v>
      </c>
      <c r="J166" s="74" t="s">
        <v>832</v>
      </c>
      <c r="K166" s="74">
        <v>46.939</v>
      </c>
      <c r="L166" s="74">
        <v>-71.468999999999994</v>
      </c>
      <c r="M166" s="74" t="s">
        <v>475</v>
      </c>
      <c r="N166" s="74">
        <v>1954</v>
      </c>
      <c r="O166" s="74"/>
      <c r="P166" s="74">
        <v>2017</v>
      </c>
      <c r="Q166" s="74">
        <v>9111</v>
      </c>
      <c r="R166" s="74"/>
      <c r="S166" s="74"/>
      <c r="T166" s="74" t="s">
        <v>490</v>
      </c>
      <c r="U166" s="74"/>
      <c r="V166" s="74"/>
      <c r="W166" s="74"/>
      <c r="X166" s="74"/>
      <c r="Y166" s="74"/>
      <c r="Z166" s="74"/>
      <c r="AA166" s="74"/>
      <c r="AB166" s="74"/>
      <c r="AC166" s="74"/>
      <c r="AD166" s="74"/>
      <c r="AE166" s="74" t="s">
        <v>477</v>
      </c>
      <c r="AF166" s="74" t="s">
        <v>491</v>
      </c>
      <c r="AG166" s="74"/>
      <c r="AH166" s="74"/>
      <c r="AI166" s="74"/>
      <c r="AJ166" s="74"/>
      <c r="AK166" s="74"/>
      <c r="AL166" s="74"/>
      <c r="AM166" s="74"/>
      <c r="AN166" s="74"/>
      <c r="AO166" s="74"/>
      <c r="AP166" s="74"/>
      <c r="AQ166" s="74"/>
      <c r="AR166" s="74"/>
      <c r="AS166" s="74"/>
      <c r="AT166" s="74"/>
      <c r="AU166" s="74"/>
      <c r="AV166" s="74"/>
      <c r="AW166" s="74" t="s">
        <v>477</v>
      </c>
      <c r="AX166" s="74"/>
      <c r="AY166" s="74" t="s">
        <v>477</v>
      </c>
      <c r="AZ166" s="74"/>
      <c r="BA166" s="74"/>
      <c r="BB166" s="74"/>
      <c r="BC166" s="74"/>
      <c r="BD166" s="74"/>
      <c r="BE166" s="74"/>
      <c r="BF166" s="74"/>
      <c r="BG166" s="74"/>
      <c r="BH166" s="74"/>
      <c r="BI166" s="74"/>
      <c r="BJ166" s="74"/>
      <c r="BK166" s="74"/>
      <c r="BL166" s="74"/>
      <c r="BM166" s="74"/>
      <c r="BN166" s="74"/>
      <c r="BO166" s="74"/>
      <c r="BP166" s="74"/>
      <c r="BQ166" s="74"/>
      <c r="BR166" s="74"/>
      <c r="BS166" s="74"/>
      <c r="BT166" s="74"/>
      <c r="BU166" s="74"/>
      <c r="BV166" s="74"/>
      <c r="BW166" s="74"/>
      <c r="BX166" s="74"/>
      <c r="BY166" s="74"/>
      <c r="BZ166" s="74"/>
      <c r="CA166" s="74"/>
      <c r="CB166" s="74"/>
      <c r="CC166" s="74"/>
      <c r="CD166" s="74"/>
      <c r="CE166" s="74"/>
      <c r="CF166" s="74"/>
      <c r="CG166" s="74"/>
      <c r="CH166" s="74"/>
      <c r="CI166" s="74"/>
      <c r="CJ166" s="74"/>
      <c r="CK166" s="74" t="s">
        <v>477</v>
      </c>
      <c r="CL166" s="74" t="s">
        <v>480</v>
      </c>
      <c r="CM166" s="74" t="s">
        <v>480</v>
      </c>
      <c r="CN166" s="74"/>
      <c r="CO166" s="74"/>
      <c r="CP166" s="74"/>
      <c r="CQ166" s="74">
        <v>4236563.8899999997</v>
      </c>
      <c r="CR166" s="74"/>
      <c r="CS166" s="74"/>
      <c r="CT166" s="74"/>
      <c r="CU166" s="74"/>
      <c r="CV166" s="74"/>
      <c r="CW166" s="74"/>
      <c r="CX166" s="74"/>
      <c r="CY166" s="74"/>
      <c r="CZ166" s="74" t="s">
        <v>480</v>
      </c>
      <c r="DA166" s="74"/>
      <c r="DB166" s="74"/>
      <c r="DC166" s="74">
        <v>76.2</v>
      </c>
      <c r="DD166" s="74"/>
      <c r="DE166" s="74"/>
      <c r="DF166" s="74"/>
      <c r="DG166" s="74"/>
      <c r="DH166" s="74"/>
      <c r="DI166" s="74"/>
      <c r="DJ166" s="74"/>
      <c r="DK166" s="74"/>
      <c r="DL166" s="74"/>
      <c r="DM166" s="74"/>
      <c r="DN166" s="74"/>
      <c r="DO166" s="74"/>
    </row>
    <row r="167" spans="1:119" x14ac:dyDescent="0.35">
      <c r="A167" s="83">
        <v>103624</v>
      </c>
      <c r="B167" s="74" t="s">
        <v>878</v>
      </c>
      <c r="C167" s="74" t="b">
        <v>0</v>
      </c>
      <c r="D167" s="74" t="b">
        <v>1</v>
      </c>
      <c r="E167" s="74" t="b">
        <v>0</v>
      </c>
      <c r="F167" s="74" t="b">
        <v>0</v>
      </c>
      <c r="G167" s="74"/>
      <c r="H167" s="74"/>
      <c r="I167" s="74" t="s">
        <v>648</v>
      </c>
      <c r="J167" s="74" t="s">
        <v>643</v>
      </c>
      <c r="K167" s="74">
        <v>46.091999999999999</v>
      </c>
      <c r="L167" s="74">
        <v>-64.774000000000001</v>
      </c>
      <c r="M167" s="74" t="s">
        <v>475</v>
      </c>
      <c r="N167" s="74"/>
      <c r="O167" s="74"/>
      <c r="P167" s="74"/>
      <c r="Q167" s="74"/>
      <c r="R167" s="74"/>
      <c r="S167" s="74"/>
      <c r="T167" s="74" t="s">
        <v>502</v>
      </c>
      <c r="U167" s="74"/>
      <c r="V167" s="74"/>
      <c r="W167" s="74"/>
      <c r="X167" s="74"/>
      <c r="Y167" s="74"/>
      <c r="Z167" s="74"/>
      <c r="AA167" s="74"/>
      <c r="AB167" s="74"/>
      <c r="AC167" s="74"/>
      <c r="AD167" s="74"/>
      <c r="AE167" s="74"/>
      <c r="AF167" s="74"/>
      <c r="AG167" s="74"/>
      <c r="AH167" s="74"/>
      <c r="AI167" s="74"/>
      <c r="AJ167" s="74"/>
      <c r="AK167" s="74"/>
      <c r="AL167" s="74"/>
      <c r="AM167" s="74"/>
      <c r="AN167" s="74"/>
      <c r="AO167" s="74"/>
      <c r="AP167" s="74"/>
      <c r="AQ167" s="74"/>
      <c r="AR167" s="74"/>
      <c r="AS167" s="74"/>
      <c r="AT167" s="74"/>
      <c r="AU167" s="74"/>
      <c r="AV167" s="74"/>
      <c r="AW167" s="74"/>
      <c r="AX167" s="74"/>
      <c r="AY167" s="74"/>
      <c r="AZ167" s="74"/>
      <c r="BA167" s="74"/>
      <c r="BB167" s="74"/>
      <c r="BC167" s="74"/>
      <c r="BD167" s="74"/>
      <c r="BE167" s="74"/>
      <c r="BF167" s="74"/>
      <c r="BG167" s="74"/>
      <c r="BH167" s="74"/>
      <c r="BI167" s="74"/>
      <c r="BJ167" s="74"/>
      <c r="BK167" s="74"/>
      <c r="BL167" s="74"/>
      <c r="BM167" s="74"/>
      <c r="BN167" s="74"/>
      <c r="BO167" s="74"/>
      <c r="BP167" s="74"/>
      <c r="BQ167" s="74"/>
      <c r="BR167" s="74"/>
      <c r="BS167" s="74"/>
      <c r="BT167" s="74"/>
      <c r="BU167" s="74"/>
      <c r="BV167" s="74"/>
      <c r="BW167" s="74"/>
      <c r="BX167" s="74"/>
      <c r="BY167" s="74"/>
      <c r="BZ167" s="74"/>
      <c r="CA167" s="74"/>
      <c r="CB167" s="74"/>
      <c r="CC167" s="74"/>
      <c r="CD167" s="74"/>
      <c r="CE167" s="74"/>
      <c r="CF167" s="74"/>
      <c r="CG167" s="74"/>
      <c r="CH167" s="74"/>
      <c r="CI167" s="74"/>
      <c r="CJ167" s="74"/>
      <c r="CK167" s="74"/>
      <c r="CL167" s="74"/>
      <c r="CM167" s="74"/>
      <c r="CN167" s="74"/>
      <c r="CO167" s="74"/>
      <c r="CP167" s="74"/>
      <c r="CQ167" s="74"/>
      <c r="CR167" s="74"/>
      <c r="CS167" s="74"/>
      <c r="CT167" s="74"/>
      <c r="CU167" s="74"/>
      <c r="CV167" s="74"/>
      <c r="CW167" s="74"/>
      <c r="CX167" s="74"/>
      <c r="CY167" s="74"/>
      <c r="CZ167" s="74"/>
      <c r="DA167" s="74"/>
      <c r="DB167" s="74"/>
      <c r="DC167" s="74"/>
      <c r="DD167" s="74"/>
      <c r="DE167" s="74"/>
      <c r="DF167" s="74"/>
      <c r="DG167" s="74"/>
      <c r="DH167" s="74"/>
      <c r="DI167" s="74"/>
      <c r="DJ167" s="74"/>
      <c r="DK167" s="74"/>
      <c r="DL167" s="74"/>
      <c r="DM167" s="74"/>
      <c r="DN167" s="74"/>
      <c r="DO167" s="74"/>
    </row>
    <row r="168" spans="1:119" x14ac:dyDescent="0.35">
      <c r="A168" s="83">
        <v>103625</v>
      </c>
      <c r="B168" s="74" t="s">
        <v>879</v>
      </c>
      <c r="C168" s="74" t="b">
        <v>0</v>
      </c>
      <c r="D168" s="74" t="b">
        <v>1</v>
      </c>
      <c r="E168" s="74" t="b">
        <v>0</v>
      </c>
      <c r="F168" s="74" t="b">
        <v>0</v>
      </c>
      <c r="G168" s="74"/>
      <c r="H168" s="74"/>
      <c r="I168" s="74" t="s">
        <v>827</v>
      </c>
      <c r="J168" s="74" t="s">
        <v>828</v>
      </c>
      <c r="K168" s="74">
        <v>46.24</v>
      </c>
      <c r="L168" s="74">
        <v>-63.128999999999998</v>
      </c>
      <c r="M168" s="74" t="s">
        <v>475</v>
      </c>
      <c r="N168" s="74"/>
      <c r="O168" s="74"/>
      <c r="P168" s="74"/>
      <c r="Q168" s="74"/>
      <c r="R168" s="74"/>
      <c r="S168" s="74"/>
      <c r="T168" s="74" t="s">
        <v>502</v>
      </c>
      <c r="U168" s="74"/>
      <c r="V168" s="74"/>
      <c r="W168" s="74"/>
      <c r="X168" s="74"/>
      <c r="Y168" s="74"/>
      <c r="Z168" s="74"/>
      <c r="AA168" s="74"/>
      <c r="AB168" s="74"/>
      <c r="AC168" s="74"/>
      <c r="AD168" s="74"/>
      <c r="AE168" s="74"/>
      <c r="AF168" s="74"/>
      <c r="AG168" s="74"/>
      <c r="AH168" s="74"/>
      <c r="AI168" s="74"/>
      <c r="AJ168" s="74"/>
      <c r="AK168" s="74"/>
      <c r="AL168" s="74"/>
      <c r="AM168" s="74"/>
      <c r="AN168" s="74"/>
      <c r="AO168" s="74"/>
      <c r="AP168" s="74"/>
      <c r="AQ168" s="74"/>
      <c r="AR168" s="74"/>
      <c r="AS168" s="74"/>
      <c r="AT168" s="74"/>
      <c r="AU168" s="74"/>
      <c r="AV168" s="74"/>
      <c r="AW168" s="74"/>
      <c r="AX168" s="74"/>
      <c r="AY168" s="74"/>
      <c r="AZ168" s="74"/>
      <c r="BA168" s="74"/>
      <c r="BB168" s="74"/>
      <c r="BC168" s="74"/>
      <c r="BD168" s="74"/>
      <c r="BE168" s="74"/>
      <c r="BF168" s="74"/>
      <c r="BG168" s="74"/>
      <c r="BH168" s="74"/>
      <c r="BI168" s="74"/>
      <c r="BJ168" s="74"/>
      <c r="BK168" s="74"/>
      <c r="BL168" s="74"/>
      <c r="BM168" s="74"/>
      <c r="BN168" s="74"/>
      <c r="BO168" s="74"/>
      <c r="BP168" s="74"/>
      <c r="BQ168" s="74"/>
      <c r="BR168" s="74"/>
      <c r="BS168" s="74"/>
      <c r="BT168" s="74"/>
      <c r="BU168" s="74"/>
      <c r="BV168" s="74"/>
      <c r="BW168" s="74"/>
      <c r="BX168" s="74"/>
      <c r="BY168" s="74"/>
      <c r="BZ168" s="74"/>
      <c r="CA168" s="74"/>
      <c r="CB168" s="74"/>
      <c r="CC168" s="74"/>
      <c r="CD168" s="74"/>
      <c r="CE168" s="74"/>
      <c r="CF168" s="74"/>
      <c r="CG168" s="74"/>
      <c r="CH168" s="74"/>
      <c r="CI168" s="74"/>
      <c r="CJ168" s="74"/>
      <c r="CK168" s="74"/>
      <c r="CL168" s="74"/>
      <c r="CM168" s="74"/>
      <c r="CN168" s="74"/>
      <c r="CO168" s="74"/>
      <c r="CP168" s="74"/>
      <c r="CQ168" s="74"/>
      <c r="CR168" s="74"/>
      <c r="CS168" s="74"/>
      <c r="CT168" s="74"/>
      <c r="CU168" s="74"/>
      <c r="CV168" s="74"/>
      <c r="CW168" s="74"/>
      <c r="CX168" s="74"/>
      <c r="CY168" s="74"/>
      <c r="CZ168" s="74"/>
      <c r="DA168" s="74"/>
      <c r="DB168" s="74"/>
      <c r="DC168" s="74"/>
      <c r="DD168" s="74"/>
      <c r="DE168" s="74"/>
      <c r="DF168" s="74"/>
      <c r="DG168" s="74"/>
      <c r="DH168" s="74"/>
      <c r="DI168" s="74"/>
      <c r="DJ168" s="74"/>
      <c r="DK168" s="74"/>
      <c r="DL168" s="74"/>
      <c r="DM168" s="74"/>
      <c r="DN168" s="74"/>
      <c r="DO168" s="74"/>
    </row>
    <row r="169" spans="1:119" x14ac:dyDescent="0.35">
      <c r="A169" s="83">
        <v>103626</v>
      </c>
      <c r="B169" s="74" t="s">
        <v>880</v>
      </c>
      <c r="C169" s="74" t="b">
        <v>0</v>
      </c>
      <c r="D169" s="74" t="b">
        <v>1</v>
      </c>
      <c r="E169" s="74" t="b">
        <v>0</v>
      </c>
      <c r="F169" s="74" t="b">
        <v>0</v>
      </c>
      <c r="G169" s="74" t="s">
        <v>881</v>
      </c>
      <c r="H169" s="74"/>
      <c r="I169" s="74" t="s">
        <v>882</v>
      </c>
      <c r="J169" s="74" t="s">
        <v>718</v>
      </c>
      <c r="K169" s="74">
        <v>48.389000000000003</v>
      </c>
      <c r="L169" s="74">
        <v>-89.240000000000009</v>
      </c>
      <c r="M169" s="74" t="s">
        <v>475</v>
      </c>
      <c r="N169" s="74">
        <v>2005</v>
      </c>
      <c r="O169" s="74"/>
      <c r="P169" s="74">
        <v>2017</v>
      </c>
      <c r="Q169" s="74">
        <v>611</v>
      </c>
      <c r="R169" s="74"/>
      <c r="S169" s="74"/>
      <c r="T169" s="74" t="s">
        <v>497</v>
      </c>
      <c r="U169" s="74"/>
      <c r="V169" s="74"/>
      <c r="W169" s="74"/>
      <c r="X169" s="74"/>
      <c r="Y169" s="74"/>
      <c r="Z169" s="74"/>
      <c r="AA169" s="74" t="s">
        <v>477</v>
      </c>
      <c r="AB169" s="74"/>
      <c r="AC169" s="74"/>
      <c r="AD169" s="74"/>
      <c r="AE169" s="74"/>
      <c r="AF169" s="74" t="s">
        <v>491</v>
      </c>
      <c r="AG169" s="74"/>
      <c r="AH169" s="74"/>
      <c r="AI169" s="74"/>
      <c r="AJ169" s="74"/>
      <c r="AK169" s="74"/>
      <c r="AL169" s="74"/>
      <c r="AM169" s="74"/>
      <c r="AN169" s="74"/>
      <c r="AO169" s="74"/>
      <c r="AP169" s="74"/>
      <c r="AQ169" s="74"/>
      <c r="AR169" s="74"/>
      <c r="AS169" s="74"/>
      <c r="AT169" s="74"/>
      <c r="AU169" s="74"/>
      <c r="AV169" s="74"/>
      <c r="AW169" s="74" t="s">
        <v>477</v>
      </c>
      <c r="AX169" s="74"/>
      <c r="AY169" s="74"/>
      <c r="AZ169" s="74"/>
      <c r="BA169" s="74"/>
      <c r="BB169" s="74"/>
      <c r="BC169" s="74"/>
      <c r="BD169" s="74"/>
      <c r="BE169" s="74"/>
      <c r="BF169" s="74"/>
      <c r="BG169" s="74"/>
      <c r="BH169" s="74"/>
      <c r="BI169" s="74"/>
      <c r="BJ169" s="74"/>
      <c r="BK169" s="74"/>
      <c r="BL169" s="74"/>
      <c r="BM169" s="74"/>
      <c r="BN169" s="74"/>
      <c r="BO169" s="74">
        <v>81285.75</v>
      </c>
      <c r="BP169" s="74"/>
      <c r="BQ169" s="74"/>
      <c r="BR169" s="74"/>
      <c r="BS169" s="74"/>
      <c r="BT169" s="74"/>
      <c r="BU169" s="74"/>
      <c r="BV169" s="74"/>
      <c r="BW169" s="74"/>
      <c r="BX169" s="74"/>
      <c r="BY169" s="74"/>
      <c r="BZ169" s="74"/>
      <c r="CA169" s="74"/>
      <c r="CB169" s="74"/>
      <c r="CC169" s="74"/>
      <c r="CD169" s="74"/>
      <c r="CE169" s="74"/>
      <c r="CF169" s="74"/>
      <c r="CG169" s="74"/>
      <c r="CH169" s="74"/>
      <c r="CI169" s="74"/>
      <c r="CJ169" s="74"/>
      <c r="CK169" s="74" t="s">
        <v>480</v>
      </c>
      <c r="CL169" s="74" t="s">
        <v>477</v>
      </c>
      <c r="CM169" s="74" t="s">
        <v>477</v>
      </c>
      <c r="CN169" s="74"/>
      <c r="CO169" s="74">
        <v>14</v>
      </c>
      <c r="CP169" s="74">
        <v>12</v>
      </c>
      <c r="CQ169" s="74"/>
      <c r="CR169" s="74">
        <v>1212846</v>
      </c>
      <c r="CS169" s="74">
        <v>927196</v>
      </c>
      <c r="CT169" s="74"/>
      <c r="CU169" s="74"/>
      <c r="CV169" s="74"/>
      <c r="CW169" s="74"/>
      <c r="CX169" s="74" t="s">
        <v>477</v>
      </c>
      <c r="CY169" s="74" t="s">
        <v>480</v>
      </c>
      <c r="CZ169" s="74"/>
      <c r="DA169" s="74" t="s">
        <v>480</v>
      </c>
      <c r="DB169" s="74" t="s">
        <v>480</v>
      </c>
      <c r="DC169" s="74"/>
      <c r="DD169" s="74">
        <v>17.66</v>
      </c>
      <c r="DE169" s="74">
        <v>8.44</v>
      </c>
      <c r="DF169" s="74"/>
      <c r="DG169" s="74"/>
      <c r="DH169" s="74"/>
      <c r="DI169" s="74"/>
      <c r="DJ169" s="74">
        <v>185</v>
      </c>
      <c r="DK169" s="74">
        <v>9</v>
      </c>
      <c r="DL169" s="74"/>
      <c r="DM169" s="74">
        <v>168</v>
      </c>
      <c r="DN169" s="74">
        <v>15</v>
      </c>
      <c r="DO169" s="74"/>
    </row>
    <row r="170" spans="1:119" x14ac:dyDescent="0.35">
      <c r="A170" s="83">
        <v>103627</v>
      </c>
      <c r="B170" s="74" t="s">
        <v>883</v>
      </c>
      <c r="C170" s="74" t="b">
        <v>0</v>
      </c>
      <c r="D170" s="74" t="b">
        <v>1</v>
      </c>
      <c r="E170" s="74" t="b">
        <v>0</v>
      </c>
      <c r="F170" s="74" t="b">
        <v>0</v>
      </c>
      <c r="G170" s="74"/>
      <c r="H170" s="74"/>
      <c r="I170" s="74" t="s">
        <v>800</v>
      </c>
      <c r="J170" s="74" t="s">
        <v>718</v>
      </c>
      <c r="K170" s="74">
        <v>46.528999999999996</v>
      </c>
      <c r="L170" s="74">
        <v>-80.945999999999998</v>
      </c>
      <c r="M170" s="74" t="s">
        <v>475</v>
      </c>
      <c r="N170" s="74"/>
      <c r="O170" s="74"/>
      <c r="P170" s="74"/>
      <c r="Q170" s="74"/>
      <c r="R170" s="74"/>
      <c r="S170" s="74"/>
      <c r="T170" s="74" t="s">
        <v>497</v>
      </c>
      <c r="U170" s="74"/>
      <c r="V170" s="74"/>
      <c r="W170" s="74"/>
      <c r="X170" s="74"/>
      <c r="Y170" s="74"/>
      <c r="Z170" s="74"/>
      <c r="AA170" s="74"/>
      <c r="AB170" s="74"/>
      <c r="AC170" s="74"/>
      <c r="AD170" s="74"/>
      <c r="AE170" s="74"/>
      <c r="AF170" s="74"/>
      <c r="AG170" s="74"/>
      <c r="AH170" s="74"/>
      <c r="AI170" s="74"/>
      <c r="AJ170" s="74"/>
      <c r="AK170" s="74"/>
      <c r="AL170" s="74"/>
      <c r="AM170" s="74"/>
      <c r="AN170" s="74"/>
      <c r="AO170" s="74"/>
      <c r="AP170" s="74"/>
      <c r="AQ170" s="74"/>
      <c r="AR170" s="74"/>
      <c r="AS170" s="74"/>
      <c r="AT170" s="74"/>
      <c r="AU170" s="74"/>
      <c r="AV170" s="74"/>
      <c r="AW170" s="74"/>
      <c r="AX170" s="74"/>
      <c r="AY170" s="74"/>
      <c r="AZ170" s="74"/>
      <c r="BA170" s="74"/>
      <c r="BB170" s="74"/>
      <c r="BC170" s="74"/>
      <c r="BD170" s="74"/>
      <c r="BE170" s="74"/>
      <c r="BF170" s="74"/>
      <c r="BG170" s="74"/>
      <c r="BH170" s="74"/>
      <c r="BI170" s="74"/>
      <c r="BJ170" s="74"/>
      <c r="BK170" s="74"/>
      <c r="BL170" s="74"/>
      <c r="BM170" s="74"/>
      <c r="BN170" s="74"/>
      <c r="BO170" s="74"/>
      <c r="BP170" s="74"/>
      <c r="BQ170" s="74"/>
      <c r="BR170" s="74"/>
      <c r="BS170" s="74"/>
      <c r="BT170" s="74"/>
      <c r="BU170" s="74"/>
      <c r="BV170" s="74"/>
      <c r="BW170" s="74"/>
      <c r="BX170" s="74"/>
      <c r="BY170" s="74"/>
      <c r="BZ170" s="74"/>
      <c r="CA170" s="74"/>
      <c r="CB170" s="74"/>
      <c r="CC170" s="74"/>
      <c r="CD170" s="74"/>
      <c r="CE170" s="74"/>
      <c r="CF170" s="74"/>
      <c r="CG170" s="74"/>
      <c r="CH170" s="74"/>
      <c r="CI170" s="74"/>
      <c r="CJ170" s="74"/>
      <c r="CK170" s="74"/>
      <c r="CL170" s="74"/>
      <c r="CM170" s="74"/>
      <c r="CN170" s="74"/>
      <c r="CO170" s="74"/>
      <c r="CP170" s="74"/>
      <c r="CQ170" s="74"/>
      <c r="CR170" s="74"/>
      <c r="CS170" s="74"/>
      <c r="CT170" s="74"/>
      <c r="CU170" s="74"/>
      <c r="CV170" s="74"/>
      <c r="CW170" s="74"/>
      <c r="CX170" s="74"/>
      <c r="CY170" s="74"/>
      <c r="CZ170" s="74"/>
      <c r="DA170" s="74"/>
      <c r="DB170" s="74"/>
      <c r="DC170" s="74"/>
      <c r="DD170" s="74"/>
      <c r="DE170" s="74"/>
      <c r="DF170" s="74"/>
      <c r="DG170" s="74"/>
      <c r="DH170" s="74"/>
      <c r="DI170" s="74"/>
      <c r="DJ170" s="74"/>
      <c r="DK170" s="74"/>
      <c r="DL170" s="74"/>
      <c r="DM170" s="74"/>
      <c r="DN170" s="74"/>
      <c r="DO170" s="74"/>
    </row>
    <row r="171" spans="1:119" x14ac:dyDescent="0.35">
      <c r="A171" s="83">
        <v>103628</v>
      </c>
      <c r="B171" s="74" t="s">
        <v>884</v>
      </c>
      <c r="C171" s="74" t="b">
        <v>0</v>
      </c>
      <c r="D171" s="74" t="b">
        <v>1</v>
      </c>
      <c r="E171" s="74" t="b">
        <v>0</v>
      </c>
      <c r="F171" s="74" t="b">
        <v>0</v>
      </c>
      <c r="G171" s="74"/>
      <c r="H171" s="74"/>
      <c r="I171" s="74" t="s">
        <v>885</v>
      </c>
      <c r="J171" s="74" t="s">
        <v>651</v>
      </c>
      <c r="K171" s="74">
        <v>47.46</v>
      </c>
      <c r="L171" s="74">
        <v>-52.718000000000004</v>
      </c>
      <c r="M171" s="74" t="s">
        <v>475</v>
      </c>
      <c r="N171" s="74"/>
      <c r="O171" s="74"/>
      <c r="P171" s="74"/>
      <c r="Q171" s="74"/>
      <c r="R171" s="74"/>
      <c r="S171" s="74"/>
      <c r="T171" s="74" t="s">
        <v>476</v>
      </c>
      <c r="U171" s="74"/>
      <c r="V171" s="74"/>
      <c r="W171" s="74"/>
      <c r="X171" s="74"/>
      <c r="Y171" s="74"/>
      <c r="Z171" s="74"/>
      <c r="AA171" s="74"/>
      <c r="AB171" s="74"/>
      <c r="AC171" s="74"/>
      <c r="AD171" s="74"/>
      <c r="AE171" s="74"/>
      <c r="AF171" s="74"/>
      <c r="AG171" s="74"/>
      <c r="AH171" s="74"/>
      <c r="AI171" s="74"/>
      <c r="AJ171" s="74"/>
      <c r="AK171" s="74"/>
      <c r="AL171" s="74"/>
      <c r="AM171" s="74"/>
      <c r="AN171" s="74"/>
      <c r="AO171" s="74"/>
      <c r="AP171" s="74"/>
      <c r="AQ171" s="74"/>
      <c r="AR171" s="74"/>
      <c r="AS171" s="74"/>
      <c r="AT171" s="74"/>
      <c r="AU171" s="74"/>
      <c r="AV171" s="74"/>
      <c r="AW171" s="74"/>
      <c r="AX171" s="74"/>
      <c r="AY171" s="74"/>
      <c r="AZ171" s="74"/>
      <c r="BA171" s="74"/>
      <c r="BB171" s="74"/>
      <c r="BC171" s="74"/>
      <c r="BD171" s="74"/>
      <c r="BE171" s="74"/>
      <c r="BF171" s="74"/>
      <c r="BG171" s="74"/>
      <c r="BH171" s="74"/>
      <c r="BI171" s="74"/>
      <c r="BJ171" s="74"/>
      <c r="BK171" s="74"/>
      <c r="BL171" s="74"/>
      <c r="BM171" s="74"/>
      <c r="BN171" s="74"/>
      <c r="BO171" s="74"/>
      <c r="BP171" s="74"/>
      <c r="BQ171" s="74"/>
      <c r="BR171" s="74"/>
      <c r="BS171" s="74"/>
      <c r="BT171" s="74"/>
      <c r="BU171" s="74"/>
      <c r="BV171" s="74"/>
      <c r="BW171" s="74"/>
      <c r="BX171" s="74"/>
      <c r="BY171" s="74"/>
      <c r="BZ171" s="74"/>
      <c r="CA171" s="74"/>
      <c r="CB171" s="74"/>
      <c r="CC171" s="74"/>
      <c r="CD171" s="74"/>
      <c r="CE171" s="74"/>
      <c r="CF171" s="74"/>
      <c r="CG171" s="74"/>
      <c r="CH171" s="74"/>
      <c r="CI171" s="74"/>
      <c r="CJ171" s="74"/>
      <c r="CK171" s="74"/>
      <c r="CL171" s="74"/>
      <c r="CM171" s="74"/>
      <c r="CN171" s="74"/>
      <c r="CO171" s="74"/>
      <c r="CP171" s="74"/>
      <c r="CQ171" s="74"/>
      <c r="CR171" s="74"/>
      <c r="CS171" s="74"/>
      <c r="CT171" s="74"/>
      <c r="CU171" s="74"/>
      <c r="CV171" s="74"/>
      <c r="CW171" s="74"/>
      <c r="CX171" s="74"/>
      <c r="CY171" s="74"/>
      <c r="CZ171" s="74"/>
      <c r="DA171" s="74"/>
      <c r="DB171" s="74"/>
      <c r="DC171" s="74"/>
      <c r="DD171" s="74"/>
      <c r="DE171" s="74"/>
      <c r="DF171" s="74"/>
      <c r="DG171" s="74"/>
      <c r="DH171" s="74"/>
      <c r="DI171" s="74"/>
      <c r="DJ171" s="74"/>
      <c r="DK171" s="74"/>
      <c r="DL171" s="74"/>
      <c r="DM171" s="74"/>
      <c r="DN171" s="74"/>
      <c r="DO171" s="74"/>
    </row>
    <row r="172" spans="1:119" x14ac:dyDescent="0.35">
      <c r="A172" s="83">
        <v>103629</v>
      </c>
      <c r="B172" s="74" t="s">
        <v>886</v>
      </c>
      <c r="C172" s="74" t="b">
        <v>0</v>
      </c>
      <c r="D172" s="74" t="b">
        <v>1</v>
      </c>
      <c r="E172" s="74" t="b">
        <v>0</v>
      </c>
      <c r="F172" s="74" t="b">
        <v>0</v>
      </c>
      <c r="G172" s="74"/>
      <c r="H172" s="74"/>
      <c r="I172" s="74" t="s">
        <v>887</v>
      </c>
      <c r="J172" s="74" t="s">
        <v>718</v>
      </c>
      <c r="K172" s="74">
        <v>46.309999999999995</v>
      </c>
      <c r="L172" s="74">
        <v>-79.459999999999994</v>
      </c>
      <c r="M172" s="74" t="s">
        <v>475</v>
      </c>
      <c r="N172" s="74"/>
      <c r="O172" s="74"/>
      <c r="P172" s="74"/>
      <c r="Q172" s="74"/>
      <c r="R172" s="74"/>
      <c r="S172" s="74"/>
      <c r="T172" s="74" t="s">
        <v>502</v>
      </c>
      <c r="U172" s="74"/>
      <c r="V172" s="74"/>
      <c r="W172" s="74"/>
      <c r="X172" s="74"/>
      <c r="Y172" s="74"/>
      <c r="Z172" s="74"/>
      <c r="AA172" s="74"/>
      <c r="AB172" s="74"/>
      <c r="AC172" s="74"/>
      <c r="AD172" s="74"/>
      <c r="AE172" s="74"/>
      <c r="AF172" s="74"/>
      <c r="AG172" s="74"/>
      <c r="AH172" s="74"/>
      <c r="AI172" s="74"/>
      <c r="AJ172" s="74"/>
      <c r="AK172" s="74"/>
      <c r="AL172" s="74"/>
      <c r="AM172" s="74"/>
      <c r="AN172" s="74"/>
      <c r="AO172" s="74"/>
      <c r="AP172" s="74"/>
      <c r="AQ172" s="74"/>
      <c r="AR172" s="74"/>
      <c r="AS172" s="74"/>
      <c r="AT172" s="74"/>
      <c r="AU172" s="74"/>
      <c r="AV172" s="74"/>
      <c r="AW172" s="74"/>
      <c r="AX172" s="74"/>
      <c r="AY172" s="74"/>
      <c r="AZ172" s="74"/>
      <c r="BA172" s="74"/>
      <c r="BB172" s="74"/>
      <c r="BC172" s="74"/>
      <c r="BD172" s="74"/>
      <c r="BE172" s="74"/>
      <c r="BF172" s="74"/>
      <c r="BG172" s="74"/>
      <c r="BH172" s="74"/>
      <c r="BI172" s="74"/>
      <c r="BJ172" s="74"/>
      <c r="BK172" s="74"/>
      <c r="BL172" s="74"/>
      <c r="BM172" s="74"/>
      <c r="BN172" s="74"/>
      <c r="BO172" s="74"/>
      <c r="BP172" s="74"/>
      <c r="BQ172" s="74"/>
      <c r="BR172" s="74"/>
      <c r="BS172" s="74"/>
      <c r="BT172" s="74"/>
      <c r="BU172" s="74"/>
      <c r="BV172" s="74"/>
      <c r="BW172" s="74"/>
      <c r="BX172" s="74"/>
      <c r="BY172" s="74"/>
      <c r="BZ172" s="74"/>
      <c r="CA172" s="74"/>
      <c r="CB172" s="74"/>
      <c r="CC172" s="74"/>
      <c r="CD172" s="74"/>
      <c r="CE172" s="74"/>
      <c r="CF172" s="74"/>
      <c r="CG172" s="74"/>
      <c r="CH172" s="74"/>
      <c r="CI172" s="74"/>
      <c r="CJ172" s="74"/>
      <c r="CK172" s="74"/>
      <c r="CL172" s="74"/>
      <c r="CM172" s="74"/>
      <c r="CN172" s="74"/>
      <c r="CO172" s="74"/>
      <c r="CP172" s="74"/>
      <c r="CQ172" s="74"/>
      <c r="CR172" s="74"/>
      <c r="CS172" s="74"/>
      <c r="CT172" s="74"/>
      <c r="CU172" s="74"/>
      <c r="CV172" s="74"/>
      <c r="CW172" s="74"/>
      <c r="CX172" s="74"/>
      <c r="CY172" s="74"/>
      <c r="CZ172" s="74"/>
      <c r="DA172" s="74"/>
      <c r="DB172" s="74"/>
      <c r="DC172" s="74"/>
      <c r="DD172" s="74"/>
      <c r="DE172" s="74"/>
      <c r="DF172" s="74"/>
      <c r="DG172" s="74"/>
      <c r="DH172" s="74"/>
      <c r="DI172" s="74"/>
      <c r="DJ172" s="74"/>
      <c r="DK172" s="74"/>
      <c r="DL172" s="74"/>
      <c r="DM172" s="74"/>
      <c r="DN172" s="74"/>
      <c r="DO172" s="74"/>
    </row>
    <row r="173" spans="1:119" x14ac:dyDescent="0.35">
      <c r="A173" s="83">
        <v>103630</v>
      </c>
      <c r="B173" s="74" t="s">
        <v>888</v>
      </c>
      <c r="C173" s="74" t="b">
        <v>0</v>
      </c>
      <c r="D173" s="74" t="b">
        <v>1</v>
      </c>
      <c r="E173" s="74" t="b">
        <v>0</v>
      </c>
      <c r="F173" s="74" t="b">
        <v>0</v>
      </c>
      <c r="G173" s="74"/>
      <c r="H173" s="74"/>
      <c r="I173" s="74" t="s">
        <v>664</v>
      </c>
      <c r="J173" s="74" t="s">
        <v>654</v>
      </c>
      <c r="K173" s="74">
        <v>44.658000000000001</v>
      </c>
      <c r="L173" s="74">
        <v>-63.566000000000003</v>
      </c>
      <c r="M173" s="74" t="s">
        <v>475</v>
      </c>
      <c r="N173" s="74"/>
      <c r="O173" s="74"/>
      <c r="P173" s="74"/>
      <c r="Q173" s="74"/>
      <c r="R173" s="74"/>
      <c r="S173" s="74"/>
      <c r="T173" s="74" t="s">
        <v>476</v>
      </c>
      <c r="U173" s="74"/>
      <c r="V173" s="74"/>
      <c r="W173" s="74"/>
      <c r="X173" s="74"/>
      <c r="Y173" s="74"/>
      <c r="Z173" s="74"/>
      <c r="AA173" s="74"/>
      <c r="AB173" s="74"/>
      <c r="AC173" s="74"/>
      <c r="AD173" s="74"/>
      <c r="AE173" s="74"/>
      <c r="AF173" s="74"/>
      <c r="AG173" s="74"/>
      <c r="AH173" s="74"/>
      <c r="AI173" s="74"/>
      <c r="AJ173" s="74"/>
      <c r="AK173" s="74"/>
      <c r="AL173" s="74"/>
      <c r="AM173" s="74"/>
      <c r="AN173" s="74"/>
      <c r="AO173" s="74"/>
      <c r="AP173" s="74"/>
      <c r="AQ173" s="74"/>
      <c r="AR173" s="74"/>
      <c r="AS173" s="74"/>
      <c r="AT173" s="74"/>
      <c r="AU173" s="74"/>
      <c r="AV173" s="74"/>
      <c r="AW173" s="74"/>
      <c r="AX173" s="74"/>
      <c r="AY173" s="74"/>
      <c r="AZ173" s="74"/>
      <c r="BA173" s="74"/>
      <c r="BB173" s="74"/>
      <c r="BC173" s="74"/>
      <c r="BD173" s="74"/>
      <c r="BE173" s="74"/>
      <c r="BF173" s="74"/>
      <c r="BG173" s="74"/>
      <c r="BH173" s="74"/>
      <c r="BI173" s="74"/>
      <c r="BJ173" s="74"/>
      <c r="BK173" s="74"/>
      <c r="BL173" s="74"/>
      <c r="BM173" s="74"/>
      <c r="BN173" s="74"/>
      <c r="BO173" s="74"/>
      <c r="BP173" s="74"/>
      <c r="BQ173" s="74"/>
      <c r="BR173" s="74"/>
      <c r="BS173" s="74"/>
      <c r="BT173" s="74"/>
      <c r="BU173" s="74"/>
      <c r="BV173" s="74"/>
      <c r="BW173" s="74"/>
      <c r="BX173" s="74"/>
      <c r="BY173" s="74"/>
      <c r="BZ173" s="74"/>
      <c r="CA173" s="74"/>
      <c r="CB173" s="74"/>
      <c r="CC173" s="74"/>
      <c r="CD173" s="74"/>
      <c r="CE173" s="74"/>
      <c r="CF173" s="74"/>
      <c r="CG173" s="74"/>
      <c r="CH173" s="74"/>
      <c r="CI173" s="74"/>
      <c r="CJ173" s="74"/>
      <c r="CK173" s="74"/>
      <c r="CL173" s="74"/>
      <c r="CM173" s="74"/>
      <c r="CN173" s="74"/>
      <c r="CO173" s="74"/>
      <c r="CP173" s="74"/>
      <c r="CQ173" s="74"/>
      <c r="CR173" s="74"/>
      <c r="CS173" s="74"/>
      <c r="CT173" s="74"/>
      <c r="CU173" s="74"/>
      <c r="CV173" s="74"/>
      <c r="CW173" s="74"/>
      <c r="CX173" s="74"/>
      <c r="CY173" s="74"/>
      <c r="CZ173" s="74"/>
      <c r="DA173" s="74"/>
      <c r="DB173" s="74"/>
      <c r="DC173" s="74"/>
      <c r="DD173" s="74"/>
      <c r="DE173" s="74"/>
      <c r="DF173" s="74"/>
      <c r="DG173" s="74"/>
      <c r="DH173" s="74"/>
      <c r="DI173" s="74"/>
      <c r="DJ173" s="74"/>
      <c r="DK173" s="74"/>
      <c r="DL173" s="74"/>
      <c r="DM173" s="74"/>
      <c r="DN173" s="74"/>
      <c r="DO173" s="74"/>
    </row>
    <row r="174" spans="1:119" x14ac:dyDescent="0.35">
      <c r="A174" s="83">
        <v>103631</v>
      </c>
      <c r="B174" s="74" t="s">
        <v>889</v>
      </c>
      <c r="C174" s="74" t="b">
        <v>0</v>
      </c>
      <c r="D174" s="74" t="b">
        <v>1</v>
      </c>
      <c r="E174" s="74" t="b">
        <v>0</v>
      </c>
      <c r="F174" s="74" t="b">
        <v>0</v>
      </c>
      <c r="G174" s="74"/>
      <c r="H174" s="74"/>
      <c r="I174" s="74" t="s">
        <v>664</v>
      </c>
      <c r="J174" s="74" t="s">
        <v>654</v>
      </c>
      <c r="K174" s="74">
        <v>44.658999999999999</v>
      </c>
      <c r="L174" s="74">
        <v>-63.565000000000005</v>
      </c>
      <c r="M174" s="74" t="s">
        <v>475</v>
      </c>
      <c r="N174" s="74"/>
      <c r="O174" s="74"/>
      <c r="P174" s="74"/>
      <c r="Q174" s="74"/>
      <c r="R174" s="74"/>
      <c r="S174" s="74"/>
      <c r="T174" s="74" t="s">
        <v>476</v>
      </c>
      <c r="U174" s="74"/>
      <c r="V174" s="74"/>
      <c r="W174" s="74"/>
      <c r="X174" s="74"/>
      <c r="Y174" s="74"/>
      <c r="Z174" s="74"/>
      <c r="AA174" s="74"/>
      <c r="AB174" s="74"/>
      <c r="AC174" s="74"/>
      <c r="AD174" s="74"/>
      <c r="AE174" s="74"/>
      <c r="AF174" s="74"/>
      <c r="AG174" s="74"/>
      <c r="AH174" s="74"/>
      <c r="AI174" s="74"/>
      <c r="AJ174" s="74"/>
      <c r="AK174" s="74"/>
      <c r="AL174" s="74"/>
      <c r="AM174" s="74"/>
      <c r="AN174" s="74"/>
      <c r="AO174" s="74"/>
      <c r="AP174" s="74"/>
      <c r="AQ174" s="74"/>
      <c r="AR174" s="74"/>
      <c r="AS174" s="74"/>
      <c r="AT174" s="74"/>
      <c r="AU174" s="74"/>
      <c r="AV174" s="74"/>
      <c r="AW174" s="74"/>
      <c r="AX174" s="74"/>
      <c r="AY174" s="74"/>
      <c r="AZ174" s="74"/>
      <c r="BA174" s="74"/>
      <c r="BB174" s="74"/>
      <c r="BC174" s="74"/>
      <c r="BD174" s="74"/>
      <c r="BE174" s="74"/>
      <c r="BF174" s="74"/>
      <c r="BG174" s="74"/>
      <c r="BH174" s="74"/>
      <c r="BI174" s="74"/>
      <c r="BJ174" s="74"/>
      <c r="BK174" s="74"/>
      <c r="BL174" s="74"/>
      <c r="BM174" s="74"/>
      <c r="BN174" s="74"/>
      <c r="BO174" s="74"/>
      <c r="BP174" s="74"/>
      <c r="BQ174" s="74"/>
      <c r="BR174" s="74"/>
      <c r="BS174" s="74"/>
      <c r="BT174" s="74"/>
      <c r="BU174" s="74"/>
      <c r="BV174" s="74"/>
      <c r="BW174" s="74"/>
      <c r="BX174" s="74"/>
      <c r="BY174" s="74"/>
      <c r="BZ174" s="74"/>
      <c r="CA174" s="74"/>
      <c r="CB174" s="74"/>
      <c r="CC174" s="74"/>
      <c r="CD174" s="74"/>
      <c r="CE174" s="74"/>
      <c r="CF174" s="74"/>
      <c r="CG174" s="74"/>
      <c r="CH174" s="74"/>
      <c r="CI174" s="74"/>
      <c r="CJ174" s="74"/>
      <c r="CK174" s="74"/>
      <c r="CL174" s="74"/>
      <c r="CM174" s="74"/>
      <c r="CN174" s="74"/>
      <c r="CO174" s="74"/>
      <c r="CP174" s="74"/>
      <c r="CQ174" s="74"/>
      <c r="CR174" s="74"/>
      <c r="CS174" s="74"/>
      <c r="CT174" s="74"/>
      <c r="CU174" s="74"/>
      <c r="CV174" s="74"/>
      <c r="CW174" s="74"/>
      <c r="CX174" s="74"/>
      <c r="CY174" s="74"/>
      <c r="CZ174" s="74"/>
      <c r="DA174" s="74"/>
      <c r="DB174" s="74"/>
      <c r="DC174" s="74"/>
      <c r="DD174" s="74"/>
      <c r="DE174" s="74"/>
      <c r="DF174" s="74"/>
      <c r="DG174" s="74"/>
      <c r="DH174" s="74"/>
      <c r="DI174" s="74"/>
      <c r="DJ174" s="74"/>
      <c r="DK174" s="74"/>
      <c r="DL174" s="74"/>
      <c r="DM174" s="74"/>
      <c r="DN174" s="74"/>
      <c r="DO174" s="74"/>
    </row>
    <row r="175" spans="1:119" x14ac:dyDescent="0.35">
      <c r="A175" s="83">
        <v>103632</v>
      </c>
      <c r="B175" s="74" t="s">
        <v>890</v>
      </c>
      <c r="C175" s="74" t="b">
        <v>0</v>
      </c>
      <c r="D175" s="74" t="b">
        <v>1</v>
      </c>
      <c r="E175" s="74" t="b">
        <v>0</v>
      </c>
      <c r="F175" s="74" t="b">
        <v>0</v>
      </c>
      <c r="G175" s="74"/>
      <c r="H175" s="74"/>
      <c r="I175" s="74" t="s">
        <v>805</v>
      </c>
      <c r="J175" s="74" t="s">
        <v>718</v>
      </c>
      <c r="K175" s="74">
        <v>43.945</v>
      </c>
      <c r="L175" s="74">
        <v>-79.090999999999994</v>
      </c>
      <c r="M175" s="74" t="s">
        <v>475</v>
      </c>
      <c r="N175" s="74"/>
      <c r="O175" s="74"/>
      <c r="P175" s="74"/>
      <c r="Q175" s="74"/>
      <c r="R175" s="74"/>
      <c r="S175" s="74"/>
      <c r="T175" s="74" t="s">
        <v>476</v>
      </c>
      <c r="U175" s="74"/>
      <c r="V175" s="74"/>
      <c r="W175" s="74"/>
      <c r="X175" s="74"/>
      <c r="Y175" s="74"/>
      <c r="Z175" s="74"/>
      <c r="AA175" s="74"/>
      <c r="AB175" s="74"/>
      <c r="AC175" s="74"/>
      <c r="AD175" s="74"/>
      <c r="AE175" s="74"/>
      <c r="AF175" s="74"/>
      <c r="AG175" s="74"/>
      <c r="AH175" s="74"/>
      <c r="AI175" s="74"/>
      <c r="AJ175" s="74"/>
      <c r="AK175" s="74"/>
      <c r="AL175" s="74"/>
      <c r="AM175" s="74"/>
      <c r="AN175" s="74"/>
      <c r="AO175" s="74"/>
      <c r="AP175" s="74"/>
      <c r="AQ175" s="74"/>
      <c r="AR175" s="74"/>
      <c r="AS175" s="74"/>
      <c r="AT175" s="74"/>
      <c r="AU175" s="74"/>
      <c r="AV175" s="74"/>
      <c r="AW175" s="74"/>
      <c r="AX175" s="74"/>
      <c r="AY175" s="74"/>
      <c r="AZ175" s="74"/>
      <c r="BA175" s="74"/>
      <c r="BB175" s="74"/>
      <c r="BC175" s="74"/>
      <c r="BD175" s="74"/>
      <c r="BE175" s="74"/>
      <c r="BF175" s="74"/>
      <c r="BG175" s="74"/>
      <c r="BH175" s="74"/>
      <c r="BI175" s="74"/>
      <c r="BJ175" s="74"/>
      <c r="BK175" s="74"/>
      <c r="BL175" s="74"/>
      <c r="BM175" s="74"/>
      <c r="BN175" s="74"/>
      <c r="BO175" s="74"/>
      <c r="BP175" s="74"/>
      <c r="BQ175" s="74"/>
      <c r="BR175" s="74"/>
      <c r="BS175" s="74"/>
      <c r="BT175" s="74"/>
      <c r="BU175" s="74"/>
      <c r="BV175" s="74"/>
      <c r="BW175" s="74"/>
      <c r="BX175" s="74"/>
      <c r="BY175" s="74"/>
      <c r="BZ175" s="74"/>
      <c r="CA175" s="74"/>
      <c r="CB175" s="74"/>
      <c r="CC175" s="74"/>
      <c r="CD175" s="74"/>
      <c r="CE175" s="74"/>
      <c r="CF175" s="74"/>
      <c r="CG175" s="74"/>
      <c r="CH175" s="74"/>
      <c r="CI175" s="74"/>
      <c r="CJ175" s="74"/>
      <c r="CK175" s="74"/>
      <c r="CL175" s="74"/>
      <c r="CM175" s="74"/>
      <c r="CN175" s="74"/>
      <c r="CO175" s="74"/>
      <c r="CP175" s="74"/>
      <c r="CQ175" s="74"/>
      <c r="CR175" s="74"/>
      <c r="CS175" s="74"/>
      <c r="CT175" s="74"/>
      <c r="CU175" s="74"/>
      <c r="CV175" s="74"/>
      <c r="CW175" s="74"/>
      <c r="CX175" s="74"/>
      <c r="CY175" s="74"/>
      <c r="CZ175" s="74"/>
      <c r="DA175" s="74"/>
      <c r="DB175" s="74"/>
      <c r="DC175" s="74"/>
      <c r="DD175" s="74"/>
      <c r="DE175" s="74"/>
      <c r="DF175" s="74"/>
      <c r="DG175" s="74"/>
      <c r="DH175" s="74"/>
      <c r="DI175" s="74"/>
      <c r="DJ175" s="74"/>
      <c r="DK175" s="74"/>
      <c r="DL175" s="74"/>
      <c r="DM175" s="74"/>
      <c r="DN175" s="74"/>
      <c r="DO175" s="74"/>
    </row>
    <row r="176" spans="1:119" x14ac:dyDescent="0.35">
      <c r="A176" s="83">
        <v>103633</v>
      </c>
      <c r="B176" s="74" t="s">
        <v>891</v>
      </c>
      <c r="C176" s="74" t="b">
        <v>0</v>
      </c>
      <c r="D176" s="74" t="b">
        <v>1</v>
      </c>
      <c r="E176" s="74" t="b">
        <v>0</v>
      </c>
      <c r="F176" s="74" t="b">
        <v>0</v>
      </c>
      <c r="G176" s="74"/>
      <c r="H176" s="74"/>
      <c r="I176" s="74" t="s">
        <v>805</v>
      </c>
      <c r="J176" s="74" t="s">
        <v>718</v>
      </c>
      <c r="K176" s="74">
        <v>43.945999999999998</v>
      </c>
      <c r="L176" s="74">
        <v>-79.089999999999989</v>
      </c>
      <c r="M176" s="74" t="s">
        <v>475</v>
      </c>
      <c r="N176" s="74"/>
      <c r="O176" s="74"/>
      <c r="P176" s="74"/>
      <c r="Q176" s="74"/>
      <c r="R176" s="74"/>
      <c r="S176" s="74"/>
      <c r="T176" s="74" t="s">
        <v>476</v>
      </c>
      <c r="U176" s="74"/>
      <c r="V176" s="74"/>
      <c r="W176" s="74"/>
      <c r="X176" s="74"/>
      <c r="Y176" s="74"/>
      <c r="Z176" s="74"/>
      <c r="AA176" s="74"/>
      <c r="AB176" s="74"/>
      <c r="AC176" s="74"/>
      <c r="AD176" s="74"/>
      <c r="AE176" s="74"/>
      <c r="AF176" s="74"/>
      <c r="AG176" s="74"/>
      <c r="AH176" s="74"/>
      <c r="AI176" s="74"/>
      <c r="AJ176" s="74"/>
      <c r="AK176" s="74"/>
      <c r="AL176" s="74"/>
      <c r="AM176" s="74"/>
      <c r="AN176" s="74"/>
      <c r="AO176" s="74"/>
      <c r="AP176" s="74"/>
      <c r="AQ176" s="74"/>
      <c r="AR176" s="74"/>
      <c r="AS176" s="74"/>
      <c r="AT176" s="74"/>
      <c r="AU176" s="74"/>
      <c r="AV176" s="74"/>
      <c r="AW176" s="74"/>
      <c r="AX176" s="74"/>
      <c r="AY176" s="74"/>
      <c r="AZ176" s="74"/>
      <c r="BA176" s="74"/>
      <c r="BB176" s="74"/>
      <c r="BC176" s="74"/>
      <c r="BD176" s="74"/>
      <c r="BE176" s="74"/>
      <c r="BF176" s="74"/>
      <c r="BG176" s="74"/>
      <c r="BH176" s="74"/>
      <c r="BI176" s="74"/>
      <c r="BJ176" s="74"/>
      <c r="BK176" s="74"/>
      <c r="BL176" s="74"/>
      <c r="BM176" s="74"/>
      <c r="BN176" s="74"/>
      <c r="BO176" s="74"/>
      <c r="BP176" s="74"/>
      <c r="BQ176" s="74"/>
      <c r="BR176" s="74"/>
      <c r="BS176" s="74"/>
      <c r="BT176" s="74"/>
      <c r="BU176" s="74"/>
      <c r="BV176" s="74"/>
      <c r="BW176" s="74"/>
      <c r="BX176" s="74"/>
      <c r="BY176" s="74"/>
      <c r="BZ176" s="74"/>
      <c r="CA176" s="74"/>
      <c r="CB176" s="74"/>
      <c r="CC176" s="74"/>
      <c r="CD176" s="74"/>
      <c r="CE176" s="74"/>
      <c r="CF176" s="74"/>
      <c r="CG176" s="74"/>
      <c r="CH176" s="74"/>
      <c r="CI176" s="74"/>
      <c r="CJ176" s="74"/>
      <c r="CK176" s="74"/>
      <c r="CL176" s="74"/>
      <c r="CM176" s="74"/>
      <c r="CN176" s="74"/>
      <c r="CO176" s="74"/>
      <c r="CP176" s="74"/>
      <c r="CQ176" s="74"/>
      <c r="CR176" s="74"/>
      <c r="CS176" s="74"/>
      <c r="CT176" s="74"/>
      <c r="CU176" s="74"/>
      <c r="CV176" s="74"/>
      <c r="CW176" s="74"/>
      <c r="CX176" s="74"/>
      <c r="CY176" s="74"/>
      <c r="CZ176" s="74"/>
      <c r="DA176" s="74"/>
      <c r="DB176" s="74"/>
      <c r="DC176" s="74"/>
      <c r="DD176" s="74"/>
      <c r="DE176" s="74"/>
      <c r="DF176" s="74"/>
      <c r="DG176" s="74"/>
      <c r="DH176" s="74"/>
      <c r="DI176" s="74"/>
      <c r="DJ176" s="74"/>
      <c r="DK176" s="74"/>
      <c r="DL176" s="74"/>
      <c r="DM176" s="74"/>
      <c r="DN176" s="74"/>
      <c r="DO176" s="74"/>
    </row>
    <row r="177" spans="1:119" x14ac:dyDescent="0.35">
      <c r="A177" s="83">
        <v>103634</v>
      </c>
      <c r="B177" s="74" t="s">
        <v>892</v>
      </c>
      <c r="C177" s="74" t="b">
        <v>0</v>
      </c>
      <c r="D177" s="74" t="b">
        <v>1</v>
      </c>
      <c r="E177" s="74" t="b">
        <v>0</v>
      </c>
      <c r="F177" s="74" t="b">
        <v>0</v>
      </c>
      <c r="G177" s="74"/>
      <c r="H177" s="74"/>
      <c r="I177" s="74" t="s">
        <v>642</v>
      </c>
      <c r="J177" s="74" t="s">
        <v>643</v>
      </c>
      <c r="K177" s="74">
        <v>45.966000000000001</v>
      </c>
      <c r="L177" s="74">
        <v>-66.641000000000005</v>
      </c>
      <c r="M177" s="74" t="s">
        <v>475</v>
      </c>
      <c r="N177" s="74"/>
      <c r="O177" s="74"/>
      <c r="P177" s="74"/>
      <c r="Q177" s="74"/>
      <c r="R177" s="74"/>
      <c r="S177" s="74"/>
      <c r="T177" s="74" t="s">
        <v>502</v>
      </c>
      <c r="U177" s="74"/>
      <c r="V177" s="74"/>
      <c r="W177" s="74"/>
      <c r="X177" s="74"/>
      <c r="Y177" s="74"/>
      <c r="Z177" s="74"/>
      <c r="AA177" s="74"/>
      <c r="AB177" s="74"/>
      <c r="AC177" s="74"/>
      <c r="AD177" s="74"/>
      <c r="AE177" s="74"/>
      <c r="AF177" s="74"/>
      <c r="AG177" s="74"/>
      <c r="AH177" s="74"/>
      <c r="AI177" s="74"/>
      <c r="AJ177" s="74"/>
      <c r="AK177" s="74"/>
      <c r="AL177" s="74"/>
      <c r="AM177" s="74"/>
      <c r="AN177" s="74"/>
      <c r="AO177" s="74"/>
      <c r="AP177" s="74"/>
      <c r="AQ177" s="74"/>
      <c r="AR177" s="74"/>
      <c r="AS177" s="74"/>
      <c r="AT177" s="74"/>
      <c r="AU177" s="74"/>
      <c r="AV177" s="74"/>
      <c r="AW177" s="74"/>
      <c r="AX177" s="74"/>
      <c r="AY177" s="74"/>
      <c r="AZ177" s="74"/>
      <c r="BA177" s="74"/>
      <c r="BB177" s="74"/>
      <c r="BC177" s="74"/>
      <c r="BD177" s="74"/>
      <c r="BE177" s="74"/>
      <c r="BF177" s="74"/>
      <c r="BG177" s="74"/>
      <c r="BH177" s="74"/>
      <c r="BI177" s="74"/>
      <c r="BJ177" s="74"/>
      <c r="BK177" s="74"/>
      <c r="BL177" s="74"/>
      <c r="BM177" s="74"/>
      <c r="BN177" s="74"/>
      <c r="BO177" s="74"/>
      <c r="BP177" s="74"/>
      <c r="BQ177" s="74"/>
      <c r="BR177" s="74"/>
      <c r="BS177" s="74"/>
      <c r="BT177" s="74"/>
      <c r="BU177" s="74"/>
      <c r="BV177" s="74"/>
      <c r="BW177" s="74"/>
      <c r="BX177" s="74"/>
      <c r="BY177" s="74"/>
      <c r="BZ177" s="74"/>
      <c r="CA177" s="74"/>
      <c r="CB177" s="74"/>
      <c r="CC177" s="74"/>
      <c r="CD177" s="74"/>
      <c r="CE177" s="74"/>
      <c r="CF177" s="74"/>
      <c r="CG177" s="74"/>
      <c r="CH177" s="74"/>
      <c r="CI177" s="74"/>
      <c r="CJ177" s="74"/>
      <c r="CK177" s="74"/>
      <c r="CL177" s="74"/>
      <c r="CM177" s="74"/>
      <c r="CN177" s="74"/>
      <c r="CO177" s="74"/>
      <c r="CP177" s="74"/>
      <c r="CQ177" s="74"/>
      <c r="CR177" s="74"/>
      <c r="CS177" s="74"/>
      <c r="CT177" s="74"/>
      <c r="CU177" s="74"/>
      <c r="CV177" s="74"/>
      <c r="CW177" s="74"/>
      <c r="CX177" s="74"/>
      <c r="CY177" s="74"/>
      <c r="CZ177" s="74"/>
      <c r="DA177" s="74"/>
      <c r="DB177" s="74"/>
      <c r="DC177" s="74"/>
      <c r="DD177" s="74"/>
      <c r="DE177" s="74"/>
      <c r="DF177" s="74"/>
      <c r="DG177" s="74"/>
      <c r="DH177" s="74"/>
      <c r="DI177" s="74"/>
      <c r="DJ177" s="74"/>
      <c r="DK177" s="74"/>
      <c r="DL177" s="74"/>
      <c r="DM177" s="74"/>
      <c r="DN177" s="74"/>
      <c r="DO177" s="74"/>
    </row>
    <row r="178" spans="1:119" x14ac:dyDescent="0.35">
      <c r="A178" s="83">
        <v>103635</v>
      </c>
      <c r="B178" s="74" t="s">
        <v>893</v>
      </c>
      <c r="C178" s="74" t="b">
        <v>0</v>
      </c>
      <c r="D178" s="74" t="b">
        <v>1</v>
      </c>
      <c r="E178" s="74" t="b">
        <v>0</v>
      </c>
      <c r="F178" s="74" t="b">
        <v>0</v>
      </c>
      <c r="G178" s="74"/>
      <c r="H178" s="74"/>
      <c r="I178" s="74" t="s">
        <v>769</v>
      </c>
      <c r="J178" s="74" t="s">
        <v>718</v>
      </c>
      <c r="K178" s="74">
        <v>43.903999999999996</v>
      </c>
      <c r="L178" s="74">
        <v>-78.858999999999995</v>
      </c>
      <c r="M178" s="74" t="s">
        <v>475</v>
      </c>
      <c r="N178" s="74"/>
      <c r="O178" s="74"/>
      <c r="P178" s="74"/>
      <c r="Q178" s="74"/>
      <c r="R178" s="74"/>
      <c r="S178" s="74"/>
      <c r="T178" s="74" t="s">
        <v>476</v>
      </c>
      <c r="U178" s="74"/>
      <c r="V178" s="74"/>
      <c r="W178" s="74"/>
      <c r="X178" s="74"/>
      <c r="Y178" s="74"/>
      <c r="Z178" s="74"/>
      <c r="AA178" s="74"/>
      <c r="AB178" s="74"/>
      <c r="AC178" s="74"/>
      <c r="AD178" s="74"/>
      <c r="AE178" s="74"/>
      <c r="AF178" s="74"/>
      <c r="AG178" s="74"/>
      <c r="AH178" s="74"/>
      <c r="AI178" s="74"/>
      <c r="AJ178" s="74"/>
      <c r="AK178" s="74"/>
      <c r="AL178" s="74"/>
      <c r="AM178" s="74"/>
      <c r="AN178" s="74"/>
      <c r="AO178" s="74"/>
      <c r="AP178" s="74"/>
      <c r="AQ178" s="74"/>
      <c r="AR178" s="74"/>
      <c r="AS178" s="74"/>
      <c r="AT178" s="74"/>
      <c r="AU178" s="74"/>
      <c r="AV178" s="74"/>
      <c r="AW178" s="74"/>
      <c r="AX178" s="74"/>
      <c r="AY178" s="74"/>
      <c r="AZ178" s="74"/>
      <c r="BA178" s="74"/>
      <c r="BB178" s="74"/>
      <c r="BC178" s="74"/>
      <c r="BD178" s="74"/>
      <c r="BE178" s="74"/>
      <c r="BF178" s="74"/>
      <c r="BG178" s="74"/>
      <c r="BH178" s="74"/>
      <c r="BI178" s="74"/>
      <c r="BJ178" s="74"/>
      <c r="BK178" s="74"/>
      <c r="BL178" s="74"/>
      <c r="BM178" s="74"/>
      <c r="BN178" s="74"/>
      <c r="BO178" s="74"/>
      <c r="BP178" s="74"/>
      <c r="BQ178" s="74"/>
      <c r="BR178" s="74"/>
      <c r="BS178" s="74"/>
      <c r="BT178" s="74"/>
      <c r="BU178" s="74"/>
      <c r="BV178" s="74"/>
      <c r="BW178" s="74"/>
      <c r="BX178" s="74"/>
      <c r="BY178" s="74"/>
      <c r="BZ178" s="74"/>
      <c r="CA178" s="74"/>
      <c r="CB178" s="74"/>
      <c r="CC178" s="74"/>
      <c r="CD178" s="74"/>
      <c r="CE178" s="74"/>
      <c r="CF178" s="74"/>
      <c r="CG178" s="74"/>
      <c r="CH178" s="74"/>
      <c r="CI178" s="74"/>
      <c r="CJ178" s="74"/>
      <c r="CK178" s="74"/>
      <c r="CL178" s="74"/>
      <c r="CM178" s="74"/>
      <c r="CN178" s="74"/>
      <c r="CO178" s="74"/>
      <c r="CP178" s="74"/>
      <c r="CQ178" s="74"/>
      <c r="CR178" s="74"/>
      <c r="CS178" s="74"/>
      <c r="CT178" s="74"/>
      <c r="CU178" s="74"/>
      <c r="CV178" s="74"/>
      <c r="CW178" s="74"/>
      <c r="CX178" s="74"/>
      <c r="CY178" s="74"/>
      <c r="CZ178" s="74"/>
      <c r="DA178" s="74"/>
      <c r="DB178" s="74"/>
      <c r="DC178" s="74"/>
      <c r="DD178" s="74"/>
      <c r="DE178" s="74"/>
      <c r="DF178" s="74"/>
      <c r="DG178" s="74"/>
      <c r="DH178" s="74"/>
      <c r="DI178" s="74"/>
      <c r="DJ178" s="74"/>
      <c r="DK178" s="74"/>
      <c r="DL178" s="74"/>
      <c r="DM178" s="74"/>
      <c r="DN178" s="74"/>
      <c r="DO178" s="74"/>
    </row>
    <row r="179" spans="1:119" x14ac:dyDescent="0.35">
      <c r="A179" s="83">
        <v>103636</v>
      </c>
      <c r="B179" s="74" t="s">
        <v>894</v>
      </c>
      <c r="C179" s="74" t="b">
        <v>0</v>
      </c>
      <c r="D179" s="74" t="b">
        <v>1</v>
      </c>
      <c r="E179" s="74" t="b">
        <v>0</v>
      </c>
      <c r="F179" s="74" t="b">
        <v>0</v>
      </c>
      <c r="G179" s="74"/>
      <c r="H179" s="74"/>
      <c r="I179" s="74" t="s">
        <v>735</v>
      </c>
      <c r="J179" s="74" t="s">
        <v>718</v>
      </c>
      <c r="K179" s="74">
        <v>43.588999999999999</v>
      </c>
      <c r="L179" s="74">
        <v>-80.204000000000008</v>
      </c>
      <c r="M179" s="74" t="s">
        <v>475</v>
      </c>
      <c r="N179" s="74"/>
      <c r="O179" s="74"/>
      <c r="P179" s="74"/>
      <c r="Q179" s="74"/>
      <c r="R179" s="74"/>
      <c r="S179" s="74"/>
      <c r="T179" s="74" t="s">
        <v>476</v>
      </c>
      <c r="U179" s="74"/>
      <c r="V179" s="74"/>
      <c r="W179" s="74"/>
      <c r="X179" s="74"/>
      <c r="Y179" s="74"/>
      <c r="Z179" s="74"/>
      <c r="AA179" s="74"/>
      <c r="AB179" s="74"/>
      <c r="AC179" s="74"/>
      <c r="AD179" s="74"/>
      <c r="AE179" s="74"/>
      <c r="AF179" s="74"/>
      <c r="AG179" s="74"/>
      <c r="AH179" s="74"/>
      <c r="AI179" s="74"/>
      <c r="AJ179" s="74"/>
      <c r="AK179" s="74"/>
      <c r="AL179" s="74"/>
      <c r="AM179" s="74"/>
      <c r="AN179" s="74"/>
      <c r="AO179" s="74"/>
      <c r="AP179" s="74"/>
      <c r="AQ179" s="74"/>
      <c r="AR179" s="74"/>
      <c r="AS179" s="74"/>
      <c r="AT179" s="74"/>
      <c r="AU179" s="74"/>
      <c r="AV179" s="74"/>
      <c r="AW179" s="74"/>
      <c r="AX179" s="74"/>
      <c r="AY179" s="74"/>
      <c r="AZ179" s="74"/>
      <c r="BA179" s="74"/>
      <c r="BB179" s="74"/>
      <c r="BC179" s="74"/>
      <c r="BD179" s="74"/>
      <c r="BE179" s="74"/>
      <c r="BF179" s="74"/>
      <c r="BG179" s="74"/>
      <c r="BH179" s="74"/>
      <c r="BI179" s="74"/>
      <c r="BJ179" s="74"/>
      <c r="BK179" s="74"/>
      <c r="BL179" s="74"/>
      <c r="BM179" s="74"/>
      <c r="BN179" s="74"/>
      <c r="BO179" s="74"/>
      <c r="BP179" s="74"/>
      <c r="BQ179" s="74"/>
      <c r="BR179" s="74"/>
      <c r="BS179" s="74"/>
      <c r="BT179" s="74"/>
      <c r="BU179" s="74"/>
      <c r="BV179" s="74"/>
      <c r="BW179" s="74"/>
      <c r="BX179" s="74"/>
      <c r="BY179" s="74"/>
      <c r="BZ179" s="74"/>
      <c r="CA179" s="74"/>
      <c r="CB179" s="74"/>
      <c r="CC179" s="74"/>
      <c r="CD179" s="74"/>
      <c r="CE179" s="74"/>
      <c r="CF179" s="74"/>
      <c r="CG179" s="74"/>
      <c r="CH179" s="74"/>
      <c r="CI179" s="74"/>
      <c r="CJ179" s="74"/>
      <c r="CK179" s="74"/>
      <c r="CL179" s="74"/>
      <c r="CM179" s="74"/>
      <c r="CN179" s="74"/>
      <c r="CO179" s="74"/>
      <c r="CP179" s="74"/>
      <c r="CQ179" s="74"/>
      <c r="CR179" s="74"/>
      <c r="CS179" s="74"/>
      <c r="CT179" s="74"/>
      <c r="CU179" s="74"/>
      <c r="CV179" s="74"/>
      <c r="CW179" s="74"/>
      <c r="CX179" s="74"/>
      <c r="CY179" s="74"/>
      <c r="CZ179" s="74"/>
      <c r="DA179" s="74"/>
      <c r="DB179" s="74"/>
      <c r="DC179" s="74"/>
      <c r="DD179" s="74"/>
      <c r="DE179" s="74"/>
      <c r="DF179" s="74"/>
      <c r="DG179" s="74"/>
      <c r="DH179" s="74"/>
      <c r="DI179" s="74"/>
      <c r="DJ179" s="74"/>
      <c r="DK179" s="74"/>
      <c r="DL179" s="74"/>
      <c r="DM179" s="74"/>
      <c r="DN179" s="74"/>
      <c r="DO179" s="74"/>
    </row>
    <row r="180" spans="1:119" x14ac:dyDescent="0.35">
      <c r="A180" s="83">
        <v>103637</v>
      </c>
      <c r="B180" s="74" t="s">
        <v>895</v>
      </c>
      <c r="C180" s="74" t="b">
        <v>0</v>
      </c>
      <c r="D180" s="74" t="b">
        <v>1</v>
      </c>
      <c r="E180" s="74" t="b">
        <v>0</v>
      </c>
      <c r="F180" s="74" t="b">
        <v>0</v>
      </c>
      <c r="G180" s="74"/>
      <c r="H180" s="74"/>
      <c r="I180" s="74" t="s">
        <v>664</v>
      </c>
      <c r="J180" s="74" t="s">
        <v>654</v>
      </c>
      <c r="K180" s="74">
        <v>44.660000000000004</v>
      </c>
      <c r="L180" s="74">
        <v>-63.564</v>
      </c>
      <c r="M180" s="74" t="s">
        <v>475</v>
      </c>
      <c r="N180" s="74"/>
      <c r="O180" s="74"/>
      <c r="P180" s="74"/>
      <c r="Q180" s="74"/>
      <c r="R180" s="74"/>
      <c r="S180" s="74"/>
      <c r="T180" s="74" t="s">
        <v>476</v>
      </c>
      <c r="U180" s="74"/>
      <c r="V180" s="74"/>
      <c r="W180" s="74"/>
      <c r="X180" s="74"/>
      <c r="Y180" s="74"/>
      <c r="Z180" s="74"/>
      <c r="AA180" s="74"/>
      <c r="AB180" s="74"/>
      <c r="AC180" s="74"/>
      <c r="AD180" s="74"/>
      <c r="AE180" s="74"/>
      <c r="AF180" s="74"/>
      <c r="AG180" s="74"/>
      <c r="AH180" s="74"/>
      <c r="AI180" s="74"/>
      <c r="AJ180" s="74"/>
      <c r="AK180" s="74"/>
      <c r="AL180" s="74"/>
      <c r="AM180" s="74"/>
      <c r="AN180" s="74"/>
      <c r="AO180" s="74"/>
      <c r="AP180" s="74"/>
      <c r="AQ180" s="74"/>
      <c r="AR180" s="74"/>
      <c r="AS180" s="74"/>
      <c r="AT180" s="74"/>
      <c r="AU180" s="74"/>
      <c r="AV180" s="74"/>
      <c r="AW180" s="74"/>
      <c r="AX180" s="74"/>
      <c r="AY180" s="74"/>
      <c r="AZ180" s="74"/>
      <c r="BA180" s="74"/>
      <c r="BB180" s="74"/>
      <c r="BC180" s="74"/>
      <c r="BD180" s="74"/>
      <c r="BE180" s="74"/>
      <c r="BF180" s="74"/>
      <c r="BG180" s="74"/>
      <c r="BH180" s="74"/>
      <c r="BI180" s="74"/>
      <c r="BJ180" s="74"/>
      <c r="BK180" s="74"/>
      <c r="BL180" s="74"/>
      <c r="BM180" s="74"/>
      <c r="BN180" s="74"/>
      <c r="BO180" s="74"/>
      <c r="BP180" s="74"/>
      <c r="BQ180" s="74"/>
      <c r="BR180" s="74"/>
      <c r="BS180" s="74"/>
      <c r="BT180" s="74"/>
      <c r="BU180" s="74"/>
      <c r="BV180" s="74"/>
      <c r="BW180" s="74"/>
      <c r="BX180" s="74"/>
      <c r="BY180" s="74"/>
      <c r="BZ180" s="74"/>
      <c r="CA180" s="74"/>
      <c r="CB180" s="74"/>
      <c r="CC180" s="74"/>
      <c r="CD180" s="74"/>
      <c r="CE180" s="74"/>
      <c r="CF180" s="74"/>
      <c r="CG180" s="74"/>
      <c r="CH180" s="74"/>
      <c r="CI180" s="74"/>
      <c r="CJ180" s="74"/>
      <c r="CK180" s="74"/>
      <c r="CL180" s="74"/>
      <c r="CM180" s="74"/>
      <c r="CN180" s="74"/>
      <c r="CO180" s="74"/>
      <c r="CP180" s="74"/>
      <c r="CQ180" s="74"/>
      <c r="CR180" s="74"/>
      <c r="CS180" s="74"/>
      <c r="CT180" s="74"/>
      <c r="CU180" s="74"/>
      <c r="CV180" s="74"/>
      <c r="CW180" s="74"/>
      <c r="CX180" s="74"/>
      <c r="CY180" s="74"/>
      <c r="CZ180" s="74"/>
      <c r="DA180" s="74"/>
      <c r="DB180" s="74"/>
      <c r="DC180" s="74"/>
      <c r="DD180" s="74"/>
      <c r="DE180" s="74"/>
      <c r="DF180" s="74"/>
      <c r="DG180" s="74"/>
      <c r="DH180" s="74"/>
      <c r="DI180" s="74"/>
      <c r="DJ180" s="74"/>
      <c r="DK180" s="74"/>
      <c r="DL180" s="74"/>
      <c r="DM180" s="74"/>
      <c r="DN180" s="74"/>
      <c r="DO180" s="74"/>
    </row>
    <row r="181" spans="1:119" x14ac:dyDescent="0.35">
      <c r="A181" s="83">
        <v>103638</v>
      </c>
      <c r="B181" s="74" t="s">
        <v>896</v>
      </c>
      <c r="C181" s="74" t="b">
        <v>0</v>
      </c>
      <c r="D181" s="74" t="b">
        <v>1</v>
      </c>
      <c r="E181" s="74" t="b">
        <v>0</v>
      </c>
      <c r="F181" s="74" t="b">
        <v>0</v>
      </c>
      <c r="G181" s="74" t="s">
        <v>641</v>
      </c>
      <c r="H181" s="74"/>
      <c r="I181" s="74" t="s">
        <v>897</v>
      </c>
      <c r="J181" s="74" t="s">
        <v>643</v>
      </c>
      <c r="K181" s="74">
        <v>45.275000000000006</v>
      </c>
      <c r="L181" s="74">
        <v>-66.061000000000007</v>
      </c>
      <c r="M181" s="74" t="s">
        <v>475</v>
      </c>
      <c r="N181" s="74">
        <v>1969</v>
      </c>
      <c r="O181" s="74"/>
      <c r="P181" s="74">
        <v>2017</v>
      </c>
      <c r="Q181" s="74">
        <v>611</v>
      </c>
      <c r="R181" s="74"/>
      <c r="S181" s="74"/>
      <c r="T181" s="74" t="s">
        <v>502</v>
      </c>
      <c r="U181" s="74"/>
      <c r="V181" s="74"/>
      <c r="W181" s="74"/>
      <c r="X181" s="74"/>
      <c r="Y181" s="74"/>
      <c r="Z181" s="74"/>
      <c r="AA181" s="74" t="s">
        <v>477</v>
      </c>
      <c r="AB181" s="74"/>
      <c r="AC181" s="74"/>
      <c r="AD181" s="74"/>
      <c r="AE181" s="74"/>
      <c r="AF181" s="74" t="s">
        <v>491</v>
      </c>
      <c r="AG181" s="74"/>
      <c r="AH181" s="74"/>
      <c r="AI181" s="74"/>
      <c r="AJ181" s="74"/>
      <c r="AK181" s="74"/>
      <c r="AL181" s="74"/>
      <c r="AM181" s="74"/>
      <c r="AN181" s="74" t="s">
        <v>477</v>
      </c>
      <c r="AO181" s="74"/>
      <c r="AP181" s="74"/>
      <c r="AQ181" s="74"/>
      <c r="AR181" s="74"/>
      <c r="AS181" s="74"/>
      <c r="AT181" s="74"/>
      <c r="AU181" s="74"/>
      <c r="AV181" s="74"/>
      <c r="AW181" s="74" t="s">
        <v>477</v>
      </c>
      <c r="AX181" s="74"/>
      <c r="AY181" s="74"/>
      <c r="AZ181" s="74"/>
      <c r="BA181" s="74"/>
      <c r="BB181" s="74"/>
      <c r="BC181" s="74"/>
      <c r="BD181" s="74"/>
      <c r="BE181" s="74"/>
      <c r="BF181" s="74"/>
      <c r="BG181" s="74"/>
      <c r="BH181" s="74"/>
      <c r="BI181" s="74"/>
      <c r="BJ181" s="74" t="s">
        <v>477</v>
      </c>
      <c r="BK181" s="74"/>
      <c r="BL181" s="74"/>
      <c r="BM181" s="74"/>
      <c r="BN181" s="74" t="s">
        <v>477</v>
      </c>
      <c r="BO181" s="74">
        <v>60000</v>
      </c>
      <c r="BP181" s="74"/>
      <c r="BQ181" s="74"/>
      <c r="BR181" s="74"/>
      <c r="BS181" s="74"/>
      <c r="BT181" s="74"/>
      <c r="BU181" s="74"/>
      <c r="BV181" s="74"/>
      <c r="BW181" s="74"/>
      <c r="BX181" s="74"/>
      <c r="BY181" s="74"/>
      <c r="BZ181" s="74"/>
      <c r="CA181" s="74"/>
      <c r="CB181" s="74">
        <v>32918</v>
      </c>
      <c r="CC181" s="74"/>
      <c r="CD181" s="74"/>
      <c r="CE181" s="74"/>
      <c r="CF181" s="74">
        <v>19800</v>
      </c>
      <c r="CG181" s="74"/>
      <c r="CH181" s="74"/>
      <c r="CI181" s="74"/>
      <c r="CJ181" s="74"/>
      <c r="CK181" s="74" t="s">
        <v>477</v>
      </c>
      <c r="CL181" s="74" t="s">
        <v>480</v>
      </c>
      <c r="CM181" s="74" t="s">
        <v>477</v>
      </c>
      <c r="CN181" s="74">
        <v>12</v>
      </c>
      <c r="CO181" s="74"/>
      <c r="CP181" s="74">
        <v>1</v>
      </c>
      <c r="CQ181" s="74">
        <v>505000</v>
      </c>
      <c r="CR181" s="74"/>
      <c r="CS181" s="74">
        <v>35000</v>
      </c>
      <c r="CT181" s="74"/>
      <c r="CU181" s="74"/>
      <c r="CV181" s="74"/>
      <c r="CW181" s="74" t="s">
        <v>480</v>
      </c>
      <c r="CX181" s="74"/>
      <c r="CY181" s="74" t="s">
        <v>480</v>
      </c>
      <c r="CZ181" s="74" t="s">
        <v>480</v>
      </c>
      <c r="DA181" s="74"/>
      <c r="DB181" s="74" t="s">
        <v>480</v>
      </c>
      <c r="DC181" s="74"/>
      <c r="DD181" s="74"/>
      <c r="DE181" s="74"/>
      <c r="DF181" s="74"/>
      <c r="DG181" s="74"/>
      <c r="DH181" s="74"/>
      <c r="DI181" s="74"/>
      <c r="DJ181" s="74"/>
      <c r="DK181" s="74"/>
      <c r="DL181" s="74"/>
      <c r="DM181" s="74"/>
      <c r="DN181" s="74"/>
      <c r="DO181" s="74"/>
    </row>
    <row r="182" spans="1:119" x14ac:dyDescent="0.35">
      <c r="A182" s="83">
        <v>103639</v>
      </c>
      <c r="B182" s="74" t="s">
        <v>898</v>
      </c>
      <c r="C182" s="74" t="b">
        <v>0</v>
      </c>
      <c r="D182" s="74" t="b">
        <v>1</v>
      </c>
      <c r="E182" s="74" t="b">
        <v>0</v>
      </c>
      <c r="F182" s="74" t="b">
        <v>0</v>
      </c>
      <c r="G182" s="74"/>
      <c r="H182" s="74"/>
      <c r="I182" s="74" t="s">
        <v>769</v>
      </c>
      <c r="J182" s="74" t="s">
        <v>718</v>
      </c>
      <c r="K182" s="74">
        <v>43.905000000000001</v>
      </c>
      <c r="L182" s="74">
        <v>-78.858000000000004</v>
      </c>
      <c r="M182" s="74" t="s">
        <v>475</v>
      </c>
      <c r="N182" s="74"/>
      <c r="O182" s="74"/>
      <c r="P182" s="74"/>
      <c r="Q182" s="74"/>
      <c r="R182" s="74"/>
      <c r="S182" s="74"/>
      <c r="T182" s="74" t="s">
        <v>476</v>
      </c>
      <c r="U182" s="74"/>
      <c r="V182" s="74"/>
      <c r="W182" s="74"/>
      <c r="X182" s="74"/>
      <c r="Y182" s="74"/>
      <c r="Z182" s="74"/>
      <c r="AA182" s="74"/>
      <c r="AB182" s="74"/>
      <c r="AC182" s="74"/>
      <c r="AD182" s="74"/>
      <c r="AE182" s="74"/>
      <c r="AF182" s="74"/>
      <c r="AG182" s="74"/>
      <c r="AH182" s="74"/>
      <c r="AI182" s="74"/>
      <c r="AJ182" s="74"/>
      <c r="AK182" s="74"/>
      <c r="AL182" s="74"/>
      <c r="AM182" s="74"/>
      <c r="AN182" s="74"/>
      <c r="AO182" s="74"/>
      <c r="AP182" s="74"/>
      <c r="AQ182" s="74"/>
      <c r="AR182" s="74"/>
      <c r="AS182" s="74"/>
      <c r="AT182" s="74"/>
      <c r="AU182" s="74"/>
      <c r="AV182" s="74"/>
      <c r="AW182" s="74"/>
      <c r="AX182" s="74"/>
      <c r="AY182" s="74"/>
      <c r="AZ182" s="74"/>
      <c r="BA182" s="74"/>
      <c r="BB182" s="74"/>
      <c r="BC182" s="74"/>
      <c r="BD182" s="74"/>
      <c r="BE182" s="74"/>
      <c r="BF182" s="74"/>
      <c r="BG182" s="74"/>
      <c r="BH182" s="74"/>
      <c r="BI182" s="74"/>
      <c r="BJ182" s="74"/>
      <c r="BK182" s="74"/>
      <c r="BL182" s="74"/>
      <c r="BM182" s="74"/>
      <c r="BN182" s="74"/>
      <c r="BO182" s="74"/>
      <c r="BP182" s="74"/>
      <c r="BQ182" s="74"/>
      <c r="BR182" s="74"/>
      <c r="BS182" s="74"/>
      <c r="BT182" s="74"/>
      <c r="BU182" s="74"/>
      <c r="BV182" s="74"/>
      <c r="BW182" s="74"/>
      <c r="BX182" s="74"/>
      <c r="BY182" s="74"/>
      <c r="BZ182" s="74"/>
      <c r="CA182" s="74"/>
      <c r="CB182" s="74"/>
      <c r="CC182" s="74"/>
      <c r="CD182" s="74"/>
      <c r="CE182" s="74"/>
      <c r="CF182" s="74"/>
      <c r="CG182" s="74"/>
      <c r="CH182" s="74"/>
      <c r="CI182" s="74"/>
      <c r="CJ182" s="74"/>
      <c r="CK182" s="74"/>
      <c r="CL182" s="74"/>
      <c r="CM182" s="74"/>
      <c r="CN182" s="74"/>
      <c r="CO182" s="74"/>
      <c r="CP182" s="74"/>
      <c r="CQ182" s="74"/>
      <c r="CR182" s="74"/>
      <c r="CS182" s="74"/>
      <c r="CT182" s="74"/>
      <c r="CU182" s="74"/>
      <c r="CV182" s="74"/>
      <c r="CW182" s="74"/>
      <c r="CX182" s="74"/>
      <c r="CY182" s="74"/>
      <c r="CZ182" s="74"/>
      <c r="DA182" s="74"/>
      <c r="DB182" s="74"/>
      <c r="DC182" s="74"/>
      <c r="DD182" s="74"/>
      <c r="DE182" s="74"/>
      <c r="DF182" s="74"/>
      <c r="DG182" s="74"/>
      <c r="DH182" s="74"/>
      <c r="DI182" s="74"/>
      <c r="DJ182" s="74"/>
      <c r="DK182" s="74"/>
      <c r="DL182" s="74"/>
      <c r="DM182" s="74"/>
      <c r="DN182" s="74"/>
      <c r="DO182" s="74"/>
    </row>
    <row r="183" spans="1:119" x14ac:dyDescent="0.35">
      <c r="A183" s="83">
        <v>103640</v>
      </c>
      <c r="B183" s="74" t="s">
        <v>899</v>
      </c>
      <c r="C183" s="74" t="b">
        <v>0</v>
      </c>
      <c r="D183" s="74" t="b">
        <v>1</v>
      </c>
      <c r="E183" s="74" t="b">
        <v>0</v>
      </c>
      <c r="F183" s="74" t="b">
        <v>0</v>
      </c>
      <c r="G183" s="74" t="s">
        <v>826</v>
      </c>
      <c r="H183" s="74"/>
      <c r="I183" s="74" t="s">
        <v>827</v>
      </c>
      <c r="J183" s="74" t="s">
        <v>828</v>
      </c>
      <c r="K183" s="74">
        <v>46.241</v>
      </c>
      <c r="L183" s="74">
        <v>-63.128</v>
      </c>
      <c r="M183" s="74" t="s">
        <v>475</v>
      </c>
      <c r="N183" s="74">
        <v>1995</v>
      </c>
      <c r="O183" s="74"/>
      <c r="P183" s="74">
        <v>2018</v>
      </c>
      <c r="Q183" s="74">
        <v>611</v>
      </c>
      <c r="R183" s="74"/>
      <c r="S183" s="74"/>
      <c r="T183" s="74" t="s">
        <v>876</v>
      </c>
      <c r="U183" s="74" t="s">
        <v>477</v>
      </c>
      <c r="V183" s="74"/>
      <c r="W183" s="74" t="s">
        <v>477</v>
      </c>
      <c r="X183" s="74"/>
      <c r="Y183" s="74"/>
      <c r="Z183" s="74"/>
      <c r="AA183" s="74" t="s">
        <v>477</v>
      </c>
      <c r="AB183" s="74"/>
      <c r="AC183" s="74" t="s">
        <v>477</v>
      </c>
      <c r="AD183" s="74"/>
      <c r="AE183" s="74"/>
      <c r="AF183" s="74" t="s">
        <v>491</v>
      </c>
      <c r="AG183" s="74"/>
      <c r="AH183" s="74"/>
      <c r="AI183" s="74"/>
      <c r="AJ183" s="74"/>
      <c r="AK183" s="74"/>
      <c r="AL183" s="74"/>
      <c r="AM183" s="74"/>
      <c r="AN183" s="74"/>
      <c r="AO183" s="74"/>
      <c r="AP183" s="74"/>
      <c r="AQ183" s="74"/>
      <c r="AR183" s="74"/>
      <c r="AS183" s="74"/>
      <c r="AT183" s="74"/>
      <c r="AU183" s="74"/>
      <c r="AV183" s="74"/>
      <c r="AW183" s="74"/>
      <c r="AX183" s="74"/>
      <c r="AY183" s="74"/>
      <c r="AZ183" s="74"/>
      <c r="BA183" s="74"/>
      <c r="BB183" s="74" t="s">
        <v>477</v>
      </c>
      <c r="BC183" s="74"/>
      <c r="BD183" s="74"/>
      <c r="BE183" s="74"/>
      <c r="BF183" s="74"/>
      <c r="BG183" s="74" t="s">
        <v>477</v>
      </c>
      <c r="BH183" s="74"/>
      <c r="BI183" s="74"/>
      <c r="BJ183" s="74"/>
      <c r="BK183" s="74"/>
      <c r="BL183" s="74"/>
      <c r="BM183" s="74"/>
      <c r="BN183" s="74"/>
      <c r="BO183" s="74"/>
      <c r="BP183" s="74"/>
      <c r="BQ183" s="74"/>
      <c r="BR183" s="74"/>
      <c r="BS183" s="74"/>
      <c r="BT183" s="74"/>
      <c r="BU183" s="74"/>
      <c r="BV183" s="74"/>
      <c r="BW183" s="74"/>
      <c r="BX183" s="74"/>
      <c r="BY183" s="74"/>
      <c r="BZ183" s="74"/>
      <c r="CA183" s="74"/>
      <c r="CB183" s="74"/>
      <c r="CC183" s="74"/>
      <c r="CD183" s="74"/>
      <c r="CE183" s="74"/>
      <c r="CF183" s="74"/>
      <c r="CG183" s="74"/>
      <c r="CH183" s="74"/>
      <c r="CI183" s="74"/>
      <c r="CJ183" s="74"/>
      <c r="CK183" s="74" t="s">
        <v>480</v>
      </c>
      <c r="CL183" s="74" t="s">
        <v>477</v>
      </c>
      <c r="CM183" s="74" t="s">
        <v>477</v>
      </c>
      <c r="CN183" s="74"/>
      <c r="CO183" s="74">
        <v>28</v>
      </c>
      <c r="CP183" s="74">
        <v>28</v>
      </c>
      <c r="CQ183" s="74"/>
      <c r="CR183" s="74">
        <v>16404200</v>
      </c>
      <c r="CS183" s="74">
        <v>16404200</v>
      </c>
      <c r="CT183" s="74"/>
      <c r="CU183" s="74">
        <v>2550</v>
      </c>
      <c r="CV183" s="74">
        <v>2550</v>
      </c>
      <c r="CW183" s="74"/>
      <c r="CX183" s="74"/>
      <c r="CY183" s="74"/>
      <c r="CZ183" s="74"/>
      <c r="DA183" s="74"/>
      <c r="DB183" s="74"/>
      <c r="DC183" s="74"/>
      <c r="DD183" s="74">
        <v>13</v>
      </c>
      <c r="DE183" s="74">
        <v>13</v>
      </c>
      <c r="DF183" s="74"/>
      <c r="DG183" s="74">
        <v>29785</v>
      </c>
      <c r="DH183" s="74"/>
      <c r="DI183" s="74"/>
      <c r="DJ183" s="74">
        <v>80</v>
      </c>
      <c r="DK183" s="74"/>
      <c r="DL183" s="74"/>
      <c r="DM183" s="74">
        <v>70</v>
      </c>
      <c r="DN183" s="74"/>
      <c r="DO183" s="74"/>
    </row>
    <row r="184" spans="1:119" x14ac:dyDescent="0.35">
      <c r="A184" s="83">
        <v>103641</v>
      </c>
      <c r="B184" s="74" t="s">
        <v>900</v>
      </c>
      <c r="C184" s="74" t="b">
        <v>0</v>
      </c>
      <c r="D184" s="74" t="b">
        <v>1</v>
      </c>
      <c r="E184" s="74" t="b">
        <v>0</v>
      </c>
      <c r="F184" s="74" t="b">
        <v>0</v>
      </c>
      <c r="G184" s="74"/>
      <c r="H184" s="74"/>
      <c r="I184" s="74" t="s">
        <v>901</v>
      </c>
      <c r="J184" s="74" t="s">
        <v>718</v>
      </c>
      <c r="K184" s="74">
        <v>43.779000000000003</v>
      </c>
      <c r="L184" s="74">
        <v>-79.228999999999999</v>
      </c>
      <c r="M184" s="74" t="s">
        <v>475</v>
      </c>
      <c r="N184" s="74"/>
      <c r="O184" s="74"/>
      <c r="P184" s="74"/>
      <c r="Q184" s="74"/>
      <c r="R184" s="74"/>
      <c r="S184" s="74"/>
      <c r="T184" s="74" t="s">
        <v>476</v>
      </c>
      <c r="U184" s="74"/>
      <c r="V184" s="74"/>
      <c r="W184" s="74"/>
      <c r="X184" s="74"/>
      <c r="Y184" s="74"/>
      <c r="Z184" s="74"/>
      <c r="AA184" s="74"/>
      <c r="AB184" s="74"/>
      <c r="AC184" s="74"/>
      <c r="AD184" s="74"/>
      <c r="AE184" s="74"/>
      <c r="AF184" s="74"/>
      <c r="AG184" s="74"/>
      <c r="AH184" s="74"/>
      <c r="AI184" s="74"/>
      <c r="AJ184" s="74"/>
      <c r="AK184" s="74"/>
      <c r="AL184" s="74"/>
      <c r="AM184" s="74"/>
      <c r="AN184" s="74"/>
      <c r="AO184" s="74"/>
      <c r="AP184" s="74"/>
      <c r="AQ184" s="74"/>
      <c r="AR184" s="74"/>
      <c r="AS184" s="74"/>
      <c r="AT184" s="74"/>
      <c r="AU184" s="74"/>
      <c r="AV184" s="74"/>
      <c r="AW184" s="74"/>
      <c r="AX184" s="74"/>
      <c r="AY184" s="74"/>
      <c r="AZ184" s="74"/>
      <c r="BA184" s="74"/>
      <c r="BB184" s="74"/>
      <c r="BC184" s="74"/>
      <c r="BD184" s="74"/>
      <c r="BE184" s="74"/>
      <c r="BF184" s="74"/>
      <c r="BG184" s="74"/>
      <c r="BH184" s="74"/>
      <c r="BI184" s="74"/>
      <c r="BJ184" s="74"/>
      <c r="BK184" s="74"/>
      <c r="BL184" s="74"/>
      <c r="BM184" s="74"/>
      <c r="BN184" s="74"/>
      <c r="BO184" s="74"/>
      <c r="BP184" s="74"/>
      <c r="BQ184" s="74"/>
      <c r="BR184" s="74"/>
      <c r="BS184" s="74"/>
      <c r="BT184" s="74"/>
      <c r="BU184" s="74"/>
      <c r="BV184" s="74"/>
      <c r="BW184" s="74"/>
      <c r="BX184" s="74"/>
      <c r="BY184" s="74"/>
      <c r="BZ184" s="74"/>
      <c r="CA184" s="74"/>
      <c r="CB184" s="74"/>
      <c r="CC184" s="74"/>
      <c r="CD184" s="74"/>
      <c r="CE184" s="74"/>
      <c r="CF184" s="74"/>
      <c r="CG184" s="74"/>
      <c r="CH184" s="74"/>
      <c r="CI184" s="74"/>
      <c r="CJ184" s="74"/>
      <c r="CK184" s="74"/>
      <c r="CL184" s="74"/>
      <c r="CM184" s="74"/>
      <c r="CN184" s="74"/>
      <c r="CO184" s="74"/>
      <c r="CP184" s="74"/>
      <c r="CQ184" s="74"/>
      <c r="CR184" s="74"/>
      <c r="CS184" s="74"/>
      <c r="CT184" s="74"/>
      <c r="CU184" s="74"/>
      <c r="CV184" s="74"/>
      <c r="CW184" s="74"/>
      <c r="CX184" s="74"/>
      <c r="CY184" s="74"/>
      <c r="CZ184" s="74"/>
      <c r="DA184" s="74"/>
      <c r="DB184" s="74"/>
      <c r="DC184" s="74"/>
      <c r="DD184" s="74"/>
      <c r="DE184" s="74"/>
      <c r="DF184" s="74"/>
      <c r="DG184" s="74"/>
      <c r="DH184" s="74"/>
      <c r="DI184" s="74"/>
      <c r="DJ184" s="74"/>
      <c r="DK184" s="74"/>
      <c r="DL184" s="74"/>
      <c r="DM184" s="74"/>
      <c r="DN184" s="74"/>
      <c r="DO184" s="74"/>
    </row>
    <row r="185" spans="1:119" x14ac:dyDescent="0.35">
      <c r="A185" s="83">
        <v>103642</v>
      </c>
      <c r="B185" s="74" t="s">
        <v>902</v>
      </c>
      <c r="C185" s="74" t="b">
        <v>0</v>
      </c>
      <c r="D185" s="74" t="b">
        <v>1</v>
      </c>
      <c r="E185" s="74" t="b">
        <v>0</v>
      </c>
      <c r="F185" s="74" t="b">
        <v>0</v>
      </c>
      <c r="G185" s="74"/>
      <c r="H185" s="74"/>
      <c r="I185" s="74" t="s">
        <v>903</v>
      </c>
      <c r="J185" s="74" t="s">
        <v>718</v>
      </c>
      <c r="K185" s="74">
        <v>43.481000000000002</v>
      </c>
      <c r="L185" s="74">
        <v>-80.503</v>
      </c>
      <c r="M185" s="74" t="s">
        <v>475</v>
      </c>
      <c r="N185" s="74"/>
      <c r="O185" s="74"/>
      <c r="P185" s="74"/>
      <c r="Q185" s="74"/>
      <c r="R185" s="74"/>
      <c r="S185" s="74"/>
      <c r="T185" s="74" t="s">
        <v>476</v>
      </c>
      <c r="U185" s="74"/>
      <c r="V185" s="74"/>
      <c r="W185" s="74"/>
      <c r="X185" s="74"/>
      <c r="Y185" s="74"/>
      <c r="Z185" s="74"/>
      <c r="AA185" s="74"/>
      <c r="AB185" s="74"/>
      <c r="AC185" s="74"/>
      <c r="AD185" s="74"/>
      <c r="AE185" s="74"/>
      <c r="AF185" s="74"/>
      <c r="AG185" s="74"/>
      <c r="AH185" s="74"/>
      <c r="AI185" s="74"/>
      <c r="AJ185" s="74"/>
      <c r="AK185" s="74"/>
      <c r="AL185" s="74"/>
      <c r="AM185" s="74"/>
      <c r="AN185" s="74"/>
      <c r="AO185" s="74"/>
      <c r="AP185" s="74"/>
      <c r="AQ185" s="74"/>
      <c r="AR185" s="74"/>
      <c r="AS185" s="74"/>
      <c r="AT185" s="74"/>
      <c r="AU185" s="74"/>
      <c r="AV185" s="74"/>
      <c r="AW185" s="74"/>
      <c r="AX185" s="74"/>
      <c r="AY185" s="74"/>
      <c r="AZ185" s="74"/>
      <c r="BA185" s="74"/>
      <c r="BB185" s="74"/>
      <c r="BC185" s="74"/>
      <c r="BD185" s="74"/>
      <c r="BE185" s="74"/>
      <c r="BF185" s="74"/>
      <c r="BG185" s="74"/>
      <c r="BH185" s="74"/>
      <c r="BI185" s="74"/>
      <c r="BJ185" s="74"/>
      <c r="BK185" s="74"/>
      <c r="BL185" s="74"/>
      <c r="BM185" s="74"/>
      <c r="BN185" s="74"/>
      <c r="BO185" s="74"/>
      <c r="BP185" s="74"/>
      <c r="BQ185" s="74"/>
      <c r="BR185" s="74"/>
      <c r="BS185" s="74"/>
      <c r="BT185" s="74"/>
      <c r="BU185" s="74"/>
      <c r="BV185" s="74"/>
      <c r="BW185" s="74"/>
      <c r="BX185" s="74"/>
      <c r="BY185" s="74"/>
      <c r="BZ185" s="74"/>
      <c r="CA185" s="74"/>
      <c r="CB185" s="74"/>
      <c r="CC185" s="74"/>
      <c r="CD185" s="74"/>
      <c r="CE185" s="74"/>
      <c r="CF185" s="74"/>
      <c r="CG185" s="74"/>
      <c r="CH185" s="74"/>
      <c r="CI185" s="74"/>
      <c r="CJ185" s="74"/>
      <c r="CK185" s="74"/>
      <c r="CL185" s="74"/>
      <c r="CM185" s="74"/>
      <c r="CN185" s="74"/>
      <c r="CO185" s="74"/>
      <c r="CP185" s="74"/>
      <c r="CQ185" s="74"/>
      <c r="CR185" s="74"/>
      <c r="CS185" s="74"/>
      <c r="CT185" s="74"/>
      <c r="CU185" s="74"/>
      <c r="CV185" s="74"/>
      <c r="CW185" s="74"/>
      <c r="CX185" s="74"/>
      <c r="CY185" s="74"/>
      <c r="CZ185" s="74"/>
      <c r="DA185" s="74"/>
      <c r="DB185" s="74"/>
      <c r="DC185" s="74"/>
      <c r="DD185" s="74"/>
      <c r="DE185" s="74"/>
      <c r="DF185" s="74"/>
      <c r="DG185" s="74"/>
      <c r="DH185" s="74"/>
      <c r="DI185" s="74"/>
      <c r="DJ185" s="74"/>
      <c r="DK185" s="74"/>
      <c r="DL185" s="74"/>
      <c r="DM185" s="74"/>
      <c r="DN185" s="74"/>
      <c r="DO185" s="74"/>
    </row>
    <row r="186" spans="1:119" x14ac:dyDescent="0.35">
      <c r="A186" s="83">
        <v>103643</v>
      </c>
      <c r="B186" s="74" t="s">
        <v>904</v>
      </c>
      <c r="C186" s="74" t="b">
        <v>0</v>
      </c>
      <c r="D186" s="74" t="b">
        <v>1</v>
      </c>
      <c r="E186" s="74" t="b">
        <v>0</v>
      </c>
      <c r="F186" s="74" t="b">
        <v>0</v>
      </c>
      <c r="G186" s="74"/>
      <c r="H186" s="74"/>
      <c r="I186" s="74" t="s">
        <v>754</v>
      </c>
      <c r="J186" s="74" t="s">
        <v>718</v>
      </c>
      <c r="K186" s="74">
        <v>43.030999999999999</v>
      </c>
      <c r="L186" s="74">
        <v>-81.198999999999998</v>
      </c>
      <c r="M186" s="74" t="s">
        <v>475</v>
      </c>
      <c r="N186" s="74"/>
      <c r="O186" s="74"/>
      <c r="P186" s="74"/>
      <c r="Q186" s="74"/>
      <c r="R186" s="74"/>
      <c r="S186" s="74"/>
      <c r="T186" s="74" t="s">
        <v>476</v>
      </c>
      <c r="U186" s="74"/>
      <c r="V186" s="74"/>
      <c r="W186" s="74"/>
      <c r="X186" s="74"/>
      <c r="Y186" s="74"/>
      <c r="Z186" s="74"/>
      <c r="AA186" s="74"/>
      <c r="AB186" s="74"/>
      <c r="AC186" s="74"/>
      <c r="AD186" s="74"/>
      <c r="AE186" s="74"/>
      <c r="AF186" s="74"/>
      <c r="AG186" s="74"/>
      <c r="AH186" s="74"/>
      <c r="AI186" s="74"/>
      <c r="AJ186" s="74"/>
      <c r="AK186" s="74"/>
      <c r="AL186" s="74"/>
      <c r="AM186" s="74"/>
      <c r="AN186" s="74"/>
      <c r="AO186" s="74"/>
      <c r="AP186" s="74"/>
      <c r="AQ186" s="74"/>
      <c r="AR186" s="74"/>
      <c r="AS186" s="74"/>
      <c r="AT186" s="74"/>
      <c r="AU186" s="74"/>
      <c r="AV186" s="74"/>
      <c r="AW186" s="74"/>
      <c r="AX186" s="74"/>
      <c r="AY186" s="74"/>
      <c r="AZ186" s="74"/>
      <c r="BA186" s="74"/>
      <c r="BB186" s="74"/>
      <c r="BC186" s="74"/>
      <c r="BD186" s="74"/>
      <c r="BE186" s="74"/>
      <c r="BF186" s="74"/>
      <c r="BG186" s="74"/>
      <c r="BH186" s="74"/>
      <c r="BI186" s="74"/>
      <c r="BJ186" s="74"/>
      <c r="BK186" s="74"/>
      <c r="BL186" s="74"/>
      <c r="BM186" s="74"/>
      <c r="BN186" s="74"/>
      <c r="BO186" s="74"/>
      <c r="BP186" s="74"/>
      <c r="BQ186" s="74"/>
      <c r="BR186" s="74"/>
      <c r="BS186" s="74"/>
      <c r="BT186" s="74"/>
      <c r="BU186" s="74"/>
      <c r="BV186" s="74"/>
      <c r="BW186" s="74"/>
      <c r="BX186" s="74"/>
      <c r="BY186" s="74"/>
      <c r="BZ186" s="74"/>
      <c r="CA186" s="74"/>
      <c r="CB186" s="74"/>
      <c r="CC186" s="74"/>
      <c r="CD186" s="74"/>
      <c r="CE186" s="74"/>
      <c r="CF186" s="74"/>
      <c r="CG186" s="74"/>
      <c r="CH186" s="74"/>
      <c r="CI186" s="74"/>
      <c r="CJ186" s="74"/>
      <c r="CK186" s="74"/>
      <c r="CL186" s="74"/>
      <c r="CM186" s="74"/>
      <c r="CN186" s="74"/>
      <c r="CO186" s="74"/>
      <c r="CP186" s="74"/>
      <c r="CQ186" s="74"/>
      <c r="CR186" s="74"/>
      <c r="CS186" s="74"/>
      <c r="CT186" s="74"/>
      <c r="CU186" s="74"/>
      <c r="CV186" s="74"/>
      <c r="CW186" s="74"/>
      <c r="CX186" s="74"/>
      <c r="CY186" s="74"/>
      <c r="CZ186" s="74"/>
      <c r="DA186" s="74"/>
      <c r="DB186" s="74"/>
      <c r="DC186" s="74"/>
      <c r="DD186" s="74"/>
      <c r="DE186" s="74"/>
      <c r="DF186" s="74"/>
      <c r="DG186" s="74"/>
      <c r="DH186" s="74"/>
      <c r="DI186" s="74"/>
      <c r="DJ186" s="74"/>
      <c r="DK186" s="74"/>
      <c r="DL186" s="74"/>
      <c r="DM186" s="74"/>
      <c r="DN186" s="74"/>
      <c r="DO186" s="74"/>
    </row>
    <row r="187" spans="1:119" x14ac:dyDescent="0.35">
      <c r="A187" s="83">
        <v>103644</v>
      </c>
      <c r="B187" s="74" t="s">
        <v>905</v>
      </c>
      <c r="C187" s="74" t="b">
        <v>0</v>
      </c>
      <c r="D187" s="74" t="b">
        <v>1</v>
      </c>
      <c r="E187" s="74" t="b">
        <v>0</v>
      </c>
      <c r="F187" s="74" t="b">
        <v>0</v>
      </c>
      <c r="G187" s="74"/>
      <c r="H187" s="74"/>
      <c r="I187" s="74" t="s">
        <v>903</v>
      </c>
      <c r="J187" s="74" t="s">
        <v>718</v>
      </c>
      <c r="K187" s="74">
        <v>43.481999999999999</v>
      </c>
      <c r="L187" s="74">
        <v>-80.501999999999995</v>
      </c>
      <c r="M187" s="74" t="s">
        <v>475</v>
      </c>
      <c r="N187" s="74"/>
      <c r="O187" s="74"/>
      <c r="P187" s="74"/>
      <c r="Q187" s="74"/>
      <c r="R187" s="74"/>
      <c r="S187" s="74"/>
      <c r="T187" s="74" t="s">
        <v>476</v>
      </c>
      <c r="U187" s="74"/>
      <c r="V187" s="74"/>
      <c r="W187" s="74"/>
      <c r="X187" s="74"/>
      <c r="Y187" s="74"/>
      <c r="Z187" s="74"/>
      <c r="AA187" s="74"/>
      <c r="AB187" s="74"/>
      <c r="AC187" s="74"/>
      <c r="AD187" s="74"/>
      <c r="AE187" s="74"/>
      <c r="AF187" s="74"/>
      <c r="AG187" s="74"/>
      <c r="AH187" s="74"/>
      <c r="AI187" s="74"/>
      <c r="AJ187" s="74"/>
      <c r="AK187" s="74"/>
      <c r="AL187" s="74"/>
      <c r="AM187" s="74"/>
      <c r="AN187" s="74"/>
      <c r="AO187" s="74"/>
      <c r="AP187" s="74"/>
      <c r="AQ187" s="74"/>
      <c r="AR187" s="74"/>
      <c r="AS187" s="74"/>
      <c r="AT187" s="74"/>
      <c r="AU187" s="74"/>
      <c r="AV187" s="74"/>
      <c r="AW187" s="74"/>
      <c r="AX187" s="74"/>
      <c r="AY187" s="74"/>
      <c r="AZ187" s="74"/>
      <c r="BA187" s="74"/>
      <c r="BB187" s="74"/>
      <c r="BC187" s="74"/>
      <c r="BD187" s="74"/>
      <c r="BE187" s="74"/>
      <c r="BF187" s="74"/>
      <c r="BG187" s="74"/>
      <c r="BH187" s="74"/>
      <c r="BI187" s="74"/>
      <c r="BJ187" s="74"/>
      <c r="BK187" s="74"/>
      <c r="BL187" s="74"/>
      <c r="BM187" s="74"/>
      <c r="BN187" s="74"/>
      <c r="BO187" s="74"/>
      <c r="BP187" s="74"/>
      <c r="BQ187" s="74"/>
      <c r="BR187" s="74"/>
      <c r="BS187" s="74"/>
      <c r="BT187" s="74"/>
      <c r="BU187" s="74"/>
      <c r="BV187" s="74"/>
      <c r="BW187" s="74"/>
      <c r="BX187" s="74"/>
      <c r="BY187" s="74"/>
      <c r="BZ187" s="74"/>
      <c r="CA187" s="74"/>
      <c r="CB187" s="74"/>
      <c r="CC187" s="74"/>
      <c r="CD187" s="74"/>
      <c r="CE187" s="74"/>
      <c r="CF187" s="74"/>
      <c r="CG187" s="74"/>
      <c r="CH187" s="74"/>
      <c r="CI187" s="74"/>
      <c r="CJ187" s="74"/>
      <c r="CK187" s="74"/>
      <c r="CL187" s="74"/>
      <c r="CM187" s="74"/>
      <c r="CN187" s="74"/>
      <c r="CO187" s="74"/>
      <c r="CP187" s="74"/>
      <c r="CQ187" s="74"/>
      <c r="CR187" s="74"/>
      <c r="CS187" s="74"/>
      <c r="CT187" s="74"/>
      <c r="CU187" s="74"/>
      <c r="CV187" s="74"/>
      <c r="CW187" s="74"/>
      <c r="CX187" s="74"/>
      <c r="CY187" s="74"/>
      <c r="CZ187" s="74"/>
      <c r="DA187" s="74"/>
      <c r="DB187" s="74"/>
      <c r="DC187" s="74"/>
      <c r="DD187" s="74"/>
      <c r="DE187" s="74"/>
      <c r="DF187" s="74"/>
      <c r="DG187" s="74"/>
      <c r="DH187" s="74"/>
      <c r="DI187" s="74"/>
      <c r="DJ187" s="74"/>
      <c r="DK187" s="74"/>
      <c r="DL187" s="74"/>
      <c r="DM187" s="74"/>
      <c r="DN187" s="74"/>
      <c r="DO187" s="74"/>
    </row>
    <row r="188" spans="1:119" x14ac:dyDescent="0.35">
      <c r="A188" s="83">
        <v>103645</v>
      </c>
      <c r="B188" s="74" t="s">
        <v>906</v>
      </c>
      <c r="C188" s="74" t="b">
        <v>0</v>
      </c>
      <c r="D188" s="74" t="b">
        <v>1</v>
      </c>
      <c r="E188" s="74" t="b">
        <v>0</v>
      </c>
      <c r="F188" s="74" t="b">
        <v>0</v>
      </c>
      <c r="G188" s="74"/>
      <c r="H188" s="74"/>
      <c r="I188" s="74" t="s">
        <v>664</v>
      </c>
      <c r="J188" s="74" t="s">
        <v>654</v>
      </c>
      <c r="K188" s="74">
        <v>44.661000000000001</v>
      </c>
      <c r="L188" s="74">
        <v>-63.563000000000002</v>
      </c>
      <c r="M188" s="74" t="s">
        <v>475</v>
      </c>
      <c r="N188" s="74"/>
      <c r="O188" s="74"/>
      <c r="P188" s="74"/>
      <c r="Q188" s="74"/>
      <c r="R188" s="74"/>
      <c r="S188" s="74"/>
      <c r="T188" s="74" t="s">
        <v>497</v>
      </c>
      <c r="U188" s="74"/>
      <c r="V188" s="74"/>
      <c r="W188" s="74"/>
      <c r="X188" s="74"/>
      <c r="Y188" s="74"/>
      <c r="Z188" s="74"/>
      <c r="AA188" s="74"/>
      <c r="AB188" s="74"/>
      <c r="AC188" s="74"/>
      <c r="AD188" s="74"/>
      <c r="AE188" s="74"/>
      <c r="AF188" s="74"/>
      <c r="AG188" s="74"/>
      <c r="AH188" s="74"/>
      <c r="AI188" s="74"/>
      <c r="AJ188" s="74"/>
      <c r="AK188" s="74"/>
      <c r="AL188" s="74"/>
      <c r="AM188" s="74"/>
      <c r="AN188" s="74"/>
      <c r="AO188" s="74"/>
      <c r="AP188" s="74"/>
      <c r="AQ188" s="74"/>
      <c r="AR188" s="74"/>
      <c r="AS188" s="74"/>
      <c r="AT188" s="74"/>
      <c r="AU188" s="74"/>
      <c r="AV188" s="74"/>
      <c r="AW188" s="74"/>
      <c r="AX188" s="74"/>
      <c r="AY188" s="74"/>
      <c r="AZ188" s="74"/>
      <c r="BA188" s="74"/>
      <c r="BB188" s="74"/>
      <c r="BC188" s="74"/>
      <c r="BD188" s="74"/>
      <c r="BE188" s="74"/>
      <c r="BF188" s="74"/>
      <c r="BG188" s="74"/>
      <c r="BH188" s="74"/>
      <c r="BI188" s="74"/>
      <c r="BJ188" s="74"/>
      <c r="BK188" s="74"/>
      <c r="BL188" s="74"/>
      <c r="BM188" s="74"/>
      <c r="BN188" s="74"/>
      <c r="BO188" s="74"/>
      <c r="BP188" s="74"/>
      <c r="BQ188" s="74"/>
      <c r="BR188" s="74"/>
      <c r="BS188" s="74"/>
      <c r="BT188" s="74"/>
      <c r="BU188" s="74"/>
      <c r="BV188" s="74"/>
      <c r="BW188" s="74"/>
      <c r="BX188" s="74"/>
      <c r="BY188" s="74"/>
      <c r="BZ188" s="74"/>
      <c r="CA188" s="74"/>
      <c r="CB188" s="74"/>
      <c r="CC188" s="74"/>
      <c r="CD188" s="74"/>
      <c r="CE188" s="74"/>
      <c r="CF188" s="74"/>
      <c r="CG188" s="74"/>
      <c r="CH188" s="74"/>
      <c r="CI188" s="74"/>
      <c r="CJ188" s="74"/>
      <c r="CK188" s="74"/>
      <c r="CL188" s="74"/>
      <c r="CM188" s="74"/>
      <c r="CN188" s="74"/>
      <c r="CO188" s="74"/>
      <c r="CP188" s="74"/>
      <c r="CQ188" s="74"/>
      <c r="CR188" s="74"/>
      <c r="CS188" s="74"/>
      <c r="CT188" s="74"/>
      <c r="CU188" s="74"/>
      <c r="CV188" s="74"/>
      <c r="CW188" s="74"/>
      <c r="CX188" s="74"/>
      <c r="CY188" s="74"/>
      <c r="CZ188" s="74"/>
      <c r="DA188" s="74"/>
      <c r="DB188" s="74"/>
      <c r="DC188" s="74"/>
      <c r="DD188" s="74"/>
      <c r="DE188" s="74"/>
      <c r="DF188" s="74"/>
      <c r="DG188" s="74"/>
      <c r="DH188" s="74"/>
      <c r="DI188" s="74"/>
      <c r="DJ188" s="74"/>
      <c r="DK188" s="74"/>
      <c r="DL188" s="74"/>
      <c r="DM188" s="74"/>
      <c r="DN188" s="74"/>
      <c r="DO188" s="74"/>
    </row>
    <row r="189" spans="1:119" x14ac:dyDescent="0.35">
      <c r="A189" s="83">
        <v>103646</v>
      </c>
      <c r="B189" s="74" t="s">
        <v>907</v>
      </c>
      <c r="C189" s="74" t="b">
        <v>0</v>
      </c>
      <c r="D189" s="74" t="b">
        <v>1</v>
      </c>
      <c r="E189" s="74" t="b">
        <v>0</v>
      </c>
      <c r="F189" s="74" t="b">
        <v>0</v>
      </c>
      <c r="G189" s="74" t="s">
        <v>715</v>
      </c>
      <c r="H189" s="74"/>
      <c r="I189" s="74" t="s">
        <v>907</v>
      </c>
      <c r="J189" s="74" t="s">
        <v>709</v>
      </c>
      <c r="K189" s="74">
        <v>66.147000000000006</v>
      </c>
      <c r="L189" s="74">
        <v>-65.701999999999998</v>
      </c>
      <c r="M189" s="74" t="s">
        <v>475</v>
      </c>
      <c r="N189" s="74">
        <v>1998</v>
      </c>
      <c r="O189" s="74"/>
      <c r="P189" s="74">
        <v>2018</v>
      </c>
      <c r="Q189" s="74">
        <v>221</v>
      </c>
      <c r="R189" s="74">
        <v>17387</v>
      </c>
      <c r="S189" s="74"/>
      <c r="T189" s="74" t="s">
        <v>490</v>
      </c>
      <c r="U189" s="74"/>
      <c r="V189" s="74"/>
      <c r="W189" s="74"/>
      <c r="X189" s="74"/>
      <c r="Y189" s="74"/>
      <c r="Z189" s="74"/>
      <c r="AA189" s="74" t="s">
        <v>477</v>
      </c>
      <c r="AB189" s="74"/>
      <c r="AC189" s="74"/>
      <c r="AD189" s="74"/>
      <c r="AE189" s="74"/>
      <c r="AF189" s="74" t="s">
        <v>491</v>
      </c>
      <c r="AG189" s="74"/>
      <c r="AH189" s="74">
        <v>2.2199999999999998</v>
      </c>
      <c r="AI189" s="74"/>
      <c r="AJ189" s="74"/>
      <c r="AK189" s="74">
        <v>1620</v>
      </c>
      <c r="AL189" s="74"/>
      <c r="AM189" s="74"/>
      <c r="AN189" s="74"/>
      <c r="AO189" s="74"/>
      <c r="AP189" s="74">
        <v>3</v>
      </c>
      <c r="AQ189" s="74" t="s">
        <v>694</v>
      </c>
      <c r="AR189" s="74"/>
      <c r="AS189" s="74">
        <v>2.2199999999999998</v>
      </c>
      <c r="AT189" s="74"/>
      <c r="AU189" s="74"/>
      <c r="AV189" s="74"/>
      <c r="AW189" s="74"/>
      <c r="AX189" s="74"/>
      <c r="AY189" s="74" t="s">
        <v>477</v>
      </c>
      <c r="AZ189" s="74"/>
      <c r="BA189" s="74"/>
      <c r="BB189" s="74"/>
      <c r="BC189" s="74"/>
      <c r="BD189" s="74"/>
      <c r="BE189" s="74"/>
      <c r="BF189" s="74"/>
      <c r="BG189" s="74"/>
      <c r="BH189" s="74"/>
      <c r="BI189" s="74"/>
      <c r="BJ189" s="74"/>
      <c r="BK189" s="74"/>
      <c r="BL189" s="74"/>
      <c r="BM189" s="74"/>
      <c r="BN189" s="74"/>
      <c r="BO189" s="74"/>
      <c r="BP189" s="74"/>
      <c r="BQ189" s="74"/>
      <c r="BR189" s="74"/>
      <c r="BS189" s="74"/>
      <c r="BT189" s="74"/>
      <c r="BU189" s="74"/>
      <c r="BV189" s="74"/>
      <c r="BW189" s="74"/>
      <c r="BX189" s="74"/>
      <c r="BY189" s="74"/>
      <c r="BZ189" s="74"/>
      <c r="CA189" s="74"/>
      <c r="CB189" s="74"/>
      <c r="CC189" s="74"/>
      <c r="CD189" s="74"/>
      <c r="CE189" s="74"/>
      <c r="CF189" s="74"/>
      <c r="CG189" s="74"/>
      <c r="CH189" s="74"/>
      <c r="CI189" s="74"/>
      <c r="CJ189" s="74"/>
      <c r="CK189" s="74" t="s">
        <v>480</v>
      </c>
      <c r="CL189" s="74" t="s">
        <v>477</v>
      </c>
      <c r="CM189" s="74" t="s">
        <v>480</v>
      </c>
      <c r="CN189" s="74"/>
      <c r="CO189" s="74"/>
      <c r="CP189" s="74"/>
      <c r="CQ189" s="74"/>
      <c r="CR189" s="74"/>
      <c r="CS189" s="74"/>
      <c r="CT189" s="74"/>
      <c r="CU189" s="74"/>
      <c r="CV189" s="74"/>
      <c r="CW189" s="74"/>
      <c r="CX189" s="74" t="s">
        <v>477</v>
      </c>
      <c r="CY189" s="74"/>
      <c r="CZ189" s="74"/>
      <c r="DA189" s="74"/>
      <c r="DB189" s="74"/>
      <c r="DC189" s="74"/>
      <c r="DD189" s="74"/>
      <c r="DE189" s="74"/>
      <c r="DF189" s="74"/>
      <c r="DG189" s="74">
        <v>1620</v>
      </c>
      <c r="DH189" s="74"/>
      <c r="DI189" s="74"/>
      <c r="DJ189" s="74"/>
      <c r="DK189" s="74"/>
      <c r="DL189" s="74"/>
      <c r="DM189" s="74"/>
      <c r="DN189" s="74"/>
      <c r="DO189" s="74"/>
    </row>
    <row r="190" spans="1:119" x14ac:dyDescent="0.35">
      <c r="A190" s="83">
        <v>103647</v>
      </c>
      <c r="B190" s="74" t="s">
        <v>908</v>
      </c>
      <c r="C190" s="74" t="b">
        <v>0</v>
      </c>
      <c r="D190" s="74" t="b">
        <v>1</v>
      </c>
      <c r="E190" s="74" t="b">
        <v>0</v>
      </c>
      <c r="F190" s="74" t="b">
        <v>0</v>
      </c>
      <c r="G190" s="74" t="s">
        <v>909</v>
      </c>
      <c r="H190" s="74"/>
      <c r="I190" s="74" t="s">
        <v>908</v>
      </c>
      <c r="J190" s="74" t="s">
        <v>709</v>
      </c>
      <c r="K190" s="74">
        <v>67.825999999999993</v>
      </c>
      <c r="L190" s="74">
        <v>-115.098</v>
      </c>
      <c r="M190" s="74" t="s">
        <v>475</v>
      </c>
      <c r="N190" s="74">
        <v>2000</v>
      </c>
      <c r="O190" s="74"/>
      <c r="P190" s="74">
        <v>2015</v>
      </c>
      <c r="Q190" s="74">
        <v>2211</v>
      </c>
      <c r="R190" s="74">
        <v>17376</v>
      </c>
      <c r="S190" s="74"/>
      <c r="T190" s="74" t="s">
        <v>506</v>
      </c>
      <c r="U190" s="74"/>
      <c r="V190" s="74"/>
      <c r="W190" s="74"/>
      <c r="X190" s="74"/>
      <c r="Y190" s="74" t="s">
        <v>477</v>
      </c>
      <c r="Z190" s="74"/>
      <c r="AA190" s="74"/>
      <c r="AB190" s="74"/>
      <c r="AC190" s="74"/>
      <c r="AD190" s="74"/>
      <c r="AE190" s="74"/>
      <c r="AF190" s="74" t="s">
        <v>512</v>
      </c>
      <c r="AG190" s="74"/>
      <c r="AH190" s="74">
        <v>2.2000000000000002</v>
      </c>
      <c r="AI190" s="74">
        <v>1.2799999999999998</v>
      </c>
      <c r="AJ190" s="74">
        <v>5662</v>
      </c>
      <c r="AK190" s="74">
        <v>260</v>
      </c>
      <c r="AL190" s="74"/>
      <c r="AM190" s="74"/>
      <c r="AN190" s="74"/>
      <c r="AO190" s="74"/>
      <c r="AP190" s="74"/>
      <c r="AQ190" s="74"/>
      <c r="AR190" s="74"/>
      <c r="AS190" s="74">
        <v>2.2000000000000002</v>
      </c>
      <c r="AT190" s="74">
        <v>1.2799999999999998</v>
      </c>
      <c r="AU190" s="74">
        <v>5662</v>
      </c>
      <c r="AV190" s="74">
        <v>194.89999999999998</v>
      </c>
      <c r="AW190" s="74"/>
      <c r="AX190" s="74"/>
      <c r="AY190" s="74"/>
      <c r="AZ190" s="74"/>
      <c r="BA190" s="74"/>
      <c r="BB190" s="74"/>
      <c r="BC190" s="74"/>
      <c r="BD190" s="74"/>
      <c r="BE190" s="74"/>
      <c r="BF190" s="74"/>
      <c r="BG190" s="74"/>
      <c r="BH190" s="74"/>
      <c r="BI190" s="74"/>
      <c r="BJ190" s="74"/>
      <c r="BK190" s="74"/>
      <c r="BL190" s="74"/>
      <c r="BM190" s="74"/>
      <c r="BN190" s="74"/>
      <c r="BO190" s="74"/>
      <c r="BP190" s="74"/>
      <c r="BQ190" s="74"/>
      <c r="BR190" s="74"/>
      <c r="BS190" s="74"/>
      <c r="BT190" s="74"/>
      <c r="BU190" s="74"/>
      <c r="BV190" s="74"/>
      <c r="BW190" s="74"/>
      <c r="BX190" s="74"/>
      <c r="BY190" s="74"/>
      <c r="BZ190" s="74"/>
      <c r="CA190" s="74"/>
      <c r="CB190" s="74"/>
      <c r="CC190" s="74"/>
      <c r="CD190" s="74"/>
      <c r="CE190" s="74"/>
      <c r="CF190" s="74"/>
      <c r="CG190" s="74"/>
      <c r="CH190" s="74"/>
      <c r="CI190" s="74"/>
      <c r="CJ190" s="74"/>
      <c r="CK190" s="74" t="s">
        <v>480</v>
      </c>
      <c r="CL190" s="74" t="s">
        <v>477</v>
      </c>
      <c r="CM190" s="74" t="s">
        <v>480</v>
      </c>
      <c r="CN190" s="74"/>
      <c r="CO190" s="74"/>
      <c r="CP190" s="74"/>
      <c r="CQ190" s="74"/>
      <c r="CR190" s="74"/>
      <c r="CS190" s="74"/>
      <c r="CT190" s="74"/>
      <c r="CU190" s="74"/>
      <c r="CV190" s="74"/>
      <c r="CW190" s="74"/>
      <c r="CX190" s="74" t="s">
        <v>477</v>
      </c>
      <c r="CY190" s="74"/>
      <c r="CZ190" s="74"/>
      <c r="DA190" s="74"/>
      <c r="DB190" s="74"/>
      <c r="DC190" s="74"/>
      <c r="DD190" s="74"/>
      <c r="DE190" s="74"/>
      <c r="DF190" s="74"/>
      <c r="DG190" s="74">
        <v>260</v>
      </c>
      <c r="DH190" s="74"/>
      <c r="DI190" s="74"/>
      <c r="DJ190" s="74"/>
      <c r="DK190" s="74"/>
      <c r="DL190" s="74"/>
      <c r="DM190" s="74"/>
      <c r="DN190" s="74"/>
      <c r="DO190" s="74"/>
    </row>
    <row r="191" spans="1:119" x14ac:dyDescent="0.35">
      <c r="A191" s="83">
        <v>103648</v>
      </c>
      <c r="B191" s="74" t="s">
        <v>910</v>
      </c>
      <c r="C191" s="74" t="b">
        <v>0</v>
      </c>
      <c r="D191" s="74" t="b">
        <v>1</v>
      </c>
      <c r="E191" s="74" t="b">
        <v>0</v>
      </c>
      <c r="F191" s="74" t="b">
        <v>0</v>
      </c>
      <c r="G191" s="74" t="s">
        <v>909</v>
      </c>
      <c r="H191" s="74"/>
      <c r="I191" s="74" t="s">
        <v>910</v>
      </c>
      <c r="J191" s="74" t="s">
        <v>709</v>
      </c>
      <c r="K191" s="74">
        <v>69.117999999999995</v>
      </c>
      <c r="L191" s="74">
        <v>-105.06399999999999</v>
      </c>
      <c r="M191" s="74" t="s">
        <v>657</v>
      </c>
      <c r="N191" s="74">
        <v>1985</v>
      </c>
      <c r="O191" s="74"/>
      <c r="P191" s="74">
        <v>2015</v>
      </c>
      <c r="Q191" s="74"/>
      <c r="R191" s="74"/>
      <c r="S191" s="74"/>
      <c r="T191" s="74" t="s">
        <v>506</v>
      </c>
      <c r="U191" s="74"/>
      <c r="V191" s="74"/>
      <c r="W191" s="74"/>
      <c r="X191" s="74"/>
      <c r="Y191" s="74" t="s">
        <v>477</v>
      </c>
      <c r="Z191" s="74"/>
      <c r="AA191" s="74"/>
      <c r="AB191" s="74"/>
      <c r="AC191" s="74"/>
      <c r="AD191" s="74"/>
      <c r="AE191" s="74"/>
      <c r="AF191" s="74" t="s">
        <v>512</v>
      </c>
      <c r="AG191" s="74"/>
      <c r="AH191" s="74"/>
      <c r="AI191" s="74"/>
      <c r="AJ191" s="74"/>
      <c r="AK191" s="74"/>
      <c r="AL191" s="74"/>
      <c r="AM191" s="74"/>
      <c r="AN191" s="74"/>
      <c r="AO191" s="74"/>
      <c r="AP191" s="74"/>
      <c r="AQ191" s="74"/>
      <c r="AR191" s="74"/>
      <c r="AS191" s="74"/>
      <c r="AT191" s="74"/>
      <c r="AU191" s="74"/>
      <c r="AV191" s="74"/>
      <c r="AW191" s="74"/>
      <c r="AX191" s="74"/>
      <c r="AY191" s="74"/>
      <c r="AZ191" s="74"/>
      <c r="BA191" s="74"/>
      <c r="BB191" s="74"/>
      <c r="BC191" s="74"/>
      <c r="BD191" s="74"/>
      <c r="BE191" s="74"/>
      <c r="BF191" s="74"/>
      <c r="BG191" s="74"/>
      <c r="BH191" s="74"/>
      <c r="BI191" s="74"/>
      <c r="BJ191" s="74"/>
      <c r="BK191" s="74"/>
      <c r="BL191" s="74"/>
      <c r="BM191" s="74"/>
      <c r="BN191" s="74"/>
      <c r="BO191" s="74"/>
      <c r="BP191" s="74"/>
      <c r="BQ191" s="74"/>
      <c r="BR191" s="74"/>
      <c r="BS191" s="74"/>
      <c r="BT191" s="74"/>
      <c r="BU191" s="74"/>
      <c r="BV191" s="74"/>
      <c r="BW191" s="74"/>
      <c r="BX191" s="74"/>
      <c r="BY191" s="74"/>
      <c r="BZ191" s="74"/>
      <c r="CA191" s="74"/>
      <c r="CB191" s="74"/>
      <c r="CC191" s="74"/>
      <c r="CD191" s="74"/>
      <c r="CE191" s="74"/>
      <c r="CF191" s="74"/>
      <c r="CG191" s="74"/>
      <c r="CH191" s="74"/>
      <c r="CI191" s="74"/>
      <c r="CJ191" s="74"/>
      <c r="CK191" s="74" t="s">
        <v>480</v>
      </c>
      <c r="CL191" s="74" t="s">
        <v>480</v>
      </c>
      <c r="CM191" s="74" t="s">
        <v>480</v>
      </c>
      <c r="CN191" s="74"/>
      <c r="CO191" s="74"/>
      <c r="CP191" s="74"/>
      <c r="CQ191" s="74"/>
      <c r="CR191" s="74"/>
      <c r="CS191" s="74"/>
      <c r="CT191" s="74"/>
      <c r="CU191" s="74"/>
      <c r="CV191" s="74"/>
      <c r="CW191" s="74"/>
      <c r="CX191" s="74"/>
      <c r="CY191" s="74"/>
      <c r="CZ191" s="74"/>
      <c r="DA191" s="74"/>
      <c r="DB191" s="74"/>
      <c r="DC191" s="74"/>
      <c r="DD191" s="74"/>
      <c r="DE191" s="74"/>
      <c r="DF191" s="74"/>
      <c r="DG191" s="74"/>
      <c r="DH191" s="74"/>
      <c r="DI191" s="74"/>
      <c r="DJ191" s="74"/>
      <c r="DK191" s="74"/>
      <c r="DL191" s="74"/>
      <c r="DM191" s="74"/>
      <c r="DN191" s="74"/>
      <c r="DO191" s="74"/>
    </row>
    <row r="192" spans="1:119" x14ac:dyDescent="0.35">
      <c r="A192" s="83">
        <v>103649</v>
      </c>
      <c r="B192" s="74" t="s">
        <v>911</v>
      </c>
      <c r="C192" s="74" t="b">
        <v>0</v>
      </c>
      <c r="D192" s="74" t="b">
        <v>1</v>
      </c>
      <c r="E192" s="74" t="b">
        <v>0</v>
      </c>
      <c r="F192" s="74" t="b">
        <v>0</v>
      </c>
      <c r="G192" s="74" t="s">
        <v>909</v>
      </c>
      <c r="H192" s="74"/>
      <c r="I192" s="74" t="s">
        <v>911</v>
      </c>
      <c r="J192" s="74" t="s">
        <v>709</v>
      </c>
      <c r="K192" s="74">
        <v>56.54</v>
      </c>
      <c r="L192" s="74">
        <v>-79.224000000000004</v>
      </c>
      <c r="M192" s="74" t="s">
        <v>657</v>
      </c>
      <c r="N192" s="74">
        <v>1985</v>
      </c>
      <c r="O192" s="74"/>
      <c r="P192" s="74">
        <v>2015</v>
      </c>
      <c r="Q192" s="74"/>
      <c r="R192" s="74"/>
      <c r="S192" s="74"/>
      <c r="T192" s="74" t="s">
        <v>506</v>
      </c>
      <c r="U192" s="74"/>
      <c r="V192" s="74"/>
      <c r="W192" s="74"/>
      <c r="X192" s="74"/>
      <c r="Y192" s="74"/>
      <c r="Z192" s="74"/>
      <c r="AA192" s="74" t="s">
        <v>477</v>
      </c>
      <c r="AB192" s="74"/>
      <c r="AC192" s="74"/>
      <c r="AD192" s="74"/>
      <c r="AE192" s="74"/>
      <c r="AF192" s="74" t="s">
        <v>512</v>
      </c>
      <c r="AG192" s="74"/>
      <c r="AH192" s="74"/>
      <c r="AI192" s="74"/>
      <c r="AJ192" s="74"/>
      <c r="AK192" s="74"/>
      <c r="AL192" s="74"/>
      <c r="AM192" s="74"/>
      <c r="AN192" s="74"/>
      <c r="AO192" s="74"/>
      <c r="AP192" s="74"/>
      <c r="AQ192" s="74"/>
      <c r="AR192" s="74"/>
      <c r="AS192" s="74"/>
      <c r="AT192" s="74"/>
      <c r="AU192" s="74"/>
      <c r="AV192" s="74"/>
      <c r="AW192" s="74"/>
      <c r="AX192" s="74"/>
      <c r="AY192" s="74"/>
      <c r="AZ192" s="74"/>
      <c r="BA192" s="74"/>
      <c r="BB192" s="74"/>
      <c r="BC192" s="74"/>
      <c r="BD192" s="74"/>
      <c r="BE192" s="74"/>
      <c r="BF192" s="74"/>
      <c r="BG192" s="74"/>
      <c r="BH192" s="74"/>
      <c r="BI192" s="74"/>
      <c r="BJ192" s="74"/>
      <c r="BK192" s="74"/>
      <c r="BL192" s="74"/>
      <c r="BM192" s="74"/>
      <c r="BN192" s="74"/>
      <c r="BO192" s="74"/>
      <c r="BP192" s="74"/>
      <c r="BQ192" s="74"/>
      <c r="BR192" s="74"/>
      <c r="BS192" s="74"/>
      <c r="BT192" s="74"/>
      <c r="BU192" s="74"/>
      <c r="BV192" s="74"/>
      <c r="BW192" s="74"/>
      <c r="BX192" s="74"/>
      <c r="BY192" s="74"/>
      <c r="BZ192" s="74"/>
      <c r="CA192" s="74"/>
      <c r="CB192" s="74"/>
      <c r="CC192" s="74"/>
      <c r="CD192" s="74"/>
      <c r="CE192" s="74"/>
      <c r="CF192" s="74"/>
      <c r="CG192" s="74"/>
      <c r="CH192" s="74"/>
      <c r="CI192" s="74"/>
      <c r="CJ192" s="74"/>
      <c r="CK192" s="74" t="s">
        <v>480</v>
      </c>
      <c r="CL192" s="74" t="s">
        <v>480</v>
      </c>
      <c r="CM192" s="74" t="s">
        <v>480</v>
      </c>
      <c r="CN192" s="74"/>
      <c r="CO192" s="74"/>
      <c r="CP192" s="74"/>
      <c r="CQ192" s="74"/>
      <c r="CR192" s="74"/>
      <c r="CS192" s="74"/>
      <c r="CT192" s="74"/>
      <c r="CU192" s="74"/>
      <c r="CV192" s="74"/>
      <c r="CW192" s="74"/>
      <c r="CX192" s="74"/>
      <c r="CY192" s="74"/>
      <c r="CZ192" s="74"/>
      <c r="DA192" s="74"/>
      <c r="DB192" s="74"/>
      <c r="DC192" s="74"/>
      <c r="DD192" s="74"/>
      <c r="DE192" s="74"/>
      <c r="DF192" s="74"/>
      <c r="DG192" s="74"/>
      <c r="DH192" s="74"/>
      <c r="DI192" s="74"/>
      <c r="DJ192" s="74"/>
      <c r="DK192" s="74"/>
      <c r="DL192" s="74"/>
      <c r="DM192" s="74"/>
      <c r="DN192" s="74"/>
      <c r="DO192" s="74"/>
    </row>
    <row r="193" spans="1:119" x14ac:dyDescent="0.35">
      <c r="A193" s="83">
        <v>103650</v>
      </c>
      <c r="B193" s="74" t="s">
        <v>912</v>
      </c>
      <c r="C193" s="74" t="b">
        <v>0</v>
      </c>
      <c r="D193" s="74" t="b">
        <v>1</v>
      </c>
      <c r="E193" s="74" t="b">
        <v>0</v>
      </c>
      <c r="F193" s="74" t="b">
        <v>0</v>
      </c>
      <c r="G193" s="74" t="s">
        <v>909</v>
      </c>
      <c r="H193" s="74"/>
      <c r="I193" s="74" t="s">
        <v>912</v>
      </c>
      <c r="J193" s="74" t="s">
        <v>709</v>
      </c>
      <c r="K193" s="74">
        <v>69.537000000000006</v>
      </c>
      <c r="L193" s="74">
        <v>-93.528999999999996</v>
      </c>
      <c r="M193" s="74" t="s">
        <v>657</v>
      </c>
      <c r="N193" s="74">
        <v>1997</v>
      </c>
      <c r="O193" s="74"/>
      <c r="P193" s="74">
        <v>2015</v>
      </c>
      <c r="Q193" s="74">
        <v>221</v>
      </c>
      <c r="R193" s="74">
        <v>17376</v>
      </c>
      <c r="S193" s="74"/>
      <c r="T193" s="74" t="s">
        <v>506</v>
      </c>
      <c r="U193" s="74"/>
      <c r="V193" s="74"/>
      <c r="W193" s="74"/>
      <c r="X193" s="74"/>
      <c r="Y193" s="74" t="s">
        <v>477</v>
      </c>
      <c r="Z193" s="74"/>
      <c r="AA193" s="74"/>
      <c r="AB193" s="74"/>
      <c r="AC193" s="74"/>
      <c r="AD193" s="74"/>
      <c r="AE193" s="74"/>
      <c r="AF193" s="74" t="s">
        <v>512</v>
      </c>
      <c r="AG193" s="74"/>
      <c r="AH193" s="74">
        <v>1.5</v>
      </c>
      <c r="AI193" s="74"/>
      <c r="AJ193" s="74"/>
      <c r="AK193" s="74"/>
      <c r="AL193" s="74"/>
      <c r="AM193" s="74"/>
      <c r="AN193" s="74"/>
      <c r="AO193" s="74"/>
      <c r="AP193" s="74">
        <v>3</v>
      </c>
      <c r="AQ193" s="74" t="s">
        <v>694</v>
      </c>
      <c r="AR193" s="74"/>
      <c r="AS193" s="74">
        <v>1.5</v>
      </c>
      <c r="AT193" s="74"/>
      <c r="AU193" s="74"/>
      <c r="AV193" s="74"/>
      <c r="AW193" s="74"/>
      <c r="AX193" s="74"/>
      <c r="AY193" s="74" t="s">
        <v>477</v>
      </c>
      <c r="AZ193" s="74"/>
      <c r="BA193" s="74"/>
      <c r="BB193" s="74"/>
      <c r="BC193" s="74"/>
      <c r="BD193" s="74"/>
      <c r="BE193" s="74"/>
      <c r="BF193" s="74"/>
      <c r="BG193" s="74"/>
      <c r="BH193" s="74"/>
      <c r="BI193" s="74"/>
      <c r="BJ193" s="74"/>
      <c r="BK193" s="74"/>
      <c r="BL193" s="74"/>
      <c r="BM193" s="74"/>
      <c r="BN193" s="74"/>
      <c r="BO193" s="74"/>
      <c r="BP193" s="74"/>
      <c r="BQ193" s="74"/>
      <c r="BR193" s="74"/>
      <c r="BS193" s="74"/>
      <c r="BT193" s="74"/>
      <c r="BU193" s="74"/>
      <c r="BV193" s="74"/>
      <c r="BW193" s="74"/>
      <c r="BX193" s="74"/>
      <c r="BY193" s="74"/>
      <c r="BZ193" s="74"/>
      <c r="CA193" s="74"/>
      <c r="CB193" s="74"/>
      <c r="CC193" s="74"/>
      <c r="CD193" s="74"/>
      <c r="CE193" s="74"/>
      <c r="CF193" s="74"/>
      <c r="CG193" s="74"/>
      <c r="CH193" s="74"/>
      <c r="CI193" s="74"/>
      <c r="CJ193" s="74"/>
      <c r="CK193" s="74" t="s">
        <v>480</v>
      </c>
      <c r="CL193" s="74" t="s">
        <v>480</v>
      </c>
      <c r="CM193" s="74" t="s">
        <v>480</v>
      </c>
      <c r="CN193" s="74"/>
      <c r="CO193" s="74"/>
      <c r="CP193" s="74"/>
      <c r="CQ193" s="74"/>
      <c r="CR193" s="74"/>
      <c r="CS193" s="74"/>
      <c r="CT193" s="74"/>
      <c r="CU193" s="74"/>
      <c r="CV193" s="74"/>
      <c r="CW193" s="74"/>
      <c r="CX193" s="74"/>
      <c r="CY193" s="74"/>
      <c r="CZ193" s="74"/>
      <c r="DA193" s="74"/>
      <c r="DB193" s="74"/>
      <c r="DC193" s="74"/>
      <c r="DD193" s="74"/>
      <c r="DE193" s="74"/>
      <c r="DF193" s="74"/>
      <c r="DG193" s="74"/>
      <c r="DH193" s="74"/>
      <c r="DI193" s="74"/>
      <c r="DJ193" s="74"/>
      <c r="DK193" s="74"/>
      <c r="DL193" s="74"/>
      <c r="DM193" s="74"/>
      <c r="DN193" s="74"/>
      <c r="DO193" s="74"/>
    </row>
    <row r="194" spans="1:119" x14ac:dyDescent="0.35">
      <c r="A194" s="83">
        <v>103651</v>
      </c>
      <c r="B194" s="74" t="s">
        <v>913</v>
      </c>
      <c r="C194" s="74" t="b">
        <v>0</v>
      </c>
      <c r="D194" s="74" t="b">
        <v>1</v>
      </c>
      <c r="E194" s="74" t="b">
        <v>0</v>
      </c>
      <c r="F194" s="74" t="b">
        <v>0</v>
      </c>
      <c r="G194" s="74" t="s">
        <v>914</v>
      </c>
      <c r="H194" s="74"/>
      <c r="I194" s="74" t="s">
        <v>914</v>
      </c>
      <c r="J194" s="74" t="s">
        <v>516</v>
      </c>
      <c r="K194" s="74">
        <v>48.62</v>
      </c>
      <c r="L194" s="74">
        <v>-123.419</v>
      </c>
      <c r="M194" s="74" t="s">
        <v>657</v>
      </c>
      <c r="N194" s="74">
        <v>2011</v>
      </c>
      <c r="O194" s="74"/>
      <c r="P194" s="74">
        <v>2015</v>
      </c>
      <c r="Q194" s="74"/>
      <c r="R194" s="74"/>
      <c r="S194" s="74"/>
      <c r="T194" s="74" t="s">
        <v>506</v>
      </c>
      <c r="U194" s="74" t="s">
        <v>477</v>
      </c>
      <c r="V194" s="74"/>
      <c r="W194" s="74"/>
      <c r="X194" s="74"/>
      <c r="Y194" s="74"/>
      <c r="Z194" s="74"/>
      <c r="AA194" s="74"/>
      <c r="AB194" s="74"/>
      <c r="AC194" s="74"/>
      <c r="AD194" s="74"/>
      <c r="AE194" s="74"/>
      <c r="AF194" s="74" t="s">
        <v>512</v>
      </c>
      <c r="AG194" s="74"/>
      <c r="AH194" s="74"/>
      <c r="AI194" s="74">
        <v>0.51</v>
      </c>
      <c r="AJ194" s="74"/>
      <c r="AK194" s="74">
        <v>2137</v>
      </c>
      <c r="AL194" s="74"/>
      <c r="AM194" s="74"/>
      <c r="AN194" s="74"/>
      <c r="AO194" s="74"/>
      <c r="AP194" s="74"/>
      <c r="AQ194" s="74"/>
      <c r="AR194" s="74"/>
      <c r="AS194" s="74"/>
      <c r="AT194" s="74"/>
      <c r="AU194" s="74"/>
      <c r="AV194" s="74"/>
      <c r="AW194" s="74"/>
      <c r="AX194" s="74"/>
      <c r="AY194" s="74"/>
      <c r="AZ194" s="74"/>
      <c r="BA194" s="74"/>
      <c r="BB194" s="74"/>
      <c r="BC194" s="74"/>
      <c r="BD194" s="74"/>
      <c r="BE194" s="74"/>
      <c r="BF194" s="74"/>
      <c r="BG194" s="74"/>
      <c r="BH194" s="74"/>
      <c r="BI194" s="74"/>
      <c r="BJ194" s="74"/>
      <c r="BK194" s="74"/>
      <c r="BL194" s="74"/>
      <c r="BM194" s="74"/>
      <c r="BN194" s="74"/>
      <c r="BO194" s="74"/>
      <c r="BP194" s="74"/>
      <c r="BQ194" s="74"/>
      <c r="BR194" s="74"/>
      <c r="BS194" s="74"/>
      <c r="BT194" s="74"/>
      <c r="BU194" s="74"/>
      <c r="BV194" s="74"/>
      <c r="BW194" s="74"/>
      <c r="BX194" s="74"/>
      <c r="BY194" s="74"/>
      <c r="BZ194" s="74"/>
      <c r="CA194" s="74"/>
      <c r="CB194" s="74"/>
      <c r="CC194" s="74"/>
      <c r="CD194" s="74"/>
      <c r="CE194" s="74"/>
      <c r="CF194" s="74"/>
      <c r="CG194" s="74"/>
      <c r="CH194" s="74"/>
      <c r="CI194" s="74"/>
      <c r="CJ194" s="74"/>
      <c r="CK194" s="74" t="s">
        <v>480</v>
      </c>
      <c r="CL194" s="74" t="s">
        <v>477</v>
      </c>
      <c r="CM194" s="74" t="s">
        <v>480</v>
      </c>
      <c r="CN194" s="74"/>
      <c r="CO194" s="74">
        <v>1</v>
      </c>
      <c r="CP194" s="74"/>
      <c r="CQ194" s="74"/>
      <c r="CR194" s="74">
        <v>17216</v>
      </c>
      <c r="CS194" s="74"/>
      <c r="CT194" s="74"/>
      <c r="CU194" s="74">
        <v>2788</v>
      </c>
      <c r="CV194" s="74"/>
      <c r="CW194" s="74"/>
      <c r="CX194" s="74" t="s">
        <v>477</v>
      </c>
      <c r="CY194" s="74"/>
      <c r="CZ194" s="74"/>
      <c r="DA194" s="74"/>
      <c r="DB194" s="74"/>
      <c r="DC194" s="74"/>
      <c r="DD194" s="74">
        <v>0.51</v>
      </c>
      <c r="DE194" s="74"/>
      <c r="DF194" s="74"/>
      <c r="DG194" s="74">
        <v>2137</v>
      </c>
      <c r="DH194" s="74"/>
      <c r="DI194" s="74"/>
      <c r="DJ194" s="74"/>
      <c r="DK194" s="74"/>
      <c r="DL194" s="74"/>
      <c r="DM194" s="74"/>
      <c r="DN194" s="74"/>
      <c r="DO194" s="74"/>
    </row>
    <row r="195" spans="1:119" x14ac:dyDescent="0.35">
      <c r="A195" s="83">
        <v>103652</v>
      </c>
      <c r="B195" s="74" t="s">
        <v>915</v>
      </c>
      <c r="C195" s="74" t="b">
        <v>0</v>
      </c>
      <c r="D195" s="74" t="b">
        <v>1</v>
      </c>
      <c r="E195" s="74" t="b">
        <v>0</v>
      </c>
      <c r="F195" s="74" t="b">
        <v>0</v>
      </c>
      <c r="G195" s="74" t="s">
        <v>682</v>
      </c>
      <c r="H195" s="74"/>
      <c r="I195" s="74" t="s">
        <v>916</v>
      </c>
      <c r="J195" s="74" t="s">
        <v>643</v>
      </c>
      <c r="K195" s="74">
        <v>46.814</v>
      </c>
      <c r="L195" s="74">
        <v>-65.798000000000002</v>
      </c>
      <c r="M195" s="74" t="s">
        <v>475</v>
      </c>
      <c r="N195" s="74"/>
      <c r="O195" s="74"/>
      <c r="P195" s="74">
        <v>2018</v>
      </c>
      <c r="Q195" s="74">
        <v>9112</v>
      </c>
      <c r="R195" s="74"/>
      <c r="S195" s="74"/>
      <c r="T195" s="74" t="s">
        <v>490</v>
      </c>
      <c r="U195" s="74"/>
      <c r="V195" s="74"/>
      <c r="W195" s="74"/>
      <c r="X195" s="74"/>
      <c r="Y195" s="74"/>
      <c r="Z195" s="74"/>
      <c r="AA195" s="74"/>
      <c r="AB195" s="74"/>
      <c r="AC195" s="74"/>
      <c r="AD195" s="74" t="s">
        <v>477</v>
      </c>
      <c r="AE195" s="74"/>
      <c r="AF195" s="74" t="s">
        <v>491</v>
      </c>
      <c r="AG195" s="74"/>
      <c r="AH195" s="74"/>
      <c r="AI195" s="74"/>
      <c r="AJ195" s="74"/>
      <c r="AK195" s="74"/>
      <c r="AL195" s="74"/>
      <c r="AM195" s="74"/>
      <c r="AN195" s="74"/>
      <c r="AO195" s="74"/>
      <c r="AP195" s="74"/>
      <c r="AQ195" s="74"/>
      <c r="AR195" s="74"/>
      <c r="AS195" s="74"/>
      <c r="AT195" s="74"/>
      <c r="AU195" s="74"/>
      <c r="AV195" s="74"/>
      <c r="AW195" s="74"/>
      <c r="AX195" s="74" t="s">
        <v>477</v>
      </c>
      <c r="AY195" s="74"/>
      <c r="AZ195" s="74"/>
      <c r="BA195" s="74"/>
      <c r="BB195" s="74"/>
      <c r="BC195" s="74"/>
      <c r="BD195" s="74"/>
      <c r="BE195" s="74"/>
      <c r="BF195" s="74"/>
      <c r="BG195" s="74"/>
      <c r="BH195" s="74"/>
      <c r="BI195" s="74"/>
      <c r="BJ195" s="74"/>
      <c r="BK195" s="74"/>
      <c r="BL195" s="74"/>
      <c r="BM195" s="74"/>
      <c r="BN195" s="74"/>
      <c r="BO195" s="74"/>
      <c r="BP195" s="74"/>
      <c r="BQ195" s="74"/>
      <c r="BR195" s="74"/>
      <c r="BS195" s="74"/>
      <c r="BT195" s="74"/>
      <c r="BU195" s="74"/>
      <c r="BV195" s="74"/>
      <c r="BW195" s="74"/>
      <c r="BX195" s="74"/>
      <c r="BY195" s="74"/>
      <c r="BZ195" s="74"/>
      <c r="CA195" s="74"/>
      <c r="CB195" s="74"/>
      <c r="CC195" s="74"/>
      <c r="CD195" s="74"/>
      <c r="CE195" s="74"/>
      <c r="CF195" s="74"/>
      <c r="CG195" s="74"/>
      <c r="CH195" s="74"/>
      <c r="CI195" s="74"/>
      <c r="CJ195" s="74"/>
      <c r="CK195" s="74" t="s">
        <v>477</v>
      </c>
      <c r="CL195" s="74" t="s">
        <v>480</v>
      </c>
      <c r="CM195" s="74" t="s">
        <v>480</v>
      </c>
      <c r="CN195" s="74"/>
      <c r="CO195" s="74"/>
      <c r="CP195" s="74"/>
      <c r="CQ195" s="74">
        <v>238032.72</v>
      </c>
      <c r="CR195" s="74"/>
      <c r="CS195" s="74"/>
      <c r="CT195" s="74"/>
      <c r="CU195" s="74"/>
      <c r="CV195" s="74"/>
      <c r="CW195" s="74"/>
      <c r="CX195" s="74"/>
      <c r="CY195" s="74"/>
      <c r="CZ195" s="74"/>
      <c r="DA195" s="74"/>
      <c r="DB195" s="74"/>
      <c r="DC195" s="74"/>
      <c r="DD195" s="74"/>
      <c r="DE195" s="74"/>
      <c r="DF195" s="74"/>
      <c r="DG195" s="74"/>
      <c r="DH195" s="74"/>
      <c r="DI195" s="74"/>
      <c r="DJ195" s="74"/>
      <c r="DK195" s="74"/>
      <c r="DL195" s="74"/>
      <c r="DM195" s="74"/>
      <c r="DN195" s="74"/>
      <c r="DO195" s="74"/>
    </row>
    <row r="196" spans="1:119" x14ac:dyDescent="0.35">
      <c r="A196" s="83">
        <v>103653</v>
      </c>
      <c r="B196" s="74" t="s">
        <v>917</v>
      </c>
      <c r="C196" s="74" t="b">
        <v>0</v>
      </c>
      <c r="D196" s="74" t="b">
        <v>1</v>
      </c>
      <c r="E196" s="74" t="b">
        <v>0</v>
      </c>
      <c r="F196" s="74" t="b">
        <v>0</v>
      </c>
      <c r="G196" s="74" t="s">
        <v>682</v>
      </c>
      <c r="H196" s="74"/>
      <c r="I196" s="74" t="s">
        <v>918</v>
      </c>
      <c r="J196" s="74" t="s">
        <v>643</v>
      </c>
      <c r="K196" s="74">
        <v>45.901000000000003</v>
      </c>
      <c r="L196" s="74">
        <v>-64.515000000000001</v>
      </c>
      <c r="M196" s="74" t="s">
        <v>475</v>
      </c>
      <c r="N196" s="74"/>
      <c r="O196" s="74"/>
      <c r="P196" s="74">
        <v>2018</v>
      </c>
      <c r="Q196" s="74">
        <v>9112</v>
      </c>
      <c r="R196" s="74"/>
      <c r="S196" s="74"/>
      <c r="T196" s="74" t="s">
        <v>490</v>
      </c>
      <c r="U196" s="74"/>
      <c r="V196" s="74"/>
      <c r="W196" s="74"/>
      <c r="X196" s="74"/>
      <c r="Y196" s="74"/>
      <c r="Z196" s="74"/>
      <c r="AA196" s="74"/>
      <c r="AB196" s="74"/>
      <c r="AC196" s="74"/>
      <c r="AD196" s="74" t="s">
        <v>477</v>
      </c>
      <c r="AE196" s="74"/>
      <c r="AF196" s="74" t="s">
        <v>491</v>
      </c>
      <c r="AG196" s="74"/>
      <c r="AH196" s="74"/>
      <c r="AI196" s="74"/>
      <c r="AJ196" s="74"/>
      <c r="AK196" s="74"/>
      <c r="AL196" s="74"/>
      <c r="AM196" s="74"/>
      <c r="AN196" s="74"/>
      <c r="AO196" s="74"/>
      <c r="AP196" s="74"/>
      <c r="AQ196" s="74"/>
      <c r="AR196" s="74"/>
      <c r="AS196" s="74"/>
      <c r="AT196" s="74"/>
      <c r="AU196" s="74"/>
      <c r="AV196" s="74"/>
      <c r="AW196" s="74" t="s">
        <v>477</v>
      </c>
      <c r="AX196" s="74"/>
      <c r="AY196" s="74"/>
      <c r="AZ196" s="74"/>
      <c r="BA196" s="74"/>
      <c r="BB196" s="74"/>
      <c r="BC196" s="74"/>
      <c r="BD196" s="74"/>
      <c r="BE196" s="74"/>
      <c r="BF196" s="74"/>
      <c r="BG196" s="74"/>
      <c r="BH196" s="74"/>
      <c r="BI196" s="74"/>
      <c r="BJ196" s="74"/>
      <c r="BK196" s="74"/>
      <c r="BL196" s="74"/>
      <c r="BM196" s="74"/>
      <c r="BN196" s="74"/>
      <c r="BO196" s="74"/>
      <c r="BP196" s="74"/>
      <c r="BQ196" s="74"/>
      <c r="BR196" s="74"/>
      <c r="BS196" s="74"/>
      <c r="BT196" s="74"/>
      <c r="BU196" s="74"/>
      <c r="BV196" s="74"/>
      <c r="BW196" s="74"/>
      <c r="BX196" s="74"/>
      <c r="BY196" s="74"/>
      <c r="BZ196" s="74"/>
      <c r="CA196" s="74"/>
      <c r="CB196" s="74"/>
      <c r="CC196" s="74"/>
      <c r="CD196" s="74"/>
      <c r="CE196" s="74"/>
      <c r="CF196" s="74"/>
      <c r="CG196" s="74"/>
      <c r="CH196" s="74"/>
      <c r="CI196" s="74"/>
      <c r="CJ196" s="74"/>
      <c r="CK196" s="74" t="s">
        <v>477</v>
      </c>
      <c r="CL196" s="74" t="s">
        <v>480</v>
      </c>
      <c r="CM196" s="74" t="s">
        <v>480</v>
      </c>
      <c r="CN196" s="74"/>
      <c r="CO196" s="74"/>
      <c r="CP196" s="74"/>
      <c r="CQ196" s="74">
        <v>520848.56</v>
      </c>
      <c r="CR196" s="74"/>
      <c r="CS196" s="74"/>
      <c r="CT196" s="74"/>
      <c r="CU196" s="74"/>
      <c r="CV196" s="74"/>
      <c r="CW196" s="74"/>
      <c r="CX196" s="74"/>
      <c r="CY196" s="74"/>
      <c r="CZ196" s="74"/>
      <c r="DA196" s="74"/>
      <c r="DB196" s="74"/>
      <c r="DC196" s="74"/>
      <c r="DD196" s="74"/>
      <c r="DE196" s="74"/>
      <c r="DF196" s="74"/>
      <c r="DG196" s="74"/>
      <c r="DH196" s="74"/>
      <c r="DI196" s="74"/>
      <c r="DJ196" s="74"/>
      <c r="DK196" s="74"/>
      <c r="DL196" s="74"/>
      <c r="DM196" s="74"/>
      <c r="DN196" s="74"/>
      <c r="DO196" s="74"/>
    </row>
    <row r="197" spans="1:119" x14ac:dyDescent="0.35">
      <c r="A197" s="83">
        <v>103654</v>
      </c>
      <c r="B197" s="74" t="s">
        <v>919</v>
      </c>
      <c r="C197" s="74" t="b">
        <v>0</v>
      </c>
      <c r="D197" s="74" t="b">
        <v>1</v>
      </c>
      <c r="E197" s="74" t="b">
        <v>0</v>
      </c>
      <c r="F197" s="74" t="b">
        <v>0</v>
      </c>
      <c r="G197" s="74" t="s">
        <v>682</v>
      </c>
      <c r="H197" s="74"/>
      <c r="I197" s="74" t="s">
        <v>920</v>
      </c>
      <c r="J197" s="74" t="s">
        <v>654</v>
      </c>
      <c r="K197" s="74">
        <v>45.649000000000001</v>
      </c>
      <c r="L197" s="74">
        <v>-64.058000000000007</v>
      </c>
      <c r="M197" s="74" t="s">
        <v>475</v>
      </c>
      <c r="N197" s="74"/>
      <c r="O197" s="74"/>
      <c r="P197" s="74">
        <v>2018</v>
      </c>
      <c r="Q197" s="74">
        <v>9112</v>
      </c>
      <c r="R197" s="74"/>
      <c r="S197" s="74"/>
      <c r="T197" s="74" t="s">
        <v>490</v>
      </c>
      <c r="U197" s="74"/>
      <c r="V197" s="74"/>
      <c r="W197" s="74"/>
      <c r="X197" s="74"/>
      <c r="Y197" s="74"/>
      <c r="Z197" s="74"/>
      <c r="AA197" s="74"/>
      <c r="AB197" s="74"/>
      <c r="AC197" s="74"/>
      <c r="AD197" s="74" t="s">
        <v>477</v>
      </c>
      <c r="AE197" s="74"/>
      <c r="AF197" s="74" t="s">
        <v>491</v>
      </c>
      <c r="AG197" s="74"/>
      <c r="AH197" s="74"/>
      <c r="AI197" s="74"/>
      <c r="AJ197" s="74"/>
      <c r="AK197" s="74"/>
      <c r="AL197" s="74"/>
      <c r="AM197" s="74"/>
      <c r="AN197" s="74"/>
      <c r="AO197" s="74"/>
      <c r="AP197" s="74"/>
      <c r="AQ197" s="74"/>
      <c r="AR197" s="74"/>
      <c r="AS197" s="74"/>
      <c r="AT197" s="74"/>
      <c r="AU197" s="74"/>
      <c r="AV197" s="74"/>
      <c r="AW197" s="74"/>
      <c r="AX197" s="74" t="s">
        <v>477</v>
      </c>
      <c r="AY197" s="74"/>
      <c r="AZ197" s="74"/>
      <c r="BA197" s="74"/>
      <c r="BB197" s="74"/>
      <c r="BC197" s="74"/>
      <c r="BD197" s="74"/>
      <c r="BE197" s="74"/>
      <c r="BF197" s="74"/>
      <c r="BG197" s="74"/>
      <c r="BH197" s="74"/>
      <c r="BI197" s="74"/>
      <c r="BJ197" s="74"/>
      <c r="BK197" s="74"/>
      <c r="BL197" s="74"/>
      <c r="BM197" s="74"/>
      <c r="BN197" s="74"/>
      <c r="BO197" s="74"/>
      <c r="BP197" s="74"/>
      <c r="BQ197" s="74"/>
      <c r="BR197" s="74"/>
      <c r="BS197" s="74"/>
      <c r="BT197" s="74"/>
      <c r="BU197" s="74"/>
      <c r="BV197" s="74"/>
      <c r="BW197" s="74"/>
      <c r="BX197" s="74"/>
      <c r="BY197" s="74"/>
      <c r="BZ197" s="74"/>
      <c r="CA197" s="74"/>
      <c r="CB197" s="74"/>
      <c r="CC197" s="74"/>
      <c r="CD197" s="74"/>
      <c r="CE197" s="74"/>
      <c r="CF197" s="74"/>
      <c r="CG197" s="74"/>
      <c r="CH197" s="74"/>
      <c r="CI197" s="74"/>
      <c r="CJ197" s="74"/>
      <c r="CK197" s="74" t="s">
        <v>477</v>
      </c>
      <c r="CL197" s="74" t="s">
        <v>480</v>
      </c>
      <c r="CM197" s="74" t="s">
        <v>480</v>
      </c>
      <c r="CN197" s="74"/>
      <c r="CO197" s="74"/>
      <c r="CP197" s="74"/>
      <c r="CQ197" s="74">
        <v>393912.84</v>
      </c>
      <c r="CR197" s="74"/>
      <c r="CS197" s="74"/>
      <c r="CT197" s="74"/>
      <c r="CU197" s="74"/>
      <c r="CV197" s="74"/>
      <c r="CW197" s="74"/>
      <c r="CX197" s="74"/>
      <c r="CY197" s="74"/>
      <c r="CZ197" s="74"/>
      <c r="DA197" s="74"/>
      <c r="DB197" s="74"/>
      <c r="DC197" s="74"/>
      <c r="DD197" s="74"/>
      <c r="DE197" s="74"/>
      <c r="DF197" s="74"/>
      <c r="DG197" s="74"/>
      <c r="DH197" s="74"/>
      <c r="DI197" s="74"/>
      <c r="DJ197" s="74"/>
      <c r="DK197" s="74"/>
      <c r="DL197" s="74"/>
      <c r="DM197" s="74"/>
      <c r="DN197" s="74"/>
      <c r="DO197" s="74"/>
    </row>
    <row r="198" spans="1:119" x14ac:dyDescent="0.35">
      <c r="A198" s="83">
        <v>103655</v>
      </c>
      <c r="B198" s="74" t="s">
        <v>921</v>
      </c>
      <c r="C198" s="74" t="b">
        <v>0</v>
      </c>
      <c r="D198" s="74" t="b">
        <v>1</v>
      </c>
      <c r="E198" s="74" t="b">
        <v>0</v>
      </c>
      <c r="F198" s="74" t="b">
        <v>0</v>
      </c>
      <c r="G198" s="74" t="s">
        <v>682</v>
      </c>
      <c r="H198" s="74"/>
      <c r="I198" s="74" t="s">
        <v>922</v>
      </c>
      <c r="J198" s="74" t="s">
        <v>832</v>
      </c>
      <c r="K198" s="74">
        <v>45.759</v>
      </c>
      <c r="L198" s="74">
        <v>-73.811999999999998</v>
      </c>
      <c r="M198" s="74" t="s">
        <v>475</v>
      </c>
      <c r="N198" s="74"/>
      <c r="O198" s="74"/>
      <c r="P198" s="74">
        <v>2018</v>
      </c>
      <c r="Q198" s="74">
        <v>9112</v>
      </c>
      <c r="R198" s="74"/>
      <c r="S198" s="74"/>
      <c r="T198" s="74" t="s">
        <v>490</v>
      </c>
      <c r="U198" s="74"/>
      <c r="V198" s="74"/>
      <c r="W198" s="74"/>
      <c r="X198" s="74"/>
      <c r="Y198" s="74"/>
      <c r="Z198" s="74"/>
      <c r="AA198" s="74"/>
      <c r="AB198" s="74"/>
      <c r="AC198" s="74"/>
      <c r="AD198" s="74" t="s">
        <v>477</v>
      </c>
      <c r="AE198" s="74"/>
      <c r="AF198" s="74" t="s">
        <v>491</v>
      </c>
      <c r="AG198" s="74"/>
      <c r="AH198" s="74"/>
      <c r="AI198" s="74"/>
      <c r="AJ198" s="74"/>
      <c r="AK198" s="74"/>
      <c r="AL198" s="74"/>
      <c r="AM198" s="74"/>
      <c r="AN198" s="74"/>
      <c r="AO198" s="74"/>
      <c r="AP198" s="74"/>
      <c r="AQ198" s="74"/>
      <c r="AR198" s="74"/>
      <c r="AS198" s="74"/>
      <c r="AT198" s="74"/>
      <c r="AU198" s="74"/>
      <c r="AV198" s="74"/>
      <c r="AW198" s="74" t="s">
        <v>477</v>
      </c>
      <c r="AX198" s="74"/>
      <c r="AY198" s="74"/>
      <c r="AZ198" s="74"/>
      <c r="BA198" s="74"/>
      <c r="BB198" s="74"/>
      <c r="BC198" s="74"/>
      <c r="BD198" s="74"/>
      <c r="BE198" s="74"/>
      <c r="BF198" s="74"/>
      <c r="BG198" s="74"/>
      <c r="BH198" s="74"/>
      <c r="BI198" s="74"/>
      <c r="BJ198" s="74"/>
      <c r="BK198" s="74"/>
      <c r="BL198" s="74"/>
      <c r="BM198" s="74"/>
      <c r="BN198" s="74"/>
      <c r="BO198" s="74"/>
      <c r="BP198" s="74"/>
      <c r="BQ198" s="74"/>
      <c r="BR198" s="74"/>
      <c r="BS198" s="74"/>
      <c r="BT198" s="74"/>
      <c r="BU198" s="74"/>
      <c r="BV198" s="74"/>
      <c r="BW198" s="74"/>
      <c r="BX198" s="74"/>
      <c r="BY198" s="74"/>
      <c r="BZ198" s="74"/>
      <c r="CA198" s="74"/>
      <c r="CB198" s="74"/>
      <c r="CC198" s="74"/>
      <c r="CD198" s="74"/>
      <c r="CE198" s="74"/>
      <c r="CF198" s="74"/>
      <c r="CG198" s="74"/>
      <c r="CH198" s="74"/>
      <c r="CI198" s="74"/>
      <c r="CJ198" s="74"/>
      <c r="CK198" s="74" t="s">
        <v>477</v>
      </c>
      <c r="CL198" s="74" t="s">
        <v>480</v>
      </c>
      <c r="CM198" s="74" t="s">
        <v>480</v>
      </c>
      <c r="CN198" s="74"/>
      <c r="CO198" s="74"/>
      <c r="CP198" s="74"/>
      <c r="CQ198" s="74">
        <v>646514.6</v>
      </c>
      <c r="CR198" s="74"/>
      <c r="CS198" s="74"/>
      <c r="CT198" s="74"/>
      <c r="CU198" s="74"/>
      <c r="CV198" s="74"/>
      <c r="CW198" s="74"/>
      <c r="CX198" s="74"/>
      <c r="CY198" s="74"/>
      <c r="CZ198" s="74"/>
      <c r="DA198" s="74"/>
      <c r="DB198" s="74"/>
      <c r="DC198" s="74"/>
      <c r="DD198" s="74"/>
      <c r="DE198" s="74"/>
      <c r="DF198" s="74"/>
      <c r="DG198" s="74"/>
      <c r="DH198" s="74"/>
      <c r="DI198" s="74"/>
      <c r="DJ198" s="74"/>
      <c r="DK198" s="74"/>
      <c r="DL198" s="74"/>
      <c r="DM198" s="74"/>
      <c r="DN198" s="74"/>
      <c r="DO198" s="74"/>
    </row>
    <row r="199" spans="1:119" x14ac:dyDescent="0.35">
      <c r="A199" s="83">
        <v>103656</v>
      </c>
      <c r="B199" s="74" t="s">
        <v>923</v>
      </c>
      <c r="C199" s="74" t="b">
        <v>0</v>
      </c>
      <c r="D199" s="74" t="b">
        <v>1</v>
      </c>
      <c r="E199" s="74" t="b">
        <v>0</v>
      </c>
      <c r="F199" s="74" t="b">
        <v>0</v>
      </c>
      <c r="G199" s="74" t="s">
        <v>682</v>
      </c>
      <c r="H199" s="74"/>
      <c r="I199" s="74" t="s">
        <v>924</v>
      </c>
      <c r="J199" s="74" t="s">
        <v>832</v>
      </c>
      <c r="K199" s="74">
        <v>45.606000000000002</v>
      </c>
      <c r="L199" s="74">
        <v>-73.712999999999994</v>
      </c>
      <c r="M199" s="74" t="s">
        <v>475</v>
      </c>
      <c r="N199" s="74"/>
      <c r="O199" s="74"/>
      <c r="P199" s="74">
        <v>2018</v>
      </c>
      <c r="Q199" s="74">
        <v>9112</v>
      </c>
      <c r="R199" s="74"/>
      <c r="S199" s="74"/>
      <c r="T199" s="74" t="s">
        <v>476</v>
      </c>
      <c r="U199" s="74"/>
      <c r="V199" s="74"/>
      <c r="W199" s="74"/>
      <c r="X199" s="74"/>
      <c r="Y199" s="74"/>
      <c r="Z199" s="74"/>
      <c r="AA199" s="74"/>
      <c r="AB199" s="74"/>
      <c r="AC199" s="74"/>
      <c r="AD199" s="74" t="s">
        <v>477</v>
      </c>
      <c r="AE199" s="74"/>
      <c r="AF199" s="74" t="s">
        <v>491</v>
      </c>
      <c r="AG199" s="74"/>
      <c r="AH199" s="74"/>
      <c r="AI199" s="74"/>
      <c r="AJ199" s="74"/>
      <c r="AK199" s="74"/>
      <c r="AL199" s="74"/>
      <c r="AM199" s="74"/>
      <c r="AN199" s="74"/>
      <c r="AO199" s="74"/>
      <c r="AP199" s="74"/>
      <c r="AQ199" s="74"/>
      <c r="AR199" s="74"/>
      <c r="AS199" s="74"/>
      <c r="AT199" s="74"/>
      <c r="AU199" s="74"/>
      <c r="AV199" s="74"/>
      <c r="AW199" s="74" t="s">
        <v>477</v>
      </c>
      <c r="AX199" s="74"/>
      <c r="AY199" s="74"/>
      <c r="AZ199" s="74"/>
      <c r="BA199" s="74"/>
      <c r="BB199" s="74"/>
      <c r="BC199" s="74"/>
      <c r="BD199" s="74"/>
      <c r="BE199" s="74"/>
      <c r="BF199" s="74"/>
      <c r="BG199" s="74"/>
      <c r="BH199" s="74"/>
      <c r="BI199" s="74"/>
      <c r="BJ199" s="74"/>
      <c r="BK199" s="74"/>
      <c r="BL199" s="74"/>
      <c r="BM199" s="74"/>
      <c r="BN199" s="74" t="s">
        <v>477</v>
      </c>
      <c r="BO199" s="74"/>
      <c r="BP199" s="74"/>
      <c r="BQ199" s="74"/>
      <c r="BR199" s="74"/>
      <c r="BS199" s="74"/>
      <c r="BT199" s="74"/>
      <c r="BU199" s="74"/>
      <c r="BV199" s="74"/>
      <c r="BW199" s="74"/>
      <c r="BX199" s="74"/>
      <c r="BY199" s="74"/>
      <c r="BZ199" s="74"/>
      <c r="CA199" s="74"/>
      <c r="CB199" s="74"/>
      <c r="CC199" s="74"/>
      <c r="CD199" s="74"/>
      <c r="CE199" s="74"/>
      <c r="CF199" s="74"/>
      <c r="CG199" s="74"/>
      <c r="CH199" s="74"/>
      <c r="CI199" s="74"/>
      <c r="CJ199" s="74"/>
      <c r="CK199" s="74" t="s">
        <v>477</v>
      </c>
      <c r="CL199" s="74" t="s">
        <v>480</v>
      </c>
      <c r="CM199" s="74" t="s">
        <v>480</v>
      </c>
      <c r="CN199" s="74"/>
      <c r="CO199" s="74"/>
      <c r="CP199" s="74"/>
      <c r="CQ199" s="74">
        <v>980505</v>
      </c>
      <c r="CR199" s="74"/>
      <c r="CS199" s="74"/>
      <c r="CT199" s="74"/>
      <c r="CU199" s="74"/>
      <c r="CV199" s="74"/>
      <c r="CW199" s="74"/>
      <c r="CX199" s="74"/>
      <c r="CY199" s="74"/>
      <c r="CZ199" s="74"/>
      <c r="DA199" s="74"/>
      <c r="DB199" s="74"/>
      <c r="DC199" s="74"/>
      <c r="DD199" s="74"/>
      <c r="DE199" s="74"/>
      <c r="DF199" s="74"/>
      <c r="DG199" s="74"/>
      <c r="DH199" s="74"/>
      <c r="DI199" s="74"/>
      <c r="DJ199" s="74"/>
      <c r="DK199" s="74"/>
      <c r="DL199" s="74"/>
      <c r="DM199" s="74"/>
      <c r="DN199" s="74"/>
      <c r="DO199" s="74"/>
    </row>
    <row r="200" spans="1:119" x14ac:dyDescent="0.35">
      <c r="A200" s="83">
        <v>103657</v>
      </c>
      <c r="B200" s="74" t="s">
        <v>925</v>
      </c>
      <c r="C200" s="74" t="b">
        <v>0</v>
      </c>
      <c r="D200" s="74" t="b">
        <v>1</v>
      </c>
      <c r="E200" s="74" t="b">
        <v>0</v>
      </c>
      <c r="F200" s="74" t="b">
        <v>0</v>
      </c>
      <c r="G200" s="74" t="s">
        <v>682</v>
      </c>
      <c r="H200" s="74"/>
      <c r="I200" s="74" t="s">
        <v>926</v>
      </c>
      <c r="J200" s="74" t="s">
        <v>832</v>
      </c>
      <c r="K200" s="74">
        <v>45.206000000000003</v>
      </c>
      <c r="L200" s="74">
        <v>-72.747</v>
      </c>
      <c r="M200" s="74" t="s">
        <v>475</v>
      </c>
      <c r="N200" s="74"/>
      <c r="O200" s="74"/>
      <c r="P200" s="74">
        <v>2018</v>
      </c>
      <c r="Q200" s="74">
        <v>9112</v>
      </c>
      <c r="R200" s="74"/>
      <c r="S200" s="74"/>
      <c r="T200" s="74" t="s">
        <v>490</v>
      </c>
      <c r="U200" s="74"/>
      <c r="V200" s="74"/>
      <c r="W200" s="74"/>
      <c r="X200" s="74"/>
      <c r="Y200" s="74"/>
      <c r="Z200" s="74"/>
      <c r="AA200" s="74"/>
      <c r="AB200" s="74"/>
      <c r="AC200" s="74"/>
      <c r="AD200" s="74" t="s">
        <v>477</v>
      </c>
      <c r="AE200" s="74"/>
      <c r="AF200" s="74" t="s">
        <v>491</v>
      </c>
      <c r="AG200" s="74"/>
      <c r="AH200" s="74"/>
      <c r="AI200" s="74"/>
      <c r="AJ200" s="74"/>
      <c r="AK200" s="74"/>
      <c r="AL200" s="74"/>
      <c r="AM200" s="74"/>
      <c r="AN200" s="74"/>
      <c r="AO200" s="74"/>
      <c r="AP200" s="74"/>
      <c r="AQ200" s="74"/>
      <c r="AR200" s="74"/>
      <c r="AS200" s="74"/>
      <c r="AT200" s="74"/>
      <c r="AU200" s="74"/>
      <c r="AV200" s="74"/>
      <c r="AW200" s="74" t="s">
        <v>477</v>
      </c>
      <c r="AX200" s="74" t="s">
        <v>477</v>
      </c>
      <c r="AY200" s="74"/>
      <c r="AZ200" s="74"/>
      <c r="BA200" s="74"/>
      <c r="BB200" s="74"/>
      <c r="BC200" s="74"/>
      <c r="BD200" s="74"/>
      <c r="BE200" s="74"/>
      <c r="BF200" s="74"/>
      <c r="BG200" s="74"/>
      <c r="BH200" s="74"/>
      <c r="BI200" s="74"/>
      <c r="BJ200" s="74"/>
      <c r="BK200" s="74"/>
      <c r="BL200" s="74"/>
      <c r="BM200" s="74"/>
      <c r="BN200" s="74"/>
      <c r="BO200" s="74"/>
      <c r="BP200" s="74"/>
      <c r="BQ200" s="74"/>
      <c r="BR200" s="74"/>
      <c r="BS200" s="74"/>
      <c r="BT200" s="74"/>
      <c r="BU200" s="74"/>
      <c r="BV200" s="74"/>
      <c r="BW200" s="74"/>
      <c r="BX200" s="74"/>
      <c r="BY200" s="74"/>
      <c r="BZ200" s="74"/>
      <c r="CA200" s="74"/>
      <c r="CB200" s="74"/>
      <c r="CC200" s="74"/>
      <c r="CD200" s="74"/>
      <c r="CE200" s="74"/>
      <c r="CF200" s="74"/>
      <c r="CG200" s="74"/>
      <c r="CH200" s="74"/>
      <c r="CI200" s="74"/>
      <c r="CJ200" s="74"/>
      <c r="CK200" s="74" t="s">
        <v>477</v>
      </c>
      <c r="CL200" s="74" t="s">
        <v>480</v>
      </c>
      <c r="CM200" s="74" t="s">
        <v>480</v>
      </c>
      <c r="CN200" s="74"/>
      <c r="CO200" s="74"/>
      <c r="CP200" s="74"/>
      <c r="CQ200" s="74">
        <v>302366.76</v>
      </c>
      <c r="CR200" s="74"/>
      <c r="CS200" s="74"/>
      <c r="CT200" s="74"/>
      <c r="CU200" s="74"/>
      <c r="CV200" s="74"/>
      <c r="CW200" s="74"/>
      <c r="CX200" s="74"/>
      <c r="CY200" s="74"/>
      <c r="CZ200" s="74"/>
      <c r="DA200" s="74"/>
      <c r="DB200" s="74"/>
      <c r="DC200" s="74"/>
      <c r="DD200" s="74"/>
      <c r="DE200" s="74"/>
      <c r="DF200" s="74"/>
      <c r="DG200" s="74"/>
      <c r="DH200" s="74"/>
      <c r="DI200" s="74"/>
      <c r="DJ200" s="74"/>
      <c r="DK200" s="74"/>
      <c r="DL200" s="74"/>
      <c r="DM200" s="74"/>
      <c r="DN200" s="74"/>
      <c r="DO200" s="74"/>
    </row>
    <row r="201" spans="1:119" x14ac:dyDescent="0.35">
      <c r="A201" s="83">
        <v>103658</v>
      </c>
      <c r="B201" s="74" t="s">
        <v>927</v>
      </c>
      <c r="C201" s="74" t="b">
        <v>0</v>
      </c>
      <c r="D201" s="74" t="b">
        <v>1</v>
      </c>
      <c r="E201" s="74" t="b">
        <v>0</v>
      </c>
      <c r="F201" s="74" t="b">
        <v>0</v>
      </c>
      <c r="G201" s="74" t="s">
        <v>682</v>
      </c>
      <c r="H201" s="74"/>
      <c r="I201" s="74" t="s">
        <v>928</v>
      </c>
      <c r="J201" s="74" t="s">
        <v>832</v>
      </c>
      <c r="K201" s="74">
        <v>46.674999999999997</v>
      </c>
      <c r="L201" s="74">
        <v>-71.736000000000004</v>
      </c>
      <c r="M201" s="74" t="s">
        <v>475</v>
      </c>
      <c r="N201" s="74"/>
      <c r="O201" s="74"/>
      <c r="P201" s="74">
        <v>2018</v>
      </c>
      <c r="Q201" s="74">
        <v>9112</v>
      </c>
      <c r="R201" s="74"/>
      <c r="S201" s="74"/>
      <c r="T201" s="74" t="s">
        <v>490</v>
      </c>
      <c r="U201" s="74"/>
      <c r="V201" s="74"/>
      <c r="W201" s="74"/>
      <c r="X201" s="74"/>
      <c r="Y201" s="74"/>
      <c r="Z201" s="74"/>
      <c r="AA201" s="74"/>
      <c r="AB201" s="74"/>
      <c r="AC201" s="74"/>
      <c r="AD201" s="74" t="s">
        <v>477</v>
      </c>
      <c r="AE201" s="74"/>
      <c r="AF201" s="74" t="s">
        <v>491</v>
      </c>
      <c r="AG201" s="74"/>
      <c r="AH201" s="74"/>
      <c r="AI201" s="74"/>
      <c r="AJ201" s="74"/>
      <c r="AK201" s="74"/>
      <c r="AL201" s="74"/>
      <c r="AM201" s="74"/>
      <c r="AN201" s="74"/>
      <c r="AO201" s="74"/>
      <c r="AP201" s="74"/>
      <c r="AQ201" s="74"/>
      <c r="AR201" s="74"/>
      <c r="AS201" s="74"/>
      <c r="AT201" s="74"/>
      <c r="AU201" s="74"/>
      <c r="AV201" s="74"/>
      <c r="AW201" s="74" t="s">
        <v>477</v>
      </c>
      <c r="AX201" s="74"/>
      <c r="AY201" s="74"/>
      <c r="AZ201" s="74"/>
      <c r="BA201" s="74"/>
      <c r="BB201" s="74"/>
      <c r="BC201" s="74"/>
      <c r="BD201" s="74"/>
      <c r="BE201" s="74"/>
      <c r="BF201" s="74"/>
      <c r="BG201" s="74"/>
      <c r="BH201" s="74"/>
      <c r="BI201" s="74"/>
      <c r="BJ201" s="74"/>
      <c r="BK201" s="74"/>
      <c r="BL201" s="74"/>
      <c r="BM201" s="74"/>
      <c r="BN201" s="74"/>
      <c r="BO201" s="74"/>
      <c r="BP201" s="74"/>
      <c r="BQ201" s="74"/>
      <c r="BR201" s="74"/>
      <c r="BS201" s="74"/>
      <c r="BT201" s="74"/>
      <c r="BU201" s="74"/>
      <c r="BV201" s="74"/>
      <c r="BW201" s="74"/>
      <c r="BX201" s="74"/>
      <c r="BY201" s="74"/>
      <c r="BZ201" s="74"/>
      <c r="CA201" s="74"/>
      <c r="CB201" s="74"/>
      <c r="CC201" s="74"/>
      <c r="CD201" s="74"/>
      <c r="CE201" s="74"/>
      <c r="CF201" s="74"/>
      <c r="CG201" s="74"/>
      <c r="CH201" s="74"/>
      <c r="CI201" s="74"/>
      <c r="CJ201" s="74"/>
      <c r="CK201" s="74" t="s">
        <v>477</v>
      </c>
      <c r="CL201" s="74" t="s">
        <v>480</v>
      </c>
      <c r="CM201" s="74" t="s">
        <v>480</v>
      </c>
      <c r="CN201" s="74"/>
      <c r="CO201" s="74"/>
      <c r="CP201" s="74"/>
      <c r="CQ201" s="74">
        <v>243143.72</v>
      </c>
      <c r="CR201" s="74"/>
      <c r="CS201" s="74"/>
      <c r="CT201" s="74"/>
      <c r="CU201" s="74"/>
      <c r="CV201" s="74"/>
      <c r="CW201" s="74"/>
      <c r="CX201" s="74"/>
      <c r="CY201" s="74"/>
      <c r="CZ201" s="74"/>
      <c r="DA201" s="74"/>
      <c r="DB201" s="74"/>
      <c r="DC201" s="74"/>
      <c r="DD201" s="74"/>
      <c r="DE201" s="74"/>
      <c r="DF201" s="74"/>
      <c r="DG201" s="74"/>
      <c r="DH201" s="74"/>
      <c r="DI201" s="74"/>
      <c r="DJ201" s="74"/>
      <c r="DK201" s="74"/>
      <c r="DL201" s="74"/>
      <c r="DM201" s="74"/>
      <c r="DN201" s="74"/>
      <c r="DO201" s="74"/>
    </row>
    <row r="202" spans="1:119" x14ac:dyDescent="0.35">
      <c r="A202" s="83">
        <v>103659</v>
      </c>
      <c r="B202" s="74" t="s">
        <v>929</v>
      </c>
      <c r="C202" s="74" t="b">
        <v>0</v>
      </c>
      <c r="D202" s="74" t="b">
        <v>1</v>
      </c>
      <c r="E202" s="74" t="b">
        <v>0</v>
      </c>
      <c r="F202" s="74" t="b">
        <v>0</v>
      </c>
      <c r="G202" s="74" t="s">
        <v>682</v>
      </c>
      <c r="H202" s="74"/>
      <c r="I202" s="74" t="s">
        <v>930</v>
      </c>
      <c r="J202" s="74" t="s">
        <v>832</v>
      </c>
      <c r="K202" s="74">
        <v>45.881</v>
      </c>
      <c r="L202" s="74">
        <v>-72.494</v>
      </c>
      <c r="M202" s="74" t="s">
        <v>475</v>
      </c>
      <c r="N202" s="74"/>
      <c r="O202" s="74"/>
      <c r="P202" s="74">
        <v>2018</v>
      </c>
      <c r="Q202" s="74">
        <v>9112</v>
      </c>
      <c r="R202" s="74"/>
      <c r="S202" s="74"/>
      <c r="T202" s="74" t="s">
        <v>502</v>
      </c>
      <c r="U202" s="74"/>
      <c r="V202" s="74"/>
      <c r="W202" s="74"/>
      <c r="X202" s="74"/>
      <c r="Y202" s="74"/>
      <c r="Z202" s="74"/>
      <c r="AA202" s="74"/>
      <c r="AB202" s="74"/>
      <c r="AC202" s="74"/>
      <c r="AD202" s="74" t="s">
        <v>477</v>
      </c>
      <c r="AE202" s="74"/>
      <c r="AF202" s="74" t="s">
        <v>491</v>
      </c>
      <c r="AG202" s="74"/>
      <c r="AH202" s="74"/>
      <c r="AI202" s="74"/>
      <c r="AJ202" s="74"/>
      <c r="AK202" s="74"/>
      <c r="AL202" s="74"/>
      <c r="AM202" s="74"/>
      <c r="AN202" s="74"/>
      <c r="AO202" s="74"/>
      <c r="AP202" s="74"/>
      <c r="AQ202" s="74"/>
      <c r="AR202" s="74"/>
      <c r="AS202" s="74"/>
      <c r="AT202" s="74"/>
      <c r="AU202" s="74"/>
      <c r="AV202" s="74"/>
      <c r="AW202" s="74" t="s">
        <v>477</v>
      </c>
      <c r="AX202" s="74"/>
      <c r="AY202" s="74"/>
      <c r="AZ202" s="74"/>
      <c r="BA202" s="74"/>
      <c r="BB202" s="74"/>
      <c r="BC202" s="74"/>
      <c r="BD202" s="74"/>
      <c r="BE202" s="74"/>
      <c r="BF202" s="74"/>
      <c r="BG202" s="74"/>
      <c r="BH202" s="74"/>
      <c r="BI202" s="74"/>
      <c r="BJ202" s="74"/>
      <c r="BK202" s="74"/>
      <c r="BL202" s="74"/>
      <c r="BM202" s="74"/>
      <c r="BN202" s="74"/>
      <c r="BO202" s="74"/>
      <c r="BP202" s="74"/>
      <c r="BQ202" s="74"/>
      <c r="BR202" s="74"/>
      <c r="BS202" s="74"/>
      <c r="BT202" s="74"/>
      <c r="BU202" s="74"/>
      <c r="BV202" s="74"/>
      <c r="BW202" s="74"/>
      <c r="BX202" s="74"/>
      <c r="BY202" s="74"/>
      <c r="BZ202" s="74"/>
      <c r="CA202" s="74"/>
      <c r="CB202" s="74"/>
      <c r="CC202" s="74"/>
      <c r="CD202" s="74"/>
      <c r="CE202" s="74"/>
      <c r="CF202" s="74"/>
      <c r="CG202" s="74"/>
      <c r="CH202" s="74"/>
      <c r="CI202" s="74"/>
      <c r="CJ202" s="74"/>
      <c r="CK202" s="74" t="s">
        <v>477</v>
      </c>
      <c r="CL202" s="74" t="s">
        <v>480</v>
      </c>
      <c r="CM202" s="74" t="s">
        <v>480</v>
      </c>
      <c r="CN202" s="74"/>
      <c r="CO202" s="74"/>
      <c r="CP202" s="74"/>
      <c r="CQ202" s="74">
        <v>211477.04</v>
      </c>
      <c r="CR202" s="74"/>
      <c r="CS202" s="74"/>
      <c r="CT202" s="74"/>
      <c r="CU202" s="74"/>
      <c r="CV202" s="74"/>
      <c r="CW202" s="74"/>
      <c r="CX202" s="74"/>
      <c r="CY202" s="74"/>
      <c r="CZ202" s="74"/>
      <c r="DA202" s="74"/>
      <c r="DB202" s="74"/>
      <c r="DC202" s="74"/>
      <c r="DD202" s="74"/>
      <c r="DE202" s="74"/>
      <c r="DF202" s="74"/>
      <c r="DG202" s="74"/>
      <c r="DH202" s="74"/>
      <c r="DI202" s="74"/>
      <c r="DJ202" s="74"/>
      <c r="DK202" s="74"/>
      <c r="DL202" s="74"/>
      <c r="DM202" s="74"/>
      <c r="DN202" s="74"/>
      <c r="DO202" s="74"/>
    </row>
    <row r="203" spans="1:119" x14ac:dyDescent="0.35">
      <c r="A203" s="83">
        <v>103660</v>
      </c>
      <c r="B203" s="74" t="s">
        <v>931</v>
      </c>
      <c r="C203" s="74" t="b">
        <v>0</v>
      </c>
      <c r="D203" s="74" t="b">
        <v>1</v>
      </c>
      <c r="E203" s="74" t="b">
        <v>0</v>
      </c>
      <c r="F203" s="74" t="b">
        <v>0</v>
      </c>
      <c r="G203" s="74" t="s">
        <v>682</v>
      </c>
      <c r="H203" s="74"/>
      <c r="I203" s="74" t="s">
        <v>932</v>
      </c>
      <c r="J203" s="74" t="s">
        <v>832</v>
      </c>
      <c r="K203" s="74">
        <v>46.014000000000003</v>
      </c>
      <c r="L203" s="74">
        <v>-73.418000000000006</v>
      </c>
      <c r="M203" s="74" t="s">
        <v>475</v>
      </c>
      <c r="N203" s="74"/>
      <c r="O203" s="74"/>
      <c r="P203" s="74">
        <v>2018</v>
      </c>
      <c r="Q203" s="74">
        <v>9112</v>
      </c>
      <c r="R203" s="74"/>
      <c r="S203" s="74"/>
      <c r="T203" s="74" t="s">
        <v>490</v>
      </c>
      <c r="U203" s="74"/>
      <c r="V203" s="74"/>
      <c r="W203" s="74"/>
      <c r="X203" s="74"/>
      <c r="Y203" s="74"/>
      <c r="Z203" s="74"/>
      <c r="AA203" s="74"/>
      <c r="AB203" s="74"/>
      <c r="AC203" s="74"/>
      <c r="AD203" s="74" t="s">
        <v>477</v>
      </c>
      <c r="AE203" s="74"/>
      <c r="AF203" s="74" t="s">
        <v>491</v>
      </c>
      <c r="AG203" s="74"/>
      <c r="AH203" s="74"/>
      <c r="AI203" s="74"/>
      <c r="AJ203" s="74"/>
      <c r="AK203" s="74"/>
      <c r="AL203" s="74"/>
      <c r="AM203" s="74"/>
      <c r="AN203" s="74"/>
      <c r="AO203" s="74"/>
      <c r="AP203" s="74"/>
      <c r="AQ203" s="74"/>
      <c r="AR203" s="74"/>
      <c r="AS203" s="74"/>
      <c r="AT203" s="74"/>
      <c r="AU203" s="74"/>
      <c r="AV203" s="74"/>
      <c r="AW203" s="74" t="s">
        <v>477</v>
      </c>
      <c r="AX203" s="74"/>
      <c r="AY203" s="74"/>
      <c r="AZ203" s="74"/>
      <c r="BA203" s="74"/>
      <c r="BB203" s="74"/>
      <c r="BC203" s="74"/>
      <c r="BD203" s="74"/>
      <c r="BE203" s="74"/>
      <c r="BF203" s="74"/>
      <c r="BG203" s="74"/>
      <c r="BH203" s="74"/>
      <c r="BI203" s="74"/>
      <c r="BJ203" s="74"/>
      <c r="BK203" s="74"/>
      <c r="BL203" s="74"/>
      <c r="BM203" s="74"/>
      <c r="BN203" s="74"/>
      <c r="BO203" s="74"/>
      <c r="BP203" s="74"/>
      <c r="BQ203" s="74"/>
      <c r="BR203" s="74"/>
      <c r="BS203" s="74"/>
      <c r="BT203" s="74"/>
      <c r="BU203" s="74"/>
      <c r="BV203" s="74"/>
      <c r="BW203" s="74"/>
      <c r="BX203" s="74"/>
      <c r="BY203" s="74"/>
      <c r="BZ203" s="74"/>
      <c r="CA203" s="74"/>
      <c r="CB203" s="74"/>
      <c r="CC203" s="74"/>
      <c r="CD203" s="74"/>
      <c r="CE203" s="74"/>
      <c r="CF203" s="74"/>
      <c r="CG203" s="74"/>
      <c r="CH203" s="74"/>
      <c r="CI203" s="74"/>
      <c r="CJ203" s="74"/>
      <c r="CK203" s="74" t="s">
        <v>477</v>
      </c>
      <c r="CL203" s="74" t="s">
        <v>480</v>
      </c>
      <c r="CM203" s="74" t="s">
        <v>480</v>
      </c>
      <c r="CN203" s="74"/>
      <c r="CO203" s="74"/>
      <c r="CP203" s="74"/>
      <c r="CQ203" s="74">
        <v>79774.64</v>
      </c>
      <c r="CR203" s="74"/>
      <c r="CS203" s="74"/>
      <c r="CT203" s="74"/>
      <c r="CU203" s="74"/>
      <c r="CV203" s="74"/>
      <c r="CW203" s="74"/>
      <c r="CX203" s="74"/>
      <c r="CY203" s="74"/>
      <c r="CZ203" s="74"/>
      <c r="DA203" s="74"/>
      <c r="DB203" s="74"/>
      <c r="DC203" s="74"/>
      <c r="DD203" s="74"/>
      <c r="DE203" s="74"/>
      <c r="DF203" s="74"/>
      <c r="DG203" s="74"/>
      <c r="DH203" s="74"/>
      <c r="DI203" s="74"/>
      <c r="DJ203" s="74"/>
      <c r="DK203" s="74"/>
      <c r="DL203" s="74"/>
      <c r="DM203" s="74"/>
      <c r="DN203" s="74"/>
      <c r="DO203" s="74"/>
    </row>
    <row r="204" spans="1:119" x14ac:dyDescent="0.35">
      <c r="A204" s="83">
        <v>103661</v>
      </c>
      <c r="B204" s="74" t="s">
        <v>933</v>
      </c>
      <c r="C204" s="74" t="b">
        <v>0</v>
      </c>
      <c r="D204" s="74" t="b">
        <v>1</v>
      </c>
      <c r="E204" s="74" t="b">
        <v>0</v>
      </c>
      <c r="F204" s="74" t="b">
        <v>0</v>
      </c>
      <c r="G204" s="74" t="s">
        <v>682</v>
      </c>
      <c r="H204" s="74"/>
      <c r="I204" s="74" t="s">
        <v>934</v>
      </c>
      <c r="J204" s="74" t="s">
        <v>832</v>
      </c>
      <c r="K204" s="74">
        <v>46.374000000000002</v>
      </c>
      <c r="L204" s="74">
        <v>-74.77</v>
      </c>
      <c r="M204" s="74" t="s">
        <v>475</v>
      </c>
      <c r="N204" s="74"/>
      <c r="O204" s="74"/>
      <c r="P204" s="74">
        <v>2018</v>
      </c>
      <c r="Q204" s="74">
        <v>9112</v>
      </c>
      <c r="R204" s="74"/>
      <c r="S204" s="74"/>
      <c r="T204" s="74" t="s">
        <v>490</v>
      </c>
      <c r="U204" s="74"/>
      <c r="V204" s="74"/>
      <c r="W204" s="74"/>
      <c r="X204" s="74"/>
      <c r="Y204" s="74"/>
      <c r="Z204" s="74"/>
      <c r="AA204" s="74"/>
      <c r="AB204" s="74"/>
      <c r="AC204" s="74"/>
      <c r="AD204" s="74" t="s">
        <v>477</v>
      </c>
      <c r="AE204" s="74"/>
      <c r="AF204" s="74" t="s">
        <v>491</v>
      </c>
      <c r="AG204" s="74"/>
      <c r="AH204" s="74"/>
      <c r="AI204" s="74"/>
      <c r="AJ204" s="74"/>
      <c r="AK204" s="74"/>
      <c r="AL204" s="74"/>
      <c r="AM204" s="74"/>
      <c r="AN204" s="74"/>
      <c r="AO204" s="74"/>
      <c r="AP204" s="74"/>
      <c r="AQ204" s="74"/>
      <c r="AR204" s="74"/>
      <c r="AS204" s="74"/>
      <c r="AT204" s="74"/>
      <c r="AU204" s="74"/>
      <c r="AV204" s="74"/>
      <c r="AW204" s="74"/>
      <c r="AX204" s="74" t="s">
        <v>477</v>
      </c>
      <c r="AY204" s="74"/>
      <c r="AZ204" s="74"/>
      <c r="BA204" s="74"/>
      <c r="BB204" s="74"/>
      <c r="BC204" s="74"/>
      <c r="BD204" s="74"/>
      <c r="BE204" s="74"/>
      <c r="BF204" s="74"/>
      <c r="BG204" s="74"/>
      <c r="BH204" s="74"/>
      <c r="BI204" s="74"/>
      <c r="BJ204" s="74"/>
      <c r="BK204" s="74"/>
      <c r="BL204" s="74"/>
      <c r="BM204" s="74"/>
      <c r="BN204" s="74" t="s">
        <v>477</v>
      </c>
      <c r="BO204" s="74"/>
      <c r="BP204" s="74"/>
      <c r="BQ204" s="74"/>
      <c r="BR204" s="74"/>
      <c r="BS204" s="74"/>
      <c r="BT204" s="74"/>
      <c r="BU204" s="74"/>
      <c r="BV204" s="74"/>
      <c r="BW204" s="74"/>
      <c r="BX204" s="74"/>
      <c r="BY204" s="74"/>
      <c r="BZ204" s="74"/>
      <c r="CA204" s="74"/>
      <c r="CB204" s="74"/>
      <c r="CC204" s="74"/>
      <c r="CD204" s="74"/>
      <c r="CE204" s="74"/>
      <c r="CF204" s="74"/>
      <c r="CG204" s="74"/>
      <c r="CH204" s="74"/>
      <c r="CI204" s="74"/>
      <c r="CJ204" s="74"/>
      <c r="CK204" s="74" t="s">
        <v>477</v>
      </c>
      <c r="CL204" s="74" t="s">
        <v>480</v>
      </c>
      <c r="CM204" s="74" t="s">
        <v>480</v>
      </c>
      <c r="CN204" s="74"/>
      <c r="CO204" s="74"/>
      <c r="CP204" s="74"/>
      <c r="CQ204" s="74">
        <v>227487.92</v>
      </c>
      <c r="CR204" s="74"/>
      <c r="CS204" s="74"/>
      <c r="CT204" s="74"/>
      <c r="CU204" s="74"/>
      <c r="CV204" s="74"/>
      <c r="CW204" s="74"/>
      <c r="CX204" s="74"/>
      <c r="CY204" s="74"/>
      <c r="CZ204" s="74"/>
      <c r="DA204" s="74"/>
      <c r="DB204" s="74"/>
      <c r="DC204" s="74"/>
      <c r="DD204" s="74"/>
      <c r="DE204" s="74"/>
      <c r="DF204" s="74"/>
      <c r="DG204" s="74"/>
      <c r="DH204" s="74"/>
      <c r="DI204" s="74"/>
      <c r="DJ204" s="74"/>
      <c r="DK204" s="74"/>
      <c r="DL204" s="74"/>
      <c r="DM204" s="74"/>
      <c r="DN204" s="74"/>
      <c r="DO204" s="74"/>
    </row>
    <row r="205" spans="1:119" x14ac:dyDescent="0.35">
      <c r="A205" s="83">
        <v>103662</v>
      </c>
      <c r="B205" s="74" t="s">
        <v>935</v>
      </c>
      <c r="C205" s="74" t="b">
        <v>0</v>
      </c>
      <c r="D205" s="74" t="b">
        <v>1</v>
      </c>
      <c r="E205" s="74" t="b">
        <v>0</v>
      </c>
      <c r="F205" s="74" t="b">
        <v>0</v>
      </c>
      <c r="G205" s="74" t="s">
        <v>682</v>
      </c>
      <c r="H205" s="74"/>
      <c r="I205" s="74" t="s">
        <v>936</v>
      </c>
      <c r="J205" s="74" t="s">
        <v>832</v>
      </c>
      <c r="K205" s="74">
        <v>50.018999999999998</v>
      </c>
      <c r="L205" s="74">
        <v>-66.86</v>
      </c>
      <c r="M205" s="74" t="s">
        <v>475</v>
      </c>
      <c r="N205" s="74"/>
      <c r="O205" s="74"/>
      <c r="P205" s="74">
        <v>2018</v>
      </c>
      <c r="Q205" s="74">
        <v>9112</v>
      </c>
      <c r="R205" s="74"/>
      <c r="S205" s="74"/>
      <c r="T205" s="74" t="s">
        <v>490</v>
      </c>
      <c r="U205" s="74"/>
      <c r="V205" s="74"/>
      <c r="W205" s="74"/>
      <c r="X205" s="74"/>
      <c r="Y205" s="74"/>
      <c r="Z205" s="74"/>
      <c r="AA205" s="74"/>
      <c r="AB205" s="74"/>
      <c r="AC205" s="74"/>
      <c r="AD205" s="74" t="s">
        <v>477</v>
      </c>
      <c r="AE205" s="74"/>
      <c r="AF205" s="74" t="s">
        <v>491</v>
      </c>
      <c r="AG205" s="74"/>
      <c r="AH205" s="74"/>
      <c r="AI205" s="74"/>
      <c r="AJ205" s="74"/>
      <c r="AK205" s="74"/>
      <c r="AL205" s="74"/>
      <c r="AM205" s="74"/>
      <c r="AN205" s="74"/>
      <c r="AO205" s="74"/>
      <c r="AP205" s="74"/>
      <c r="AQ205" s="74"/>
      <c r="AR205" s="74"/>
      <c r="AS205" s="74"/>
      <c r="AT205" s="74"/>
      <c r="AU205" s="74"/>
      <c r="AV205" s="74"/>
      <c r="AW205" s="74"/>
      <c r="AX205" s="74"/>
      <c r="AY205" s="74"/>
      <c r="AZ205" s="74"/>
      <c r="BA205" s="74"/>
      <c r="BB205" s="74"/>
      <c r="BC205" s="74"/>
      <c r="BD205" s="74"/>
      <c r="BE205" s="74"/>
      <c r="BF205" s="74"/>
      <c r="BG205" s="74"/>
      <c r="BH205" s="74"/>
      <c r="BI205" s="74"/>
      <c r="BJ205" s="74"/>
      <c r="BK205" s="74"/>
      <c r="BL205" s="74"/>
      <c r="BM205" s="74"/>
      <c r="BN205" s="74" t="s">
        <v>477</v>
      </c>
      <c r="BO205" s="74"/>
      <c r="BP205" s="74"/>
      <c r="BQ205" s="74"/>
      <c r="BR205" s="74"/>
      <c r="BS205" s="74"/>
      <c r="BT205" s="74"/>
      <c r="BU205" s="74"/>
      <c r="BV205" s="74"/>
      <c r="BW205" s="74"/>
      <c r="BX205" s="74"/>
      <c r="BY205" s="74"/>
      <c r="BZ205" s="74"/>
      <c r="CA205" s="74"/>
      <c r="CB205" s="74"/>
      <c r="CC205" s="74"/>
      <c r="CD205" s="74"/>
      <c r="CE205" s="74"/>
      <c r="CF205" s="74"/>
      <c r="CG205" s="74"/>
      <c r="CH205" s="74"/>
      <c r="CI205" s="74"/>
      <c r="CJ205" s="74"/>
      <c r="CK205" s="74" t="s">
        <v>477</v>
      </c>
      <c r="CL205" s="74" t="s">
        <v>480</v>
      </c>
      <c r="CM205" s="74" t="s">
        <v>480</v>
      </c>
      <c r="CN205" s="74"/>
      <c r="CO205" s="74"/>
      <c r="CP205" s="74"/>
      <c r="CQ205" s="74">
        <v>162562.07999999999</v>
      </c>
      <c r="CR205" s="74"/>
      <c r="CS205" s="74"/>
      <c r="CT205" s="74"/>
      <c r="CU205" s="74"/>
      <c r="CV205" s="74"/>
      <c r="CW205" s="74"/>
      <c r="CX205" s="74"/>
      <c r="CY205" s="74"/>
      <c r="CZ205" s="74"/>
      <c r="DA205" s="74"/>
      <c r="DB205" s="74"/>
      <c r="DC205" s="74"/>
      <c r="DD205" s="74"/>
      <c r="DE205" s="74"/>
      <c r="DF205" s="74"/>
      <c r="DG205" s="74"/>
      <c r="DH205" s="74"/>
      <c r="DI205" s="74"/>
      <c r="DJ205" s="74"/>
      <c r="DK205" s="74"/>
      <c r="DL205" s="74"/>
      <c r="DM205" s="74"/>
      <c r="DN205" s="74"/>
      <c r="DO205" s="74"/>
    </row>
    <row r="206" spans="1:119" x14ac:dyDescent="0.35">
      <c r="A206" s="83">
        <v>103663</v>
      </c>
      <c r="B206" s="74" t="s">
        <v>937</v>
      </c>
      <c r="C206" s="74" t="b">
        <v>0</v>
      </c>
      <c r="D206" s="74" t="b">
        <v>1</v>
      </c>
      <c r="E206" s="74" t="b">
        <v>0</v>
      </c>
      <c r="F206" s="74" t="b">
        <v>0</v>
      </c>
      <c r="G206" s="74" t="s">
        <v>682</v>
      </c>
      <c r="H206" s="74"/>
      <c r="I206" s="74" t="s">
        <v>938</v>
      </c>
      <c r="J206" s="74" t="s">
        <v>718</v>
      </c>
      <c r="K206" s="74">
        <v>44.184999999999995</v>
      </c>
      <c r="L206" s="74">
        <v>-76.77</v>
      </c>
      <c r="M206" s="74" t="s">
        <v>475</v>
      </c>
      <c r="N206" s="74"/>
      <c r="O206" s="74"/>
      <c r="P206" s="74">
        <v>2018</v>
      </c>
      <c r="Q206" s="74">
        <v>9112</v>
      </c>
      <c r="R206" s="74"/>
      <c r="S206" s="74"/>
      <c r="T206" s="74" t="s">
        <v>490</v>
      </c>
      <c r="U206" s="74"/>
      <c r="V206" s="74"/>
      <c r="W206" s="74"/>
      <c r="X206" s="74"/>
      <c r="Y206" s="74"/>
      <c r="Z206" s="74"/>
      <c r="AA206" s="74"/>
      <c r="AB206" s="74"/>
      <c r="AC206" s="74"/>
      <c r="AD206" s="74" t="s">
        <v>477</v>
      </c>
      <c r="AE206" s="74"/>
      <c r="AF206" s="74" t="s">
        <v>491</v>
      </c>
      <c r="AG206" s="74"/>
      <c r="AH206" s="74"/>
      <c r="AI206" s="74"/>
      <c r="AJ206" s="74"/>
      <c r="AK206" s="74"/>
      <c r="AL206" s="74"/>
      <c r="AM206" s="74"/>
      <c r="AN206" s="74"/>
      <c r="AO206" s="74"/>
      <c r="AP206" s="74"/>
      <c r="AQ206" s="74"/>
      <c r="AR206" s="74"/>
      <c r="AS206" s="74"/>
      <c r="AT206" s="74"/>
      <c r="AU206" s="74"/>
      <c r="AV206" s="74"/>
      <c r="AW206" s="74" t="s">
        <v>477</v>
      </c>
      <c r="AX206" s="74"/>
      <c r="AY206" s="74"/>
      <c r="AZ206" s="74"/>
      <c r="BA206" s="74"/>
      <c r="BB206" s="74"/>
      <c r="BC206" s="74"/>
      <c r="BD206" s="74"/>
      <c r="BE206" s="74"/>
      <c r="BF206" s="74"/>
      <c r="BG206" s="74"/>
      <c r="BH206" s="74"/>
      <c r="BI206" s="74"/>
      <c r="BJ206" s="74"/>
      <c r="BK206" s="74"/>
      <c r="BL206" s="74"/>
      <c r="BM206" s="74"/>
      <c r="BN206" s="74"/>
      <c r="BO206" s="74"/>
      <c r="BP206" s="74"/>
      <c r="BQ206" s="74"/>
      <c r="BR206" s="74"/>
      <c r="BS206" s="74"/>
      <c r="BT206" s="74"/>
      <c r="BU206" s="74"/>
      <c r="BV206" s="74"/>
      <c r="BW206" s="74"/>
      <c r="BX206" s="74"/>
      <c r="BY206" s="74"/>
      <c r="BZ206" s="74"/>
      <c r="CA206" s="74"/>
      <c r="CB206" s="74"/>
      <c r="CC206" s="74"/>
      <c r="CD206" s="74"/>
      <c r="CE206" s="74"/>
      <c r="CF206" s="74"/>
      <c r="CG206" s="74"/>
      <c r="CH206" s="74"/>
      <c r="CI206" s="74"/>
      <c r="CJ206" s="74"/>
      <c r="CK206" s="74" t="s">
        <v>477</v>
      </c>
      <c r="CL206" s="74" t="s">
        <v>480</v>
      </c>
      <c r="CM206" s="74" t="s">
        <v>480</v>
      </c>
      <c r="CN206" s="74"/>
      <c r="CO206" s="74"/>
      <c r="CP206" s="74"/>
      <c r="CQ206" s="74">
        <v>499586.8</v>
      </c>
      <c r="CR206" s="74"/>
      <c r="CS206" s="74"/>
      <c r="CT206" s="74"/>
      <c r="CU206" s="74"/>
      <c r="CV206" s="74"/>
      <c r="CW206" s="74"/>
      <c r="CX206" s="74"/>
      <c r="CY206" s="74"/>
      <c r="CZ206" s="74"/>
      <c r="DA206" s="74"/>
      <c r="DB206" s="74"/>
      <c r="DC206" s="74"/>
      <c r="DD206" s="74"/>
      <c r="DE206" s="74"/>
      <c r="DF206" s="74"/>
      <c r="DG206" s="74"/>
      <c r="DH206" s="74"/>
      <c r="DI206" s="74"/>
      <c r="DJ206" s="74"/>
      <c r="DK206" s="74"/>
      <c r="DL206" s="74"/>
      <c r="DM206" s="74"/>
      <c r="DN206" s="74"/>
      <c r="DO206" s="74"/>
    </row>
    <row r="207" spans="1:119" x14ac:dyDescent="0.35">
      <c r="A207" s="83">
        <v>103664</v>
      </c>
      <c r="B207" s="74" t="s">
        <v>939</v>
      </c>
      <c r="C207" s="74" t="b">
        <v>0</v>
      </c>
      <c r="D207" s="74" t="b">
        <v>1</v>
      </c>
      <c r="E207" s="74" t="b">
        <v>0</v>
      </c>
      <c r="F207" s="74" t="b">
        <v>0</v>
      </c>
      <c r="G207" s="74" t="s">
        <v>682</v>
      </c>
      <c r="H207" s="74"/>
      <c r="I207" s="74" t="s">
        <v>940</v>
      </c>
      <c r="J207" s="74" t="s">
        <v>718</v>
      </c>
      <c r="K207" s="74">
        <v>44.917999999999999</v>
      </c>
      <c r="L207" s="74">
        <v>-79.378</v>
      </c>
      <c r="M207" s="74" t="s">
        <v>475</v>
      </c>
      <c r="N207" s="74"/>
      <c r="O207" s="74"/>
      <c r="P207" s="74">
        <v>2018</v>
      </c>
      <c r="Q207" s="74">
        <v>9112</v>
      </c>
      <c r="R207" s="74"/>
      <c r="S207" s="74"/>
      <c r="T207" s="74" t="s">
        <v>490</v>
      </c>
      <c r="U207" s="74"/>
      <c r="V207" s="74"/>
      <c r="W207" s="74"/>
      <c r="X207" s="74"/>
      <c r="Y207" s="74"/>
      <c r="Z207" s="74"/>
      <c r="AA207" s="74"/>
      <c r="AB207" s="74"/>
      <c r="AC207" s="74"/>
      <c r="AD207" s="74" t="s">
        <v>477</v>
      </c>
      <c r="AE207" s="74"/>
      <c r="AF207" s="74" t="s">
        <v>491</v>
      </c>
      <c r="AG207" s="74"/>
      <c r="AH207" s="74"/>
      <c r="AI207" s="74"/>
      <c r="AJ207" s="74"/>
      <c r="AK207" s="74"/>
      <c r="AL207" s="74"/>
      <c r="AM207" s="74"/>
      <c r="AN207" s="74"/>
      <c r="AO207" s="74"/>
      <c r="AP207" s="74"/>
      <c r="AQ207" s="74"/>
      <c r="AR207" s="74"/>
      <c r="AS207" s="74"/>
      <c r="AT207" s="74"/>
      <c r="AU207" s="74"/>
      <c r="AV207" s="74"/>
      <c r="AW207" s="74" t="s">
        <v>477</v>
      </c>
      <c r="AX207" s="74"/>
      <c r="AY207" s="74"/>
      <c r="AZ207" s="74"/>
      <c r="BA207" s="74"/>
      <c r="BB207" s="74"/>
      <c r="BC207" s="74"/>
      <c r="BD207" s="74"/>
      <c r="BE207" s="74"/>
      <c r="BF207" s="74"/>
      <c r="BG207" s="74"/>
      <c r="BH207" s="74"/>
      <c r="BI207" s="74"/>
      <c r="BJ207" s="74"/>
      <c r="BK207" s="74"/>
      <c r="BL207" s="74"/>
      <c r="BM207" s="74"/>
      <c r="BN207" s="74"/>
      <c r="BO207" s="74"/>
      <c r="BP207" s="74"/>
      <c r="BQ207" s="74"/>
      <c r="BR207" s="74"/>
      <c r="BS207" s="74"/>
      <c r="BT207" s="74"/>
      <c r="BU207" s="74"/>
      <c r="BV207" s="74"/>
      <c r="BW207" s="74"/>
      <c r="BX207" s="74"/>
      <c r="BY207" s="74"/>
      <c r="BZ207" s="74"/>
      <c r="CA207" s="74"/>
      <c r="CB207" s="74"/>
      <c r="CC207" s="74"/>
      <c r="CD207" s="74"/>
      <c r="CE207" s="74"/>
      <c r="CF207" s="74"/>
      <c r="CG207" s="74"/>
      <c r="CH207" s="74"/>
      <c r="CI207" s="74"/>
      <c r="CJ207" s="74"/>
      <c r="CK207" s="74" t="s">
        <v>477</v>
      </c>
      <c r="CL207" s="74" t="s">
        <v>480</v>
      </c>
      <c r="CM207" s="74" t="s">
        <v>480</v>
      </c>
      <c r="CN207" s="74"/>
      <c r="CO207" s="74"/>
      <c r="CP207" s="74"/>
      <c r="CQ207" s="74">
        <v>369487.64</v>
      </c>
      <c r="CR207" s="74"/>
      <c r="CS207" s="74"/>
      <c r="CT207" s="74"/>
      <c r="CU207" s="74"/>
      <c r="CV207" s="74"/>
      <c r="CW207" s="74"/>
      <c r="CX207" s="74"/>
      <c r="CY207" s="74"/>
      <c r="CZ207" s="74"/>
      <c r="DA207" s="74"/>
      <c r="DB207" s="74"/>
      <c r="DC207" s="74"/>
      <c r="DD207" s="74"/>
      <c r="DE207" s="74"/>
      <c r="DF207" s="74"/>
      <c r="DG207" s="74"/>
      <c r="DH207" s="74"/>
      <c r="DI207" s="74"/>
      <c r="DJ207" s="74"/>
      <c r="DK207" s="74"/>
      <c r="DL207" s="74"/>
      <c r="DM207" s="74"/>
      <c r="DN207" s="74"/>
      <c r="DO207" s="74"/>
    </row>
    <row r="208" spans="1:119" x14ac:dyDescent="0.35">
      <c r="A208" s="83">
        <v>103665</v>
      </c>
      <c r="B208" s="74" t="s">
        <v>941</v>
      </c>
      <c r="C208" s="74" t="b">
        <v>0</v>
      </c>
      <c r="D208" s="74" t="b">
        <v>1</v>
      </c>
      <c r="E208" s="74" t="b">
        <v>0</v>
      </c>
      <c r="F208" s="74" t="b">
        <v>0</v>
      </c>
      <c r="G208" s="74" t="s">
        <v>682</v>
      </c>
      <c r="H208" s="74"/>
      <c r="I208" s="74" t="s">
        <v>749</v>
      </c>
      <c r="J208" s="74" t="s">
        <v>718</v>
      </c>
      <c r="K208" s="74">
        <v>44.231999999999999</v>
      </c>
      <c r="L208" s="74">
        <v>-76.48</v>
      </c>
      <c r="M208" s="74" t="s">
        <v>475</v>
      </c>
      <c r="N208" s="74"/>
      <c r="O208" s="74"/>
      <c r="P208" s="74">
        <v>2018</v>
      </c>
      <c r="Q208" s="74">
        <v>9112</v>
      </c>
      <c r="R208" s="74"/>
      <c r="S208" s="74"/>
      <c r="T208" s="74" t="s">
        <v>476</v>
      </c>
      <c r="U208" s="74"/>
      <c r="V208" s="74"/>
      <c r="W208" s="74"/>
      <c r="X208" s="74"/>
      <c r="Y208" s="74"/>
      <c r="Z208" s="74"/>
      <c r="AA208" s="74"/>
      <c r="AB208" s="74"/>
      <c r="AC208" s="74"/>
      <c r="AD208" s="74" t="s">
        <v>477</v>
      </c>
      <c r="AE208" s="74"/>
      <c r="AF208" s="74" t="s">
        <v>491</v>
      </c>
      <c r="AG208" s="74"/>
      <c r="AH208" s="74"/>
      <c r="AI208" s="74"/>
      <c r="AJ208" s="74"/>
      <c r="AK208" s="74"/>
      <c r="AL208" s="74"/>
      <c r="AM208" s="74"/>
      <c r="AN208" s="74"/>
      <c r="AO208" s="74"/>
      <c r="AP208" s="74"/>
      <c r="AQ208" s="74"/>
      <c r="AR208" s="74"/>
      <c r="AS208" s="74"/>
      <c r="AT208" s="74"/>
      <c r="AU208" s="74"/>
      <c r="AV208" s="74"/>
      <c r="AW208" s="74" t="s">
        <v>477</v>
      </c>
      <c r="AX208" s="74"/>
      <c r="AY208" s="74"/>
      <c r="AZ208" s="74"/>
      <c r="BA208" s="74"/>
      <c r="BB208" s="74"/>
      <c r="BC208" s="74"/>
      <c r="BD208" s="74"/>
      <c r="BE208" s="74"/>
      <c r="BF208" s="74"/>
      <c r="BG208" s="74"/>
      <c r="BH208" s="74"/>
      <c r="BI208" s="74"/>
      <c r="BJ208" s="74"/>
      <c r="BK208" s="74"/>
      <c r="BL208" s="74"/>
      <c r="BM208" s="74"/>
      <c r="BN208" s="74"/>
      <c r="BO208" s="74"/>
      <c r="BP208" s="74"/>
      <c r="BQ208" s="74"/>
      <c r="BR208" s="74"/>
      <c r="BS208" s="74"/>
      <c r="BT208" s="74"/>
      <c r="BU208" s="74"/>
      <c r="BV208" s="74"/>
      <c r="BW208" s="74"/>
      <c r="BX208" s="74"/>
      <c r="BY208" s="74"/>
      <c r="BZ208" s="74"/>
      <c r="CA208" s="74"/>
      <c r="CB208" s="74"/>
      <c r="CC208" s="74"/>
      <c r="CD208" s="74"/>
      <c r="CE208" s="74"/>
      <c r="CF208" s="74"/>
      <c r="CG208" s="74"/>
      <c r="CH208" s="74"/>
      <c r="CI208" s="74"/>
      <c r="CJ208" s="74"/>
      <c r="CK208" s="74" t="s">
        <v>477</v>
      </c>
      <c r="CL208" s="74" t="s">
        <v>480</v>
      </c>
      <c r="CM208" s="74" t="s">
        <v>480</v>
      </c>
      <c r="CN208" s="74"/>
      <c r="CO208" s="74"/>
      <c r="CP208" s="74"/>
      <c r="CQ208" s="74">
        <v>593812.12</v>
      </c>
      <c r="CR208" s="74"/>
      <c r="CS208" s="74"/>
      <c r="CT208" s="74"/>
      <c r="CU208" s="74"/>
      <c r="CV208" s="74"/>
      <c r="CW208" s="74"/>
      <c r="CX208" s="74"/>
      <c r="CY208" s="74"/>
      <c r="CZ208" s="74"/>
      <c r="DA208" s="74"/>
      <c r="DB208" s="74"/>
      <c r="DC208" s="74"/>
      <c r="DD208" s="74"/>
      <c r="DE208" s="74"/>
      <c r="DF208" s="74"/>
      <c r="DG208" s="74"/>
      <c r="DH208" s="74"/>
      <c r="DI208" s="74"/>
      <c r="DJ208" s="74"/>
      <c r="DK208" s="74"/>
      <c r="DL208" s="74"/>
      <c r="DM208" s="74"/>
      <c r="DN208" s="74"/>
      <c r="DO208" s="74"/>
    </row>
    <row r="209" spans="1:119" x14ac:dyDescent="0.35">
      <c r="A209" s="83">
        <v>103666</v>
      </c>
      <c r="B209" s="74" t="s">
        <v>942</v>
      </c>
      <c r="C209" s="74" t="b">
        <v>0</v>
      </c>
      <c r="D209" s="74" t="b">
        <v>1</v>
      </c>
      <c r="E209" s="74" t="b">
        <v>0</v>
      </c>
      <c r="F209" s="74" t="b">
        <v>0</v>
      </c>
      <c r="G209" s="74" t="s">
        <v>682</v>
      </c>
      <c r="H209" s="74"/>
      <c r="I209" s="74" t="s">
        <v>943</v>
      </c>
      <c r="J209" s="74" t="s">
        <v>718</v>
      </c>
      <c r="K209" s="74">
        <v>43.451999999999998</v>
      </c>
      <c r="L209" s="74">
        <v>-80.492000000000004</v>
      </c>
      <c r="M209" s="74" t="s">
        <v>475</v>
      </c>
      <c r="N209" s="74"/>
      <c r="O209" s="74"/>
      <c r="P209" s="74">
        <v>2018</v>
      </c>
      <c r="Q209" s="74">
        <v>9112</v>
      </c>
      <c r="R209" s="74"/>
      <c r="S209" s="74"/>
      <c r="T209" s="74" t="s">
        <v>476</v>
      </c>
      <c r="U209" s="74"/>
      <c r="V209" s="74"/>
      <c r="W209" s="74"/>
      <c r="X209" s="74"/>
      <c r="Y209" s="74"/>
      <c r="Z209" s="74"/>
      <c r="AA209" s="74"/>
      <c r="AB209" s="74"/>
      <c r="AC209" s="74"/>
      <c r="AD209" s="74" t="s">
        <v>477</v>
      </c>
      <c r="AE209" s="74"/>
      <c r="AF209" s="74" t="s">
        <v>491</v>
      </c>
      <c r="AG209" s="74"/>
      <c r="AH209" s="74"/>
      <c r="AI209" s="74"/>
      <c r="AJ209" s="74"/>
      <c r="AK209" s="74"/>
      <c r="AL209" s="74"/>
      <c r="AM209" s="74"/>
      <c r="AN209" s="74"/>
      <c r="AO209" s="74"/>
      <c r="AP209" s="74"/>
      <c r="AQ209" s="74"/>
      <c r="AR209" s="74"/>
      <c r="AS209" s="74"/>
      <c r="AT209" s="74"/>
      <c r="AU209" s="74"/>
      <c r="AV209" s="74"/>
      <c r="AW209" s="74" t="s">
        <v>477</v>
      </c>
      <c r="AX209" s="74"/>
      <c r="AY209" s="74"/>
      <c r="AZ209" s="74"/>
      <c r="BA209" s="74"/>
      <c r="BB209" s="74"/>
      <c r="BC209" s="74"/>
      <c r="BD209" s="74"/>
      <c r="BE209" s="74"/>
      <c r="BF209" s="74"/>
      <c r="BG209" s="74"/>
      <c r="BH209" s="74"/>
      <c r="BI209" s="74"/>
      <c r="BJ209" s="74"/>
      <c r="BK209" s="74"/>
      <c r="BL209" s="74"/>
      <c r="BM209" s="74"/>
      <c r="BN209" s="74"/>
      <c r="BO209" s="74"/>
      <c r="BP209" s="74"/>
      <c r="BQ209" s="74"/>
      <c r="BR209" s="74"/>
      <c r="BS209" s="74"/>
      <c r="BT209" s="74"/>
      <c r="BU209" s="74"/>
      <c r="BV209" s="74"/>
      <c r="BW209" s="74"/>
      <c r="BX209" s="74"/>
      <c r="BY209" s="74"/>
      <c r="BZ209" s="74"/>
      <c r="CA209" s="74"/>
      <c r="CB209" s="74"/>
      <c r="CC209" s="74"/>
      <c r="CD209" s="74"/>
      <c r="CE209" s="74"/>
      <c r="CF209" s="74"/>
      <c r="CG209" s="74"/>
      <c r="CH209" s="74"/>
      <c r="CI209" s="74"/>
      <c r="CJ209" s="74"/>
      <c r="CK209" s="74" t="s">
        <v>477</v>
      </c>
      <c r="CL209" s="74" t="s">
        <v>480</v>
      </c>
      <c r="CM209" s="74" t="s">
        <v>480</v>
      </c>
      <c r="CN209" s="74"/>
      <c r="CO209" s="74"/>
      <c r="CP209" s="74"/>
      <c r="CQ209" s="74">
        <v>133467.04</v>
      </c>
      <c r="CR209" s="74"/>
      <c r="CS209" s="74"/>
      <c r="CT209" s="74"/>
      <c r="CU209" s="74"/>
      <c r="CV209" s="74"/>
      <c r="CW209" s="74"/>
      <c r="CX209" s="74"/>
      <c r="CY209" s="74"/>
      <c r="CZ209" s="74"/>
      <c r="DA209" s="74"/>
      <c r="DB209" s="74"/>
      <c r="DC209" s="74"/>
      <c r="DD209" s="74"/>
      <c r="DE209" s="74"/>
      <c r="DF209" s="74"/>
      <c r="DG209" s="74"/>
      <c r="DH209" s="74"/>
      <c r="DI209" s="74"/>
      <c r="DJ209" s="74"/>
      <c r="DK209" s="74"/>
      <c r="DL209" s="74"/>
      <c r="DM209" s="74"/>
      <c r="DN209" s="74"/>
      <c r="DO209" s="74"/>
    </row>
    <row r="210" spans="1:119" x14ac:dyDescent="0.35">
      <c r="A210" s="83">
        <v>103667</v>
      </c>
      <c r="B210" s="74" t="s">
        <v>944</v>
      </c>
      <c r="C210" s="74" t="b">
        <v>0</v>
      </c>
      <c r="D210" s="74" t="b">
        <v>1</v>
      </c>
      <c r="E210" s="74" t="b">
        <v>0</v>
      </c>
      <c r="F210" s="74" t="b">
        <v>0</v>
      </c>
      <c r="G210" s="74" t="s">
        <v>682</v>
      </c>
      <c r="H210" s="74"/>
      <c r="I210" s="74" t="s">
        <v>749</v>
      </c>
      <c r="J210" s="74" t="s">
        <v>718</v>
      </c>
      <c r="K210" s="74">
        <v>44.232999999999997</v>
      </c>
      <c r="L210" s="74">
        <v>-76.478999999999999</v>
      </c>
      <c r="M210" s="74" t="s">
        <v>475</v>
      </c>
      <c r="N210" s="74"/>
      <c r="O210" s="74"/>
      <c r="P210" s="74">
        <v>2018</v>
      </c>
      <c r="Q210" s="74">
        <v>9112</v>
      </c>
      <c r="R210" s="74"/>
      <c r="S210" s="74"/>
      <c r="T210" s="74" t="s">
        <v>476</v>
      </c>
      <c r="U210" s="74"/>
      <c r="V210" s="74"/>
      <c r="W210" s="74"/>
      <c r="X210" s="74"/>
      <c r="Y210" s="74"/>
      <c r="Z210" s="74"/>
      <c r="AA210" s="74"/>
      <c r="AB210" s="74"/>
      <c r="AC210" s="74"/>
      <c r="AD210" s="74" t="s">
        <v>477</v>
      </c>
      <c r="AE210" s="74"/>
      <c r="AF210" s="74" t="s">
        <v>491</v>
      </c>
      <c r="AG210" s="74"/>
      <c r="AH210" s="74"/>
      <c r="AI210" s="74"/>
      <c r="AJ210" s="74"/>
      <c r="AK210" s="74"/>
      <c r="AL210" s="74"/>
      <c r="AM210" s="74"/>
      <c r="AN210" s="74"/>
      <c r="AO210" s="74"/>
      <c r="AP210" s="74"/>
      <c r="AQ210" s="74"/>
      <c r="AR210" s="74"/>
      <c r="AS210" s="74"/>
      <c r="AT210" s="74"/>
      <c r="AU210" s="74"/>
      <c r="AV210" s="74"/>
      <c r="AW210" s="74" t="s">
        <v>477</v>
      </c>
      <c r="AX210" s="74"/>
      <c r="AY210" s="74"/>
      <c r="AZ210" s="74"/>
      <c r="BA210" s="74"/>
      <c r="BB210" s="74"/>
      <c r="BC210" s="74"/>
      <c r="BD210" s="74"/>
      <c r="BE210" s="74"/>
      <c r="BF210" s="74"/>
      <c r="BG210" s="74"/>
      <c r="BH210" s="74"/>
      <c r="BI210" s="74"/>
      <c r="BJ210" s="74"/>
      <c r="BK210" s="74"/>
      <c r="BL210" s="74"/>
      <c r="BM210" s="74"/>
      <c r="BN210" s="74"/>
      <c r="BO210" s="74"/>
      <c r="BP210" s="74"/>
      <c r="BQ210" s="74"/>
      <c r="BR210" s="74"/>
      <c r="BS210" s="74"/>
      <c r="BT210" s="74"/>
      <c r="BU210" s="74"/>
      <c r="BV210" s="74"/>
      <c r="BW210" s="74"/>
      <c r="BX210" s="74"/>
      <c r="BY210" s="74"/>
      <c r="BZ210" s="74"/>
      <c r="CA210" s="74"/>
      <c r="CB210" s="74"/>
      <c r="CC210" s="74"/>
      <c r="CD210" s="74"/>
      <c r="CE210" s="74"/>
      <c r="CF210" s="74"/>
      <c r="CG210" s="74"/>
      <c r="CH210" s="74"/>
      <c r="CI210" s="74"/>
      <c r="CJ210" s="74"/>
      <c r="CK210" s="74" t="s">
        <v>477</v>
      </c>
      <c r="CL210" s="74" t="s">
        <v>480</v>
      </c>
      <c r="CM210" s="74" t="s">
        <v>480</v>
      </c>
      <c r="CN210" s="74"/>
      <c r="CO210" s="74"/>
      <c r="CP210" s="74"/>
      <c r="CQ210" s="74">
        <v>305250.44</v>
      </c>
      <c r="CR210" s="74"/>
      <c r="CS210" s="74"/>
      <c r="CT210" s="74"/>
      <c r="CU210" s="74"/>
      <c r="CV210" s="74"/>
      <c r="CW210" s="74"/>
      <c r="CX210" s="74"/>
      <c r="CY210" s="74"/>
      <c r="CZ210" s="74"/>
      <c r="DA210" s="74"/>
      <c r="DB210" s="74"/>
      <c r="DC210" s="74"/>
      <c r="DD210" s="74"/>
      <c r="DE210" s="74"/>
      <c r="DF210" s="74"/>
      <c r="DG210" s="74"/>
      <c r="DH210" s="74"/>
      <c r="DI210" s="74"/>
      <c r="DJ210" s="74"/>
      <c r="DK210" s="74"/>
      <c r="DL210" s="74"/>
      <c r="DM210" s="74"/>
      <c r="DN210" s="74"/>
      <c r="DO210" s="74"/>
    </row>
    <row r="211" spans="1:119" x14ac:dyDescent="0.35">
      <c r="A211" s="83">
        <v>103668</v>
      </c>
      <c r="B211" s="74" t="s">
        <v>945</v>
      </c>
      <c r="C211" s="74" t="b">
        <v>0</v>
      </c>
      <c r="D211" s="74" t="b">
        <v>1</v>
      </c>
      <c r="E211" s="74" t="b">
        <v>0</v>
      </c>
      <c r="F211" s="74" t="b">
        <v>0</v>
      </c>
      <c r="G211" s="74" t="s">
        <v>682</v>
      </c>
      <c r="H211" s="74"/>
      <c r="I211" s="74" t="s">
        <v>946</v>
      </c>
      <c r="J211" s="74" t="s">
        <v>718</v>
      </c>
      <c r="K211" s="74">
        <v>44.311</v>
      </c>
      <c r="L211" s="74">
        <v>-77.795000000000002</v>
      </c>
      <c r="M211" s="74" t="s">
        <v>475</v>
      </c>
      <c r="N211" s="74"/>
      <c r="O211" s="74"/>
      <c r="P211" s="74">
        <v>2018</v>
      </c>
      <c r="Q211" s="74">
        <v>9112</v>
      </c>
      <c r="R211" s="74"/>
      <c r="S211" s="74"/>
      <c r="T211" s="74" t="s">
        <v>490</v>
      </c>
      <c r="U211" s="74"/>
      <c r="V211" s="74"/>
      <c r="W211" s="74"/>
      <c r="X211" s="74"/>
      <c r="Y211" s="74"/>
      <c r="Z211" s="74"/>
      <c r="AA211" s="74"/>
      <c r="AB211" s="74"/>
      <c r="AC211" s="74"/>
      <c r="AD211" s="74" t="s">
        <v>477</v>
      </c>
      <c r="AE211" s="74"/>
      <c r="AF211" s="74" t="s">
        <v>491</v>
      </c>
      <c r="AG211" s="74"/>
      <c r="AH211" s="74"/>
      <c r="AI211" s="74"/>
      <c r="AJ211" s="74"/>
      <c r="AK211" s="74"/>
      <c r="AL211" s="74"/>
      <c r="AM211" s="74"/>
      <c r="AN211" s="74"/>
      <c r="AO211" s="74"/>
      <c r="AP211" s="74"/>
      <c r="AQ211" s="74"/>
      <c r="AR211" s="74"/>
      <c r="AS211" s="74"/>
      <c r="AT211" s="74"/>
      <c r="AU211" s="74"/>
      <c r="AV211" s="74"/>
      <c r="AW211" s="74" t="s">
        <v>477</v>
      </c>
      <c r="AX211" s="74"/>
      <c r="AY211" s="74"/>
      <c r="AZ211" s="74"/>
      <c r="BA211" s="74"/>
      <c r="BB211" s="74"/>
      <c r="BC211" s="74"/>
      <c r="BD211" s="74"/>
      <c r="BE211" s="74"/>
      <c r="BF211" s="74"/>
      <c r="BG211" s="74"/>
      <c r="BH211" s="74"/>
      <c r="BI211" s="74"/>
      <c r="BJ211" s="74"/>
      <c r="BK211" s="74"/>
      <c r="BL211" s="74"/>
      <c r="BM211" s="74"/>
      <c r="BN211" s="74"/>
      <c r="BO211" s="74"/>
      <c r="BP211" s="74"/>
      <c r="BQ211" s="74"/>
      <c r="BR211" s="74"/>
      <c r="BS211" s="74"/>
      <c r="BT211" s="74"/>
      <c r="BU211" s="74"/>
      <c r="BV211" s="74"/>
      <c r="BW211" s="74"/>
      <c r="BX211" s="74"/>
      <c r="BY211" s="74"/>
      <c r="BZ211" s="74"/>
      <c r="CA211" s="74"/>
      <c r="CB211" s="74"/>
      <c r="CC211" s="74"/>
      <c r="CD211" s="74"/>
      <c r="CE211" s="74"/>
      <c r="CF211" s="74"/>
      <c r="CG211" s="74"/>
      <c r="CH211" s="74"/>
      <c r="CI211" s="74"/>
      <c r="CJ211" s="74"/>
      <c r="CK211" s="74" t="s">
        <v>477</v>
      </c>
      <c r="CL211" s="74" t="s">
        <v>480</v>
      </c>
      <c r="CM211" s="74" t="s">
        <v>480</v>
      </c>
      <c r="CN211" s="74"/>
      <c r="CO211" s="74"/>
      <c r="CP211" s="74"/>
      <c r="CQ211" s="74">
        <v>275348.40000000002</v>
      </c>
      <c r="CR211" s="74"/>
      <c r="CS211" s="74"/>
      <c r="CT211" s="74"/>
      <c r="CU211" s="74"/>
      <c r="CV211" s="74"/>
      <c r="CW211" s="74"/>
      <c r="CX211" s="74"/>
      <c r="CY211" s="74"/>
      <c r="CZ211" s="74"/>
      <c r="DA211" s="74"/>
      <c r="DB211" s="74"/>
      <c r="DC211" s="74"/>
      <c r="DD211" s="74"/>
      <c r="DE211" s="74"/>
      <c r="DF211" s="74"/>
      <c r="DG211" s="74"/>
      <c r="DH211" s="74"/>
      <c r="DI211" s="74"/>
      <c r="DJ211" s="74"/>
      <c r="DK211" s="74"/>
      <c r="DL211" s="74"/>
      <c r="DM211" s="74"/>
      <c r="DN211" s="74"/>
      <c r="DO211" s="74"/>
    </row>
    <row r="212" spans="1:119" x14ac:dyDescent="0.35">
      <c r="A212" s="83">
        <v>103669</v>
      </c>
      <c r="B212" s="74" t="s">
        <v>947</v>
      </c>
      <c r="C212" s="74" t="b">
        <v>0</v>
      </c>
      <c r="D212" s="74" t="b">
        <v>1</v>
      </c>
      <c r="E212" s="74" t="b">
        <v>0</v>
      </c>
      <c r="F212" s="74" t="b">
        <v>0</v>
      </c>
      <c r="G212" s="74" t="s">
        <v>682</v>
      </c>
      <c r="H212" s="74"/>
      <c r="I212" s="74" t="s">
        <v>626</v>
      </c>
      <c r="J212" s="74" t="s">
        <v>608</v>
      </c>
      <c r="K212" s="74">
        <v>49.896999999999998</v>
      </c>
      <c r="L212" s="74">
        <v>-97.14</v>
      </c>
      <c r="M212" s="74" t="s">
        <v>475</v>
      </c>
      <c r="N212" s="74"/>
      <c r="O212" s="74"/>
      <c r="P212" s="74">
        <v>2018</v>
      </c>
      <c r="Q212" s="74">
        <v>9112</v>
      </c>
      <c r="R212" s="74"/>
      <c r="S212" s="74"/>
      <c r="T212" s="74" t="s">
        <v>476</v>
      </c>
      <c r="U212" s="74"/>
      <c r="V212" s="74"/>
      <c r="W212" s="74"/>
      <c r="X212" s="74"/>
      <c r="Y212" s="74"/>
      <c r="Z212" s="74"/>
      <c r="AA212" s="74"/>
      <c r="AB212" s="74"/>
      <c r="AC212" s="74"/>
      <c r="AD212" s="74" t="s">
        <v>477</v>
      </c>
      <c r="AE212" s="74"/>
      <c r="AF212" s="74" t="s">
        <v>491</v>
      </c>
      <c r="AG212" s="74"/>
      <c r="AH212" s="74"/>
      <c r="AI212" s="74"/>
      <c r="AJ212" s="74"/>
      <c r="AK212" s="74"/>
      <c r="AL212" s="74"/>
      <c r="AM212" s="74"/>
      <c r="AN212" s="74"/>
      <c r="AO212" s="74"/>
      <c r="AP212" s="74"/>
      <c r="AQ212" s="74"/>
      <c r="AR212" s="74"/>
      <c r="AS212" s="74"/>
      <c r="AT212" s="74"/>
      <c r="AU212" s="74"/>
      <c r="AV212" s="74"/>
      <c r="AW212" s="74" t="s">
        <v>477</v>
      </c>
      <c r="AX212" s="74"/>
      <c r="AY212" s="74"/>
      <c r="AZ212" s="74"/>
      <c r="BA212" s="74"/>
      <c r="BB212" s="74"/>
      <c r="BC212" s="74"/>
      <c r="BD212" s="74"/>
      <c r="BE212" s="74"/>
      <c r="BF212" s="74"/>
      <c r="BG212" s="74"/>
      <c r="BH212" s="74"/>
      <c r="BI212" s="74"/>
      <c r="BJ212" s="74"/>
      <c r="BK212" s="74"/>
      <c r="BL212" s="74"/>
      <c r="BM212" s="74"/>
      <c r="BN212" s="74"/>
      <c r="BO212" s="74"/>
      <c r="BP212" s="74"/>
      <c r="BQ212" s="74"/>
      <c r="BR212" s="74"/>
      <c r="BS212" s="74"/>
      <c r="BT212" s="74"/>
      <c r="BU212" s="74"/>
      <c r="BV212" s="74"/>
      <c r="BW212" s="74"/>
      <c r="BX212" s="74"/>
      <c r="BY212" s="74"/>
      <c r="BZ212" s="74"/>
      <c r="CA212" s="74"/>
      <c r="CB212" s="74"/>
      <c r="CC212" s="74"/>
      <c r="CD212" s="74"/>
      <c r="CE212" s="74"/>
      <c r="CF212" s="74"/>
      <c r="CG212" s="74"/>
      <c r="CH212" s="74"/>
      <c r="CI212" s="74"/>
      <c r="CJ212" s="74"/>
      <c r="CK212" s="74" t="s">
        <v>477</v>
      </c>
      <c r="CL212" s="74" t="s">
        <v>480</v>
      </c>
      <c r="CM212" s="74" t="s">
        <v>480</v>
      </c>
      <c r="CN212" s="74"/>
      <c r="CO212" s="74"/>
      <c r="CP212" s="74"/>
      <c r="CQ212" s="74">
        <v>529736.31999999995</v>
      </c>
      <c r="CR212" s="74"/>
      <c r="CS212" s="74"/>
      <c r="CT212" s="74"/>
      <c r="CU212" s="74"/>
      <c r="CV212" s="74"/>
      <c r="CW212" s="74"/>
      <c r="CX212" s="74"/>
      <c r="CY212" s="74"/>
      <c r="CZ212" s="74"/>
      <c r="DA212" s="74"/>
      <c r="DB212" s="74"/>
      <c r="DC212" s="74"/>
      <c r="DD212" s="74"/>
      <c r="DE212" s="74"/>
      <c r="DF212" s="74"/>
      <c r="DG212" s="74"/>
      <c r="DH212" s="74"/>
      <c r="DI212" s="74"/>
      <c r="DJ212" s="74"/>
      <c r="DK212" s="74"/>
      <c r="DL212" s="74"/>
      <c r="DM212" s="74"/>
      <c r="DN212" s="74"/>
      <c r="DO212" s="74"/>
    </row>
    <row r="213" spans="1:119" x14ac:dyDescent="0.35">
      <c r="A213" s="83">
        <v>103670</v>
      </c>
      <c r="B213" s="74" t="s">
        <v>948</v>
      </c>
      <c r="C213" s="74" t="b">
        <v>0</v>
      </c>
      <c r="D213" s="74" t="b">
        <v>1</v>
      </c>
      <c r="E213" s="74" t="b">
        <v>0</v>
      </c>
      <c r="F213" s="74" t="b">
        <v>0</v>
      </c>
      <c r="G213" s="74" t="s">
        <v>682</v>
      </c>
      <c r="H213" s="74"/>
      <c r="I213" s="74" t="s">
        <v>853</v>
      </c>
      <c r="J213" s="74" t="s">
        <v>851</v>
      </c>
      <c r="K213" s="74">
        <v>52.133000000000003</v>
      </c>
      <c r="L213" s="74">
        <v>-106.67700000000001</v>
      </c>
      <c r="M213" s="74" t="s">
        <v>475</v>
      </c>
      <c r="N213" s="74"/>
      <c r="O213" s="74"/>
      <c r="P213" s="74">
        <v>2018</v>
      </c>
      <c r="Q213" s="74">
        <v>9112</v>
      </c>
      <c r="R213" s="74"/>
      <c r="S213" s="74"/>
      <c r="T213" s="74" t="s">
        <v>476</v>
      </c>
      <c r="U213" s="74"/>
      <c r="V213" s="74"/>
      <c r="W213" s="74"/>
      <c r="X213" s="74"/>
      <c r="Y213" s="74"/>
      <c r="Z213" s="74"/>
      <c r="AA213" s="74"/>
      <c r="AB213" s="74"/>
      <c r="AC213" s="74"/>
      <c r="AD213" s="74" t="s">
        <v>477</v>
      </c>
      <c r="AE213" s="74"/>
      <c r="AF213" s="74" t="s">
        <v>491</v>
      </c>
      <c r="AG213" s="74"/>
      <c r="AH213" s="74"/>
      <c r="AI213" s="74"/>
      <c r="AJ213" s="74"/>
      <c r="AK213" s="74"/>
      <c r="AL213" s="74"/>
      <c r="AM213" s="74"/>
      <c r="AN213" s="74"/>
      <c r="AO213" s="74"/>
      <c r="AP213" s="74"/>
      <c r="AQ213" s="74"/>
      <c r="AR213" s="74"/>
      <c r="AS213" s="74"/>
      <c r="AT213" s="74"/>
      <c r="AU213" s="74"/>
      <c r="AV213" s="74"/>
      <c r="AW213" s="74" t="s">
        <v>477</v>
      </c>
      <c r="AX213" s="74"/>
      <c r="AY213" s="74"/>
      <c r="AZ213" s="74"/>
      <c r="BA213" s="74"/>
      <c r="BB213" s="74"/>
      <c r="BC213" s="74"/>
      <c r="BD213" s="74"/>
      <c r="BE213" s="74"/>
      <c r="BF213" s="74"/>
      <c r="BG213" s="74"/>
      <c r="BH213" s="74"/>
      <c r="BI213" s="74"/>
      <c r="BJ213" s="74"/>
      <c r="BK213" s="74"/>
      <c r="BL213" s="74"/>
      <c r="BM213" s="74"/>
      <c r="BN213" s="74"/>
      <c r="BO213" s="74"/>
      <c r="BP213" s="74"/>
      <c r="BQ213" s="74"/>
      <c r="BR213" s="74"/>
      <c r="BS213" s="74"/>
      <c r="BT213" s="74"/>
      <c r="BU213" s="74"/>
      <c r="BV213" s="74"/>
      <c r="BW213" s="74"/>
      <c r="BX213" s="74"/>
      <c r="BY213" s="74"/>
      <c r="BZ213" s="74"/>
      <c r="CA213" s="74"/>
      <c r="CB213" s="74"/>
      <c r="CC213" s="74"/>
      <c r="CD213" s="74"/>
      <c r="CE213" s="74"/>
      <c r="CF213" s="74"/>
      <c r="CG213" s="74"/>
      <c r="CH213" s="74"/>
      <c r="CI213" s="74"/>
      <c r="CJ213" s="74"/>
      <c r="CK213" s="74" t="s">
        <v>477</v>
      </c>
      <c r="CL213" s="74" t="s">
        <v>480</v>
      </c>
      <c r="CM213" s="74" t="s">
        <v>480</v>
      </c>
      <c r="CN213" s="74"/>
      <c r="CO213" s="74"/>
      <c r="CP213" s="74"/>
      <c r="CQ213" s="74">
        <v>134381.64000000001</v>
      </c>
      <c r="CR213" s="74"/>
      <c r="CS213" s="74"/>
      <c r="CT213" s="74"/>
      <c r="CU213" s="74"/>
      <c r="CV213" s="74"/>
      <c r="CW213" s="74"/>
      <c r="CX213" s="74"/>
      <c r="CY213" s="74"/>
      <c r="CZ213" s="74"/>
      <c r="DA213" s="74"/>
      <c r="DB213" s="74"/>
      <c r="DC213" s="74"/>
      <c r="DD213" s="74"/>
      <c r="DE213" s="74"/>
      <c r="DF213" s="74"/>
      <c r="DG213" s="74"/>
      <c r="DH213" s="74"/>
      <c r="DI213" s="74"/>
      <c r="DJ213" s="74"/>
      <c r="DK213" s="74"/>
      <c r="DL213" s="74"/>
      <c r="DM213" s="74"/>
      <c r="DN213" s="74"/>
      <c r="DO213" s="74"/>
    </row>
    <row r="214" spans="1:119" x14ac:dyDescent="0.35">
      <c r="A214" s="83">
        <v>103671</v>
      </c>
      <c r="B214" s="74" t="s">
        <v>949</v>
      </c>
      <c r="C214" s="74" t="b">
        <v>0</v>
      </c>
      <c r="D214" s="74" t="b">
        <v>1</v>
      </c>
      <c r="E214" s="74" t="b">
        <v>0</v>
      </c>
      <c r="F214" s="74" t="b">
        <v>0</v>
      </c>
      <c r="G214" s="74" t="s">
        <v>682</v>
      </c>
      <c r="H214" s="74"/>
      <c r="I214" s="74" t="s">
        <v>950</v>
      </c>
      <c r="J214" s="74" t="s">
        <v>851</v>
      </c>
      <c r="K214" s="74">
        <v>53.203000000000003</v>
      </c>
      <c r="L214" s="74">
        <v>-105.752</v>
      </c>
      <c r="M214" s="74" t="s">
        <v>475</v>
      </c>
      <c r="N214" s="74"/>
      <c r="O214" s="74"/>
      <c r="P214" s="74">
        <v>2018</v>
      </c>
      <c r="Q214" s="74">
        <v>9112</v>
      </c>
      <c r="R214" s="74"/>
      <c r="S214" s="74"/>
      <c r="T214" s="74" t="s">
        <v>502</v>
      </c>
      <c r="U214" s="74"/>
      <c r="V214" s="74"/>
      <c r="W214" s="74"/>
      <c r="X214" s="74"/>
      <c r="Y214" s="74"/>
      <c r="Z214" s="74"/>
      <c r="AA214" s="74"/>
      <c r="AB214" s="74"/>
      <c r="AC214" s="74"/>
      <c r="AD214" s="74" t="s">
        <v>477</v>
      </c>
      <c r="AE214" s="74"/>
      <c r="AF214" s="74" t="s">
        <v>491</v>
      </c>
      <c r="AG214" s="74"/>
      <c r="AH214" s="74"/>
      <c r="AI214" s="74"/>
      <c r="AJ214" s="74"/>
      <c r="AK214" s="74"/>
      <c r="AL214" s="74"/>
      <c r="AM214" s="74"/>
      <c r="AN214" s="74"/>
      <c r="AO214" s="74"/>
      <c r="AP214" s="74"/>
      <c r="AQ214" s="74"/>
      <c r="AR214" s="74"/>
      <c r="AS214" s="74"/>
      <c r="AT214" s="74"/>
      <c r="AU214" s="74"/>
      <c r="AV214" s="74"/>
      <c r="AW214" s="74" t="s">
        <v>477</v>
      </c>
      <c r="AX214" s="74"/>
      <c r="AY214" s="74"/>
      <c r="AZ214" s="74"/>
      <c r="BA214" s="74"/>
      <c r="BB214" s="74"/>
      <c r="BC214" s="74"/>
      <c r="BD214" s="74"/>
      <c r="BE214" s="74"/>
      <c r="BF214" s="74"/>
      <c r="BG214" s="74"/>
      <c r="BH214" s="74"/>
      <c r="BI214" s="74"/>
      <c r="BJ214" s="74"/>
      <c r="BK214" s="74"/>
      <c r="BL214" s="74"/>
      <c r="BM214" s="74"/>
      <c r="BN214" s="74"/>
      <c r="BO214" s="74"/>
      <c r="BP214" s="74"/>
      <c r="BQ214" s="74"/>
      <c r="BR214" s="74"/>
      <c r="BS214" s="74"/>
      <c r="BT214" s="74"/>
      <c r="BU214" s="74"/>
      <c r="BV214" s="74"/>
      <c r="BW214" s="74"/>
      <c r="BX214" s="74"/>
      <c r="BY214" s="74"/>
      <c r="BZ214" s="74"/>
      <c r="CA214" s="74"/>
      <c r="CB214" s="74"/>
      <c r="CC214" s="74"/>
      <c r="CD214" s="74"/>
      <c r="CE214" s="74"/>
      <c r="CF214" s="74"/>
      <c r="CG214" s="74"/>
      <c r="CH214" s="74"/>
      <c r="CI214" s="74"/>
      <c r="CJ214" s="74"/>
      <c r="CK214" s="74" t="s">
        <v>477</v>
      </c>
      <c r="CL214" s="74" t="s">
        <v>480</v>
      </c>
      <c r="CM214" s="74" t="s">
        <v>480</v>
      </c>
      <c r="CN214" s="74"/>
      <c r="CO214" s="74"/>
      <c r="CP214" s="74"/>
      <c r="CQ214" s="74">
        <v>577327.80000000005</v>
      </c>
      <c r="CR214" s="74"/>
      <c r="CS214" s="74"/>
      <c r="CT214" s="74"/>
      <c r="CU214" s="74"/>
      <c r="CV214" s="74"/>
      <c r="CW214" s="74"/>
      <c r="CX214" s="74"/>
      <c r="CY214" s="74"/>
      <c r="CZ214" s="74"/>
      <c r="DA214" s="74"/>
      <c r="DB214" s="74"/>
      <c r="DC214" s="74"/>
      <c r="DD214" s="74"/>
      <c r="DE214" s="74"/>
      <c r="DF214" s="74"/>
      <c r="DG214" s="74"/>
      <c r="DH214" s="74"/>
      <c r="DI214" s="74"/>
      <c r="DJ214" s="74"/>
      <c r="DK214" s="74"/>
      <c r="DL214" s="74"/>
      <c r="DM214" s="74"/>
      <c r="DN214" s="74"/>
      <c r="DO214" s="74"/>
    </row>
    <row r="215" spans="1:119" x14ac:dyDescent="0.35">
      <c r="A215" s="83">
        <v>103672</v>
      </c>
      <c r="B215" s="74" t="s">
        <v>951</v>
      </c>
      <c r="C215" s="74" t="b">
        <v>0</v>
      </c>
      <c r="D215" s="74" t="b">
        <v>1</v>
      </c>
      <c r="E215" s="74" t="b">
        <v>0</v>
      </c>
      <c r="F215" s="74" t="b">
        <v>0</v>
      </c>
      <c r="G215" s="74" t="s">
        <v>682</v>
      </c>
      <c r="H215" s="74"/>
      <c r="I215" s="74" t="s">
        <v>952</v>
      </c>
      <c r="J215" s="74" t="s">
        <v>474</v>
      </c>
      <c r="K215" s="74">
        <v>52.027000000000001</v>
      </c>
      <c r="L215" s="74">
        <v>-113.94799999999999</v>
      </c>
      <c r="M215" s="74" t="s">
        <v>475</v>
      </c>
      <c r="N215" s="74"/>
      <c r="O215" s="74"/>
      <c r="P215" s="74">
        <v>2018</v>
      </c>
      <c r="Q215" s="74">
        <v>9112</v>
      </c>
      <c r="R215" s="74"/>
      <c r="S215" s="74"/>
      <c r="T215" s="74" t="s">
        <v>490</v>
      </c>
      <c r="U215" s="74"/>
      <c r="V215" s="74"/>
      <c r="W215" s="74"/>
      <c r="X215" s="74"/>
      <c r="Y215" s="74"/>
      <c r="Z215" s="74"/>
      <c r="AA215" s="74"/>
      <c r="AB215" s="74"/>
      <c r="AC215" s="74"/>
      <c r="AD215" s="74" t="s">
        <v>477</v>
      </c>
      <c r="AE215" s="74"/>
      <c r="AF215" s="74" t="s">
        <v>491</v>
      </c>
      <c r="AG215" s="74"/>
      <c r="AH215" s="74"/>
      <c r="AI215" s="74"/>
      <c r="AJ215" s="74"/>
      <c r="AK215" s="74"/>
      <c r="AL215" s="74"/>
      <c r="AM215" s="74"/>
      <c r="AN215" s="74"/>
      <c r="AO215" s="74"/>
      <c r="AP215" s="74"/>
      <c r="AQ215" s="74"/>
      <c r="AR215" s="74"/>
      <c r="AS215" s="74"/>
      <c r="AT215" s="74"/>
      <c r="AU215" s="74"/>
      <c r="AV215" s="74"/>
      <c r="AW215" s="74" t="s">
        <v>477</v>
      </c>
      <c r="AX215" s="74"/>
      <c r="AY215" s="74"/>
      <c r="AZ215" s="74"/>
      <c r="BA215" s="74"/>
      <c r="BB215" s="74"/>
      <c r="BC215" s="74"/>
      <c r="BD215" s="74"/>
      <c r="BE215" s="74"/>
      <c r="BF215" s="74"/>
      <c r="BG215" s="74"/>
      <c r="BH215" s="74"/>
      <c r="BI215" s="74"/>
      <c r="BJ215" s="74"/>
      <c r="BK215" s="74"/>
      <c r="BL215" s="74"/>
      <c r="BM215" s="74"/>
      <c r="BN215" s="74"/>
      <c r="BO215" s="74"/>
      <c r="BP215" s="74"/>
      <c r="BQ215" s="74"/>
      <c r="BR215" s="74"/>
      <c r="BS215" s="74"/>
      <c r="BT215" s="74"/>
      <c r="BU215" s="74"/>
      <c r="BV215" s="74"/>
      <c r="BW215" s="74"/>
      <c r="BX215" s="74"/>
      <c r="BY215" s="74"/>
      <c r="BZ215" s="74"/>
      <c r="CA215" s="74"/>
      <c r="CB215" s="74"/>
      <c r="CC215" s="74"/>
      <c r="CD215" s="74"/>
      <c r="CE215" s="74"/>
      <c r="CF215" s="74"/>
      <c r="CG215" s="74"/>
      <c r="CH215" s="74"/>
      <c r="CI215" s="74"/>
      <c r="CJ215" s="74"/>
      <c r="CK215" s="74" t="s">
        <v>477</v>
      </c>
      <c r="CL215" s="74" t="s">
        <v>480</v>
      </c>
      <c r="CM215" s="74" t="s">
        <v>480</v>
      </c>
      <c r="CN215" s="74"/>
      <c r="CO215" s="74"/>
      <c r="CP215" s="74"/>
      <c r="CQ215" s="74">
        <v>364150.68</v>
      </c>
      <c r="CR215" s="74"/>
      <c r="CS215" s="74"/>
      <c r="CT215" s="74"/>
      <c r="CU215" s="74"/>
      <c r="CV215" s="74"/>
      <c r="CW215" s="74"/>
      <c r="CX215" s="74"/>
      <c r="CY215" s="74"/>
      <c r="CZ215" s="74"/>
      <c r="DA215" s="74"/>
      <c r="DB215" s="74"/>
      <c r="DC215" s="74"/>
      <c r="DD215" s="74"/>
      <c r="DE215" s="74"/>
      <c r="DF215" s="74"/>
      <c r="DG215" s="74"/>
      <c r="DH215" s="74"/>
      <c r="DI215" s="74"/>
      <c r="DJ215" s="74"/>
      <c r="DK215" s="74"/>
      <c r="DL215" s="74"/>
      <c r="DM215" s="74"/>
      <c r="DN215" s="74"/>
      <c r="DO215" s="74"/>
    </row>
    <row r="216" spans="1:119" x14ac:dyDescent="0.35">
      <c r="A216" s="83">
        <v>103673</v>
      </c>
      <c r="B216" s="74" t="s">
        <v>953</v>
      </c>
      <c r="C216" s="74" t="b">
        <v>0</v>
      </c>
      <c r="D216" s="74" t="b">
        <v>1</v>
      </c>
      <c r="E216" s="74" t="b">
        <v>0</v>
      </c>
      <c r="F216" s="74" t="b">
        <v>0</v>
      </c>
      <c r="G216" s="74" t="s">
        <v>682</v>
      </c>
      <c r="H216" s="74"/>
      <c r="I216" s="74" t="s">
        <v>954</v>
      </c>
      <c r="J216" s="74" t="s">
        <v>474</v>
      </c>
      <c r="K216" s="74">
        <v>51.465000000000003</v>
      </c>
      <c r="L216" s="74">
        <v>-112.714</v>
      </c>
      <c r="M216" s="74" t="s">
        <v>475</v>
      </c>
      <c r="N216" s="74"/>
      <c r="O216" s="74"/>
      <c r="P216" s="74">
        <v>2018</v>
      </c>
      <c r="Q216" s="74">
        <v>9112</v>
      </c>
      <c r="R216" s="74"/>
      <c r="S216" s="74"/>
      <c r="T216" s="74" t="s">
        <v>490</v>
      </c>
      <c r="U216" s="74"/>
      <c r="V216" s="74"/>
      <c r="W216" s="74"/>
      <c r="X216" s="74"/>
      <c r="Y216" s="74"/>
      <c r="Z216" s="74"/>
      <c r="AA216" s="74"/>
      <c r="AB216" s="74"/>
      <c r="AC216" s="74"/>
      <c r="AD216" s="74" t="s">
        <v>477</v>
      </c>
      <c r="AE216" s="74"/>
      <c r="AF216" s="74" t="s">
        <v>491</v>
      </c>
      <c r="AG216" s="74"/>
      <c r="AH216" s="74"/>
      <c r="AI216" s="74"/>
      <c r="AJ216" s="74"/>
      <c r="AK216" s="74"/>
      <c r="AL216" s="74"/>
      <c r="AM216" s="74"/>
      <c r="AN216" s="74"/>
      <c r="AO216" s="74"/>
      <c r="AP216" s="74"/>
      <c r="AQ216" s="74"/>
      <c r="AR216" s="74"/>
      <c r="AS216" s="74"/>
      <c r="AT216" s="74"/>
      <c r="AU216" s="74"/>
      <c r="AV216" s="74"/>
      <c r="AW216" s="74" t="s">
        <v>477</v>
      </c>
      <c r="AX216" s="74"/>
      <c r="AY216" s="74"/>
      <c r="AZ216" s="74"/>
      <c r="BA216" s="74"/>
      <c r="BB216" s="74"/>
      <c r="BC216" s="74"/>
      <c r="BD216" s="74"/>
      <c r="BE216" s="74"/>
      <c r="BF216" s="74"/>
      <c r="BG216" s="74"/>
      <c r="BH216" s="74"/>
      <c r="BI216" s="74"/>
      <c r="BJ216" s="74"/>
      <c r="BK216" s="74"/>
      <c r="BL216" s="74"/>
      <c r="BM216" s="74"/>
      <c r="BN216" s="74"/>
      <c r="BO216" s="74"/>
      <c r="BP216" s="74"/>
      <c r="BQ216" s="74"/>
      <c r="BR216" s="74"/>
      <c r="BS216" s="74"/>
      <c r="BT216" s="74"/>
      <c r="BU216" s="74"/>
      <c r="BV216" s="74"/>
      <c r="BW216" s="74"/>
      <c r="BX216" s="74"/>
      <c r="BY216" s="74"/>
      <c r="BZ216" s="74"/>
      <c r="CA216" s="74"/>
      <c r="CB216" s="74"/>
      <c r="CC216" s="74"/>
      <c r="CD216" s="74"/>
      <c r="CE216" s="74"/>
      <c r="CF216" s="74"/>
      <c r="CG216" s="74"/>
      <c r="CH216" s="74"/>
      <c r="CI216" s="74"/>
      <c r="CJ216" s="74"/>
      <c r="CK216" s="74" t="s">
        <v>477</v>
      </c>
      <c r="CL216" s="74" t="s">
        <v>480</v>
      </c>
      <c r="CM216" s="74" t="s">
        <v>480</v>
      </c>
      <c r="CN216" s="74"/>
      <c r="CO216" s="74"/>
      <c r="CP216" s="74"/>
      <c r="CQ216" s="74">
        <v>351045</v>
      </c>
      <c r="CR216" s="74"/>
      <c r="CS216" s="74"/>
      <c r="CT216" s="74"/>
      <c r="CU216" s="74"/>
      <c r="CV216" s="74"/>
      <c r="CW216" s="74"/>
      <c r="CX216" s="74"/>
      <c r="CY216" s="74"/>
      <c r="CZ216" s="74"/>
      <c r="DA216" s="74"/>
      <c r="DB216" s="74"/>
      <c r="DC216" s="74"/>
      <c r="DD216" s="74"/>
      <c r="DE216" s="74"/>
      <c r="DF216" s="74"/>
      <c r="DG216" s="74"/>
      <c r="DH216" s="74"/>
      <c r="DI216" s="74"/>
      <c r="DJ216" s="74"/>
      <c r="DK216" s="74"/>
      <c r="DL216" s="74"/>
      <c r="DM216" s="74"/>
      <c r="DN216" s="74"/>
      <c r="DO216" s="74"/>
    </row>
    <row r="217" spans="1:119" x14ac:dyDescent="0.35">
      <c r="A217" s="83">
        <v>103674</v>
      </c>
      <c r="B217" s="74" t="s">
        <v>955</v>
      </c>
      <c r="C217" s="74" t="b">
        <v>0</v>
      </c>
      <c r="D217" s="74" t="b">
        <v>1</v>
      </c>
      <c r="E217" s="74" t="b">
        <v>0</v>
      </c>
      <c r="F217" s="74" t="b">
        <v>0</v>
      </c>
      <c r="G217" s="74" t="s">
        <v>682</v>
      </c>
      <c r="H217" s="74"/>
      <c r="I217" s="74" t="s">
        <v>493</v>
      </c>
      <c r="J217" s="74" t="s">
        <v>474</v>
      </c>
      <c r="K217" s="74">
        <v>53.545000000000002</v>
      </c>
      <c r="L217" s="74">
        <v>-113.508</v>
      </c>
      <c r="M217" s="74" t="s">
        <v>475</v>
      </c>
      <c r="N217" s="74"/>
      <c r="O217" s="74"/>
      <c r="P217" s="74">
        <v>2018</v>
      </c>
      <c r="Q217" s="74">
        <v>9112</v>
      </c>
      <c r="R217" s="74"/>
      <c r="S217" s="74"/>
      <c r="T217" s="74" t="s">
        <v>476</v>
      </c>
      <c r="U217" s="74"/>
      <c r="V217" s="74"/>
      <c r="W217" s="74"/>
      <c r="X217" s="74"/>
      <c r="Y217" s="74"/>
      <c r="Z217" s="74"/>
      <c r="AA217" s="74"/>
      <c r="AB217" s="74"/>
      <c r="AC217" s="74"/>
      <c r="AD217" s="74" t="s">
        <v>477</v>
      </c>
      <c r="AE217" s="74"/>
      <c r="AF217" s="74" t="s">
        <v>491</v>
      </c>
      <c r="AG217" s="74"/>
      <c r="AH217" s="74"/>
      <c r="AI217" s="74"/>
      <c r="AJ217" s="74"/>
      <c r="AK217" s="74"/>
      <c r="AL217" s="74"/>
      <c r="AM217" s="74"/>
      <c r="AN217" s="74"/>
      <c r="AO217" s="74"/>
      <c r="AP217" s="74"/>
      <c r="AQ217" s="74"/>
      <c r="AR217" s="74"/>
      <c r="AS217" s="74"/>
      <c r="AT217" s="74"/>
      <c r="AU217" s="74"/>
      <c r="AV217" s="74"/>
      <c r="AW217" s="74" t="s">
        <v>477</v>
      </c>
      <c r="AX217" s="74"/>
      <c r="AY217" s="74"/>
      <c r="AZ217" s="74"/>
      <c r="BA217" s="74"/>
      <c r="BB217" s="74"/>
      <c r="BC217" s="74"/>
      <c r="BD217" s="74"/>
      <c r="BE217" s="74"/>
      <c r="BF217" s="74"/>
      <c r="BG217" s="74"/>
      <c r="BH217" s="74"/>
      <c r="BI217" s="74"/>
      <c r="BJ217" s="74"/>
      <c r="BK217" s="74"/>
      <c r="BL217" s="74"/>
      <c r="BM217" s="74"/>
      <c r="BN217" s="74"/>
      <c r="BO217" s="74"/>
      <c r="BP217" s="74"/>
      <c r="BQ217" s="74"/>
      <c r="BR217" s="74"/>
      <c r="BS217" s="74"/>
      <c r="BT217" s="74"/>
      <c r="BU217" s="74"/>
      <c r="BV217" s="74"/>
      <c r="BW217" s="74"/>
      <c r="BX217" s="74"/>
      <c r="BY217" s="74"/>
      <c r="BZ217" s="74"/>
      <c r="CA217" s="74"/>
      <c r="CB217" s="74"/>
      <c r="CC217" s="74"/>
      <c r="CD217" s="74"/>
      <c r="CE217" s="74"/>
      <c r="CF217" s="74"/>
      <c r="CG217" s="74"/>
      <c r="CH217" s="74"/>
      <c r="CI217" s="74"/>
      <c r="CJ217" s="74"/>
      <c r="CK217" s="74" t="s">
        <v>477</v>
      </c>
      <c r="CL217" s="74" t="s">
        <v>480</v>
      </c>
      <c r="CM217" s="74" t="s">
        <v>480</v>
      </c>
      <c r="CN217" s="74"/>
      <c r="CO217" s="74"/>
      <c r="CP217" s="74"/>
      <c r="CQ217" s="74">
        <v>215619.64</v>
      </c>
      <c r="CR217" s="74"/>
      <c r="CS217" s="74"/>
      <c r="CT217" s="74"/>
      <c r="CU217" s="74"/>
      <c r="CV217" s="74"/>
      <c r="CW217" s="74"/>
      <c r="CX217" s="74"/>
      <c r="CY217" s="74"/>
      <c r="CZ217" s="74"/>
      <c r="DA217" s="74"/>
      <c r="DB217" s="74"/>
      <c r="DC217" s="74"/>
      <c r="DD217" s="74"/>
      <c r="DE217" s="74"/>
      <c r="DF217" s="74"/>
      <c r="DG217" s="74"/>
      <c r="DH217" s="74"/>
      <c r="DI217" s="74"/>
      <c r="DJ217" s="74"/>
      <c r="DK217" s="74"/>
      <c r="DL217" s="74"/>
      <c r="DM217" s="74"/>
      <c r="DN217" s="74"/>
      <c r="DO217" s="74"/>
    </row>
    <row r="218" spans="1:119" x14ac:dyDescent="0.35">
      <c r="A218" s="83">
        <v>103675</v>
      </c>
      <c r="B218" s="74" t="s">
        <v>956</v>
      </c>
      <c r="C218" s="74" t="b">
        <v>0</v>
      </c>
      <c r="D218" s="74" t="b">
        <v>1</v>
      </c>
      <c r="E218" s="74" t="b">
        <v>0</v>
      </c>
      <c r="F218" s="74" t="b">
        <v>0</v>
      </c>
      <c r="G218" s="74" t="s">
        <v>682</v>
      </c>
      <c r="H218" s="74"/>
      <c r="I218" s="74" t="s">
        <v>493</v>
      </c>
      <c r="J218" s="74" t="s">
        <v>474</v>
      </c>
      <c r="K218" s="74">
        <v>53.545999999999999</v>
      </c>
      <c r="L218" s="74">
        <v>-113.50699999999999</v>
      </c>
      <c r="M218" s="74" t="s">
        <v>475</v>
      </c>
      <c r="N218" s="74"/>
      <c r="O218" s="74"/>
      <c r="P218" s="74">
        <v>2018</v>
      </c>
      <c r="Q218" s="74">
        <v>9112</v>
      </c>
      <c r="R218" s="74"/>
      <c r="S218" s="74"/>
      <c r="T218" s="74" t="s">
        <v>476</v>
      </c>
      <c r="U218" s="74"/>
      <c r="V218" s="74"/>
      <c r="W218" s="74"/>
      <c r="X218" s="74"/>
      <c r="Y218" s="74"/>
      <c r="Z218" s="74"/>
      <c r="AA218" s="74"/>
      <c r="AB218" s="74"/>
      <c r="AC218" s="74"/>
      <c r="AD218" s="74" t="s">
        <v>477</v>
      </c>
      <c r="AE218" s="74"/>
      <c r="AF218" s="74" t="s">
        <v>491</v>
      </c>
      <c r="AG218" s="74"/>
      <c r="AH218" s="74"/>
      <c r="AI218" s="74"/>
      <c r="AJ218" s="74"/>
      <c r="AK218" s="74"/>
      <c r="AL218" s="74"/>
      <c r="AM218" s="74"/>
      <c r="AN218" s="74"/>
      <c r="AO218" s="74"/>
      <c r="AP218" s="74"/>
      <c r="AQ218" s="74"/>
      <c r="AR218" s="74"/>
      <c r="AS218" s="74"/>
      <c r="AT218" s="74"/>
      <c r="AU218" s="74"/>
      <c r="AV218" s="74"/>
      <c r="AW218" s="74" t="s">
        <v>477</v>
      </c>
      <c r="AX218" s="74"/>
      <c r="AY218" s="74"/>
      <c r="AZ218" s="74"/>
      <c r="BA218" s="74"/>
      <c r="BB218" s="74"/>
      <c r="BC218" s="74"/>
      <c r="BD218" s="74"/>
      <c r="BE218" s="74"/>
      <c r="BF218" s="74"/>
      <c r="BG218" s="74"/>
      <c r="BH218" s="74"/>
      <c r="BI218" s="74"/>
      <c r="BJ218" s="74"/>
      <c r="BK218" s="74"/>
      <c r="BL218" s="74"/>
      <c r="BM218" s="74"/>
      <c r="BN218" s="74"/>
      <c r="BO218" s="74"/>
      <c r="BP218" s="74"/>
      <c r="BQ218" s="74"/>
      <c r="BR218" s="74"/>
      <c r="BS218" s="74"/>
      <c r="BT218" s="74"/>
      <c r="BU218" s="74"/>
      <c r="BV218" s="74"/>
      <c r="BW218" s="74"/>
      <c r="BX218" s="74"/>
      <c r="BY218" s="74"/>
      <c r="BZ218" s="74"/>
      <c r="CA218" s="74"/>
      <c r="CB218" s="74"/>
      <c r="CC218" s="74"/>
      <c r="CD218" s="74"/>
      <c r="CE218" s="74"/>
      <c r="CF218" s="74"/>
      <c r="CG218" s="74"/>
      <c r="CH218" s="74"/>
      <c r="CI218" s="74"/>
      <c r="CJ218" s="74"/>
      <c r="CK218" s="74" t="s">
        <v>477</v>
      </c>
      <c r="CL218" s="74" t="s">
        <v>480</v>
      </c>
      <c r="CM218" s="74" t="s">
        <v>480</v>
      </c>
      <c r="CN218" s="74"/>
      <c r="CO218" s="74"/>
      <c r="CP218" s="74"/>
      <c r="CQ218" s="74">
        <v>79268.92</v>
      </c>
      <c r="CR218" s="74"/>
      <c r="CS218" s="74"/>
      <c r="CT218" s="74"/>
      <c r="CU218" s="74"/>
      <c r="CV218" s="74"/>
      <c r="CW218" s="74"/>
      <c r="CX218" s="74"/>
      <c r="CY218" s="74"/>
      <c r="CZ218" s="74"/>
      <c r="DA218" s="74"/>
      <c r="DB218" s="74"/>
      <c r="DC218" s="74"/>
      <c r="DD218" s="74"/>
      <c r="DE218" s="74"/>
      <c r="DF218" s="74"/>
      <c r="DG218" s="74"/>
      <c r="DH218" s="74"/>
      <c r="DI218" s="74"/>
      <c r="DJ218" s="74"/>
      <c r="DK218" s="74"/>
      <c r="DL218" s="74"/>
      <c r="DM218" s="74"/>
      <c r="DN218" s="74"/>
      <c r="DO218" s="74"/>
    </row>
    <row r="219" spans="1:119" x14ac:dyDescent="0.35">
      <c r="A219" s="83">
        <v>103676</v>
      </c>
      <c r="B219" s="74" t="s">
        <v>957</v>
      </c>
      <c r="C219" s="74" t="b">
        <v>0</v>
      </c>
      <c r="D219" s="74" t="b">
        <v>1</v>
      </c>
      <c r="E219" s="74" t="b">
        <v>0</v>
      </c>
      <c r="F219" s="74" t="b">
        <v>0</v>
      </c>
      <c r="G219" s="74" t="s">
        <v>682</v>
      </c>
      <c r="H219" s="74"/>
      <c r="I219" s="74" t="s">
        <v>958</v>
      </c>
      <c r="J219" s="74" t="s">
        <v>474</v>
      </c>
      <c r="K219" s="74">
        <v>53.889000000000003</v>
      </c>
      <c r="L219" s="74">
        <v>-119.117</v>
      </c>
      <c r="M219" s="74" t="s">
        <v>475</v>
      </c>
      <c r="N219" s="74"/>
      <c r="O219" s="74"/>
      <c r="P219" s="74">
        <v>2018</v>
      </c>
      <c r="Q219" s="74">
        <v>9112</v>
      </c>
      <c r="R219" s="74"/>
      <c r="S219" s="74"/>
      <c r="T219" s="74" t="s">
        <v>490</v>
      </c>
      <c r="U219" s="74"/>
      <c r="V219" s="74"/>
      <c r="W219" s="74"/>
      <c r="X219" s="74"/>
      <c r="Y219" s="74"/>
      <c r="Z219" s="74"/>
      <c r="AA219" s="74"/>
      <c r="AB219" s="74"/>
      <c r="AC219" s="74"/>
      <c r="AD219" s="74" t="s">
        <v>477</v>
      </c>
      <c r="AE219" s="74"/>
      <c r="AF219" s="74" t="s">
        <v>491</v>
      </c>
      <c r="AG219" s="74"/>
      <c r="AH219" s="74"/>
      <c r="AI219" s="74"/>
      <c r="AJ219" s="74"/>
      <c r="AK219" s="74"/>
      <c r="AL219" s="74"/>
      <c r="AM219" s="74"/>
      <c r="AN219" s="74"/>
      <c r="AO219" s="74"/>
      <c r="AP219" s="74"/>
      <c r="AQ219" s="74"/>
      <c r="AR219" s="74"/>
      <c r="AS219" s="74"/>
      <c r="AT219" s="74"/>
      <c r="AU219" s="74"/>
      <c r="AV219" s="74"/>
      <c r="AW219" s="74" t="s">
        <v>477</v>
      </c>
      <c r="AX219" s="74"/>
      <c r="AY219" s="74"/>
      <c r="AZ219" s="74"/>
      <c r="BA219" s="74"/>
      <c r="BB219" s="74"/>
      <c r="BC219" s="74"/>
      <c r="BD219" s="74"/>
      <c r="BE219" s="74"/>
      <c r="BF219" s="74"/>
      <c r="BG219" s="74"/>
      <c r="BH219" s="74"/>
      <c r="BI219" s="74"/>
      <c r="BJ219" s="74"/>
      <c r="BK219" s="74"/>
      <c r="BL219" s="74"/>
      <c r="BM219" s="74"/>
      <c r="BN219" s="74"/>
      <c r="BO219" s="74"/>
      <c r="BP219" s="74"/>
      <c r="BQ219" s="74"/>
      <c r="BR219" s="74"/>
      <c r="BS219" s="74"/>
      <c r="BT219" s="74"/>
      <c r="BU219" s="74"/>
      <c r="BV219" s="74"/>
      <c r="BW219" s="74"/>
      <c r="BX219" s="74"/>
      <c r="BY219" s="74"/>
      <c r="BZ219" s="74"/>
      <c r="CA219" s="74"/>
      <c r="CB219" s="74"/>
      <c r="CC219" s="74"/>
      <c r="CD219" s="74"/>
      <c r="CE219" s="74"/>
      <c r="CF219" s="74"/>
      <c r="CG219" s="74"/>
      <c r="CH219" s="74"/>
      <c r="CI219" s="74"/>
      <c r="CJ219" s="74"/>
      <c r="CK219" s="74" t="s">
        <v>477</v>
      </c>
      <c r="CL219" s="74" t="s">
        <v>480</v>
      </c>
      <c r="CM219" s="74" t="s">
        <v>480</v>
      </c>
      <c r="CN219" s="74"/>
      <c r="CO219" s="74"/>
      <c r="CP219" s="74"/>
      <c r="CQ219" s="74">
        <v>184749.2</v>
      </c>
      <c r="CR219" s="74"/>
      <c r="CS219" s="74"/>
      <c r="CT219" s="74"/>
      <c r="CU219" s="74"/>
      <c r="CV219" s="74"/>
      <c r="CW219" s="74"/>
      <c r="CX219" s="74"/>
      <c r="CY219" s="74"/>
      <c r="CZ219" s="74"/>
      <c r="DA219" s="74"/>
      <c r="DB219" s="74"/>
      <c r="DC219" s="74"/>
      <c r="DD219" s="74"/>
      <c r="DE219" s="74"/>
      <c r="DF219" s="74"/>
      <c r="DG219" s="74"/>
      <c r="DH219" s="74"/>
      <c r="DI219" s="74"/>
      <c r="DJ219" s="74"/>
      <c r="DK219" s="74"/>
      <c r="DL219" s="74"/>
      <c r="DM219" s="74"/>
      <c r="DN219" s="74"/>
      <c r="DO219" s="74"/>
    </row>
    <row r="220" spans="1:119" x14ac:dyDescent="0.35">
      <c r="A220" s="83">
        <v>103677</v>
      </c>
      <c r="B220" s="74" t="s">
        <v>959</v>
      </c>
      <c r="C220" s="74" t="b">
        <v>0</v>
      </c>
      <c r="D220" s="74" t="b">
        <v>1</v>
      </c>
      <c r="E220" s="74" t="b">
        <v>0</v>
      </c>
      <c r="F220" s="74" t="b">
        <v>0</v>
      </c>
      <c r="G220" s="74" t="s">
        <v>682</v>
      </c>
      <c r="H220" s="74"/>
      <c r="I220" s="74" t="s">
        <v>960</v>
      </c>
      <c r="J220" s="74" t="s">
        <v>516</v>
      </c>
      <c r="K220" s="74">
        <v>49.131999999999998</v>
      </c>
      <c r="L220" s="74">
        <v>-122.328</v>
      </c>
      <c r="M220" s="74" t="s">
        <v>475</v>
      </c>
      <c r="N220" s="74"/>
      <c r="O220" s="74"/>
      <c r="P220" s="74">
        <v>2018</v>
      </c>
      <c r="Q220" s="74">
        <v>9112</v>
      </c>
      <c r="R220" s="74"/>
      <c r="S220" s="74"/>
      <c r="T220" s="74" t="s">
        <v>502</v>
      </c>
      <c r="U220" s="74"/>
      <c r="V220" s="74"/>
      <c r="W220" s="74"/>
      <c r="X220" s="74"/>
      <c r="Y220" s="74"/>
      <c r="Z220" s="74"/>
      <c r="AA220" s="74"/>
      <c r="AB220" s="74"/>
      <c r="AC220" s="74"/>
      <c r="AD220" s="74" t="s">
        <v>477</v>
      </c>
      <c r="AE220" s="74"/>
      <c r="AF220" s="74" t="s">
        <v>491</v>
      </c>
      <c r="AG220" s="74"/>
      <c r="AH220" s="74"/>
      <c r="AI220" s="74"/>
      <c r="AJ220" s="74"/>
      <c r="AK220" s="74"/>
      <c r="AL220" s="74"/>
      <c r="AM220" s="74"/>
      <c r="AN220" s="74"/>
      <c r="AO220" s="74"/>
      <c r="AP220" s="74"/>
      <c r="AQ220" s="74"/>
      <c r="AR220" s="74"/>
      <c r="AS220" s="74"/>
      <c r="AT220" s="74"/>
      <c r="AU220" s="74"/>
      <c r="AV220" s="74"/>
      <c r="AW220" s="74" t="s">
        <v>477</v>
      </c>
      <c r="AX220" s="74"/>
      <c r="AY220" s="74"/>
      <c r="AZ220" s="74"/>
      <c r="BA220" s="74"/>
      <c r="BB220" s="74"/>
      <c r="BC220" s="74"/>
      <c r="BD220" s="74"/>
      <c r="BE220" s="74"/>
      <c r="BF220" s="74"/>
      <c r="BG220" s="74"/>
      <c r="BH220" s="74"/>
      <c r="BI220" s="74"/>
      <c r="BJ220" s="74"/>
      <c r="BK220" s="74"/>
      <c r="BL220" s="74"/>
      <c r="BM220" s="74"/>
      <c r="BN220" s="74"/>
      <c r="BO220" s="74"/>
      <c r="BP220" s="74"/>
      <c r="BQ220" s="74"/>
      <c r="BR220" s="74"/>
      <c r="BS220" s="74"/>
      <c r="BT220" s="74"/>
      <c r="BU220" s="74"/>
      <c r="BV220" s="74"/>
      <c r="BW220" s="74"/>
      <c r="BX220" s="74"/>
      <c r="BY220" s="74"/>
      <c r="BZ220" s="74"/>
      <c r="CA220" s="74"/>
      <c r="CB220" s="74"/>
      <c r="CC220" s="74"/>
      <c r="CD220" s="74"/>
      <c r="CE220" s="74"/>
      <c r="CF220" s="74"/>
      <c r="CG220" s="74"/>
      <c r="CH220" s="74"/>
      <c r="CI220" s="74"/>
      <c r="CJ220" s="74"/>
      <c r="CK220" s="74" t="s">
        <v>477</v>
      </c>
      <c r="CL220" s="74" t="s">
        <v>480</v>
      </c>
      <c r="CM220" s="74" t="s">
        <v>480</v>
      </c>
      <c r="CN220" s="74"/>
      <c r="CO220" s="74"/>
      <c r="CP220" s="74"/>
      <c r="CQ220" s="74">
        <v>113518</v>
      </c>
      <c r="CR220" s="74"/>
      <c r="CS220" s="74"/>
      <c r="CT220" s="74"/>
      <c r="CU220" s="74"/>
      <c r="CV220" s="74"/>
      <c r="CW220" s="74"/>
      <c r="CX220" s="74"/>
      <c r="CY220" s="74"/>
      <c r="CZ220" s="74"/>
      <c r="DA220" s="74"/>
      <c r="DB220" s="74"/>
      <c r="DC220" s="74"/>
      <c r="DD220" s="74"/>
      <c r="DE220" s="74"/>
      <c r="DF220" s="74"/>
      <c r="DG220" s="74"/>
      <c r="DH220" s="74"/>
      <c r="DI220" s="74"/>
      <c r="DJ220" s="74"/>
      <c r="DK220" s="74"/>
      <c r="DL220" s="74"/>
      <c r="DM220" s="74"/>
      <c r="DN220" s="74"/>
      <c r="DO220" s="74"/>
    </row>
    <row r="221" spans="1:119" x14ac:dyDescent="0.35">
      <c r="A221" s="83">
        <v>103678</v>
      </c>
      <c r="B221" s="74" t="s">
        <v>961</v>
      </c>
      <c r="C221" s="74" t="b">
        <v>0</v>
      </c>
      <c r="D221" s="74" t="b">
        <v>1</v>
      </c>
      <c r="E221" s="74" t="b">
        <v>0</v>
      </c>
      <c r="F221" s="74" t="b">
        <v>0</v>
      </c>
      <c r="G221" s="74" t="s">
        <v>682</v>
      </c>
      <c r="H221" s="74"/>
      <c r="I221" s="74" t="s">
        <v>962</v>
      </c>
      <c r="J221" s="74" t="s">
        <v>516</v>
      </c>
      <c r="K221" s="74">
        <v>49.051000000000002</v>
      </c>
      <c r="L221" s="74">
        <v>-122.298</v>
      </c>
      <c r="M221" s="74" t="s">
        <v>475</v>
      </c>
      <c r="N221" s="74"/>
      <c r="O221" s="74"/>
      <c r="P221" s="74">
        <v>2018</v>
      </c>
      <c r="Q221" s="74">
        <v>9112</v>
      </c>
      <c r="R221" s="74"/>
      <c r="S221" s="74"/>
      <c r="T221" s="74" t="s">
        <v>476</v>
      </c>
      <c r="U221" s="74"/>
      <c r="V221" s="74"/>
      <c r="W221" s="74"/>
      <c r="X221" s="74"/>
      <c r="Y221" s="74"/>
      <c r="Z221" s="74"/>
      <c r="AA221" s="74"/>
      <c r="AB221" s="74"/>
      <c r="AC221" s="74"/>
      <c r="AD221" s="74" t="s">
        <v>477</v>
      </c>
      <c r="AE221" s="74"/>
      <c r="AF221" s="74" t="s">
        <v>491</v>
      </c>
      <c r="AG221" s="74"/>
      <c r="AH221" s="74"/>
      <c r="AI221" s="74"/>
      <c r="AJ221" s="74"/>
      <c r="AK221" s="74"/>
      <c r="AL221" s="74"/>
      <c r="AM221" s="74"/>
      <c r="AN221" s="74"/>
      <c r="AO221" s="74"/>
      <c r="AP221" s="74"/>
      <c r="AQ221" s="74"/>
      <c r="AR221" s="74"/>
      <c r="AS221" s="74"/>
      <c r="AT221" s="74"/>
      <c r="AU221" s="74"/>
      <c r="AV221" s="74"/>
      <c r="AW221" s="74" t="s">
        <v>477</v>
      </c>
      <c r="AX221" s="74"/>
      <c r="AY221" s="74"/>
      <c r="AZ221" s="74"/>
      <c r="BA221" s="74"/>
      <c r="BB221" s="74"/>
      <c r="BC221" s="74"/>
      <c r="BD221" s="74"/>
      <c r="BE221" s="74"/>
      <c r="BF221" s="74"/>
      <c r="BG221" s="74"/>
      <c r="BH221" s="74"/>
      <c r="BI221" s="74"/>
      <c r="BJ221" s="74"/>
      <c r="BK221" s="74"/>
      <c r="BL221" s="74"/>
      <c r="BM221" s="74"/>
      <c r="BN221" s="74"/>
      <c r="BO221" s="74"/>
      <c r="BP221" s="74"/>
      <c r="BQ221" s="74"/>
      <c r="BR221" s="74"/>
      <c r="BS221" s="74"/>
      <c r="BT221" s="74"/>
      <c r="BU221" s="74"/>
      <c r="BV221" s="74"/>
      <c r="BW221" s="74"/>
      <c r="BX221" s="74"/>
      <c r="BY221" s="74"/>
      <c r="BZ221" s="74"/>
      <c r="CA221" s="74"/>
      <c r="CB221" s="74"/>
      <c r="CC221" s="74"/>
      <c r="CD221" s="74"/>
      <c r="CE221" s="74"/>
      <c r="CF221" s="74"/>
      <c r="CG221" s="74"/>
      <c r="CH221" s="74"/>
      <c r="CI221" s="74"/>
      <c r="CJ221" s="74"/>
      <c r="CK221" s="74" t="s">
        <v>477</v>
      </c>
      <c r="CL221" s="74" t="s">
        <v>480</v>
      </c>
      <c r="CM221" s="74" t="s">
        <v>480</v>
      </c>
      <c r="CN221" s="74"/>
      <c r="CO221" s="74"/>
      <c r="CP221" s="74"/>
      <c r="CQ221" s="74">
        <v>77891.64</v>
      </c>
      <c r="CR221" s="74"/>
      <c r="CS221" s="74"/>
      <c r="CT221" s="74"/>
      <c r="CU221" s="74"/>
      <c r="CV221" s="74"/>
      <c r="CW221" s="74"/>
      <c r="CX221" s="74"/>
      <c r="CY221" s="74"/>
      <c r="CZ221" s="74"/>
      <c r="DA221" s="74"/>
      <c r="DB221" s="74"/>
      <c r="DC221" s="74"/>
      <c r="DD221" s="74"/>
      <c r="DE221" s="74"/>
      <c r="DF221" s="74"/>
      <c r="DG221" s="74"/>
      <c r="DH221" s="74"/>
      <c r="DI221" s="74"/>
      <c r="DJ221" s="74"/>
      <c r="DK221" s="74"/>
      <c r="DL221" s="74"/>
      <c r="DM221" s="74"/>
      <c r="DN221" s="74"/>
      <c r="DO221" s="74"/>
    </row>
    <row r="222" spans="1:119" x14ac:dyDescent="0.35">
      <c r="A222" s="83">
        <v>103679</v>
      </c>
      <c r="B222" s="74" t="s">
        <v>963</v>
      </c>
      <c r="C222" s="74" t="b">
        <v>0</v>
      </c>
      <c r="D222" s="74" t="b">
        <v>1</v>
      </c>
      <c r="E222" s="74" t="b">
        <v>0</v>
      </c>
      <c r="F222" s="74" t="b">
        <v>0</v>
      </c>
      <c r="G222" s="74" t="s">
        <v>682</v>
      </c>
      <c r="H222" s="74"/>
      <c r="I222" s="74" t="s">
        <v>964</v>
      </c>
      <c r="J222" s="74" t="s">
        <v>516</v>
      </c>
      <c r="K222" s="74">
        <v>49.238</v>
      </c>
      <c r="L222" s="74">
        <v>-121.76900000000001</v>
      </c>
      <c r="M222" s="74" t="s">
        <v>475</v>
      </c>
      <c r="N222" s="74"/>
      <c r="O222" s="74"/>
      <c r="P222" s="74">
        <v>2018</v>
      </c>
      <c r="Q222" s="74">
        <v>9112</v>
      </c>
      <c r="R222" s="74"/>
      <c r="S222" s="74"/>
      <c r="T222" s="74" t="s">
        <v>490</v>
      </c>
      <c r="U222" s="74"/>
      <c r="V222" s="74"/>
      <c r="W222" s="74"/>
      <c r="X222" s="74"/>
      <c r="Y222" s="74"/>
      <c r="Z222" s="74"/>
      <c r="AA222" s="74"/>
      <c r="AB222" s="74"/>
      <c r="AC222" s="74"/>
      <c r="AD222" s="74" t="s">
        <v>477</v>
      </c>
      <c r="AE222" s="74"/>
      <c r="AF222" s="74" t="s">
        <v>491</v>
      </c>
      <c r="AG222" s="74"/>
      <c r="AH222" s="74"/>
      <c r="AI222" s="74"/>
      <c r="AJ222" s="74"/>
      <c r="AK222" s="74"/>
      <c r="AL222" s="74"/>
      <c r="AM222" s="74"/>
      <c r="AN222" s="74"/>
      <c r="AO222" s="74"/>
      <c r="AP222" s="74"/>
      <c r="AQ222" s="74"/>
      <c r="AR222" s="74"/>
      <c r="AS222" s="74"/>
      <c r="AT222" s="74"/>
      <c r="AU222" s="74"/>
      <c r="AV222" s="74"/>
      <c r="AW222" s="74" t="s">
        <v>477</v>
      </c>
      <c r="AX222" s="74"/>
      <c r="AY222" s="74"/>
      <c r="AZ222" s="74"/>
      <c r="BA222" s="74"/>
      <c r="BB222" s="74"/>
      <c r="BC222" s="74"/>
      <c r="BD222" s="74"/>
      <c r="BE222" s="74"/>
      <c r="BF222" s="74"/>
      <c r="BG222" s="74"/>
      <c r="BH222" s="74"/>
      <c r="BI222" s="74"/>
      <c r="BJ222" s="74"/>
      <c r="BK222" s="74"/>
      <c r="BL222" s="74"/>
      <c r="BM222" s="74"/>
      <c r="BN222" s="74"/>
      <c r="BO222" s="74"/>
      <c r="BP222" s="74"/>
      <c r="BQ222" s="74"/>
      <c r="BR222" s="74"/>
      <c r="BS222" s="74"/>
      <c r="BT222" s="74"/>
      <c r="BU222" s="74"/>
      <c r="BV222" s="74"/>
      <c r="BW222" s="74"/>
      <c r="BX222" s="74"/>
      <c r="BY222" s="74"/>
      <c r="BZ222" s="74"/>
      <c r="CA222" s="74"/>
      <c r="CB222" s="74"/>
      <c r="CC222" s="74"/>
      <c r="CD222" s="74"/>
      <c r="CE222" s="74"/>
      <c r="CF222" s="74"/>
      <c r="CG222" s="74"/>
      <c r="CH222" s="74"/>
      <c r="CI222" s="74"/>
      <c r="CJ222" s="74"/>
      <c r="CK222" s="74" t="s">
        <v>477</v>
      </c>
      <c r="CL222" s="74" t="s">
        <v>480</v>
      </c>
      <c r="CM222" s="74" t="s">
        <v>480</v>
      </c>
      <c r="CN222" s="74"/>
      <c r="CO222" s="74"/>
      <c r="CP222" s="74"/>
      <c r="CQ222" s="74">
        <v>224797.92</v>
      </c>
      <c r="CR222" s="74"/>
      <c r="CS222" s="74"/>
      <c r="CT222" s="74"/>
      <c r="CU222" s="74"/>
      <c r="CV222" s="74"/>
      <c r="CW222" s="74"/>
      <c r="CX222" s="74"/>
      <c r="CY222" s="74"/>
      <c r="CZ222" s="74"/>
      <c r="DA222" s="74"/>
      <c r="DB222" s="74"/>
      <c r="DC222" s="74"/>
      <c r="DD222" s="74"/>
      <c r="DE222" s="74"/>
      <c r="DF222" s="74"/>
      <c r="DG222" s="74"/>
      <c r="DH222" s="74"/>
      <c r="DI222" s="74"/>
      <c r="DJ222" s="74"/>
      <c r="DK222" s="74"/>
      <c r="DL222" s="74"/>
      <c r="DM222" s="74"/>
      <c r="DN222" s="74"/>
      <c r="DO222" s="74"/>
    </row>
    <row r="223" spans="1:119" x14ac:dyDescent="0.35">
      <c r="A223" s="83">
        <v>103680</v>
      </c>
      <c r="B223" s="74" t="s">
        <v>965</v>
      </c>
      <c r="C223" s="74" t="b">
        <v>0</v>
      </c>
      <c r="D223" s="74" t="b">
        <v>1</v>
      </c>
      <c r="E223" s="74" t="b">
        <v>0</v>
      </c>
      <c r="F223" s="74" t="b">
        <v>0</v>
      </c>
      <c r="G223" s="74" t="s">
        <v>682</v>
      </c>
      <c r="H223" s="74"/>
      <c r="I223" s="74" t="s">
        <v>962</v>
      </c>
      <c r="J223" s="74" t="s">
        <v>516</v>
      </c>
      <c r="K223" s="74">
        <v>49.052</v>
      </c>
      <c r="L223" s="74">
        <v>-122.297</v>
      </c>
      <c r="M223" s="74" t="s">
        <v>475</v>
      </c>
      <c r="N223" s="74"/>
      <c r="O223" s="74"/>
      <c r="P223" s="74">
        <v>2018</v>
      </c>
      <c r="Q223" s="74">
        <v>9112</v>
      </c>
      <c r="R223" s="74"/>
      <c r="S223" s="74"/>
      <c r="T223" s="74" t="s">
        <v>476</v>
      </c>
      <c r="U223" s="74"/>
      <c r="V223" s="74"/>
      <c r="W223" s="74"/>
      <c r="X223" s="74"/>
      <c r="Y223" s="74"/>
      <c r="Z223" s="74"/>
      <c r="AA223" s="74"/>
      <c r="AB223" s="74"/>
      <c r="AC223" s="74"/>
      <c r="AD223" s="74" t="s">
        <v>477</v>
      </c>
      <c r="AE223" s="74"/>
      <c r="AF223" s="74" t="s">
        <v>491</v>
      </c>
      <c r="AG223" s="74"/>
      <c r="AH223" s="74"/>
      <c r="AI223" s="74"/>
      <c r="AJ223" s="74"/>
      <c r="AK223" s="74"/>
      <c r="AL223" s="74"/>
      <c r="AM223" s="74"/>
      <c r="AN223" s="74"/>
      <c r="AO223" s="74"/>
      <c r="AP223" s="74"/>
      <c r="AQ223" s="74"/>
      <c r="AR223" s="74"/>
      <c r="AS223" s="74"/>
      <c r="AT223" s="74"/>
      <c r="AU223" s="74"/>
      <c r="AV223" s="74"/>
      <c r="AW223" s="74" t="s">
        <v>477</v>
      </c>
      <c r="AX223" s="74"/>
      <c r="AY223" s="74"/>
      <c r="AZ223" s="74"/>
      <c r="BA223" s="74"/>
      <c r="BB223" s="74"/>
      <c r="BC223" s="74"/>
      <c r="BD223" s="74"/>
      <c r="BE223" s="74"/>
      <c r="BF223" s="74"/>
      <c r="BG223" s="74"/>
      <c r="BH223" s="74"/>
      <c r="BI223" s="74"/>
      <c r="BJ223" s="74"/>
      <c r="BK223" s="74"/>
      <c r="BL223" s="74"/>
      <c r="BM223" s="74"/>
      <c r="BN223" s="74"/>
      <c r="BO223" s="74"/>
      <c r="BP223" s="74"/>
      <c r="BQ223" s="74"/>
      <c r="BR223" s="74"/>
      <c r="BS223" s="74"/>
      <c r="BT223" s="74"/>
      <c r="BU223" s="74"/>
      <c r="BV223" s="74"/>
      <c r="BW223" s="74"/>
      <c r="BX223" s="74"/>
      <c r="BY223" s="74"/>
      <c r="BZ223" s="74"/>
      <c r="CA223" s="74"/>
      <c r="CB223" s="74"/>
      <c r="CC223" s="74"/>
      <c r="CD223" s="74"/>
      <c r="CE223" s="74"/>
      <c r="CF223" s="74"/>
      <c r="CG223" s="74"/>
      <c r="CH223" s="74"/>
      <c r="CI223" s="74"/>
      <c r="CJ223" s="74"/>
      <c r="CK223" s="74" t="s">
        <v>477</v>
      </c>
      <c r="CL223" s="74" t="s">
        <v>480</v>
      </c>
      <c r="CM223" s="74" t="s">
        <v>480</v>
      </c>
      <c r="CN223" s="74"/>
      <c r="CO223" s="74"/>
      <c r="CP223" s="74"/>
      <c r="CQ223" s="74">
        <v>247910.39999999999</v>
      </c>
      <c r="CR223" s="74"/>
      <c r="CS223" s="74"/>
      <c r="CT223" s="74"/>
      <c r="CU223" s="74"/>
      <c r="CV223" s="74"/>
      <c r="CW223" s="74"/>
      <c r="CX223" s="74"/>
      <c r="CY223" s="74"/>
      <c r="CZ223" s="74"/>
      <c r="DA223" s="74"/>
      <c r="DB223" s="74"/>
      <c r="DC223" s="74"/>
      <c r="DD223" s="74"/>
      <c r="DE223" s="74"/>
      <c r="DF223" s="74"/>
      <c r="DG223" s="74"/>
      <c r="DH223" s="74"/>
      <c r="DI223" s="74"/>
      <c r="DJ223" s="74"/>
      <c r="DK223" s="74"/>
      <c r="DL223" s="74"/>
      <c r="DM223" s="74"/>
      <c r="DN223" s="74"/>
      <c r="DO223" s="74"/>
    </row>
    <row r="224" spans="1:119" x14ac:dyDescent="0.35">
      <c r="A224" s="83">
        <v>103681</v>
      </c>
      <c r="B224" s="74" t="s">
        <v>966</v>
      </c>
      <c r="C224" s="74" t="b">
        <v>0</v>
      </c>
      <c r="D224" s="74" t="b">
        <v>1</v>
      </c>
      <c r="E224" s="74" t="b">
        <v>0</v>
      </c>
      <c r="F224" s="74" t="b">
        <v>0</v>
      </c>
      <c r="G224" s="74" t="s">
        <v>682</v>
      </c>
      <c r="H224" s="74"/>
      <c r="I224" s="74" t="s">
        <v>960</v>
      </c>
      <c r="J224" s="74" t="s">
        <v>516</v>
      </c>
      <c r="K224" s="74">
        <v>49.132999999999996</v>
      </c>
      <c r="L224" s="74">
        <v>-122.327</v>
      </c>
      <c r="M224" s="74" t="s">
        <v>475</v>
      </c>
      <c r="N224" s="74"/>
      <c r="O224" s="74"/>
      <c r="P224" s="74">
        <v>2018</v>
      </c>
      <c r="Q224" s="74">
        <v>9112</v>
      </c>
      <c r="R224" s="74"/>
      <c r="S224" s="74"/>
      <c r="T224" s="74" t="s">
        <v>502</v>
      </c>
      <c r="U224" s="74"/>
      <c r="V224" s="74"/>
      <c r="W224" s="74"/>
      <c r="X224" s="74"/>
      <c r="Y224" s="74"/>
      <c r="Z224" s="74"/>
      <c r="AA224" s="74"/>
      <c r="AB224" s="74"/>
      <c r="AC224" s="74"/>
      <c r="AD224" s="74" t="s">
        <v>477</v>
      </c>
      <c r="AE224" s="74"/>
      <c r="AF224" s="74" t="s">
        <v>491</v>
      </c>
      <c r="AG224" s="74"/>
      <c r="AH224" s="74"/>
      <c r="AI224" s="74"/>
      <c r="AJ224" s="74"/>
      <c r="AK224" s="74"/>
      <c r="AL224" s="74"/>
      <c r="AM224" s="74"/>
      <c r="AN224" s="74"/>
      <c r="AO224" s="74"/>
      <c r="AP224" s="74"/>
      <c r="AQ224" s="74"/>
      <c r="AR224" s="74"/>
      <c r="AS224" s="74"/>
      <c r="AT224" s="74"/>
      <c r="AU224" s="74"/>
      <c r="AV224" s="74"/>
      <c r="AW224" s="74" t="s">
        <v>477</v>
      </c>
      <c r="AX224" s="74"/>
      <c r="AY224" s="74"/>
      <c r="AZ224" s="74"/>
      <c r="BA224" s="74"/>
      <c r="BB224" s="74"/>
      <c r="BC224" s="74"/>
      <c r="BD224" s="74"/>
      <c r="BE224" s="74"/>
      <c r="BF224" s="74"/>
      <c r="BG224" s="74"/>
      <c r="BH224" s="74"/>
      <c r="BI224" s="74"/>
      <c r="BJ224" s="74"/>
      <c r="BK224" s="74"/>
      <c r="BL224" s="74"/>
      <c r="BM224" s="74"/>
      <c r="BN224" s="74"/>
      <c r="BO224" s="74"/>
      <c r="BP224" s="74"/>
      <c r="BQ224" s="74"/>
      <c r="BR224" s="74"/>
      <c r="BS224" s="74"/>
      <c r="BT224" s="74"/>
      <c r="BU224" s="74"/>
      <c r="BV224" s="74"/>
      <c r="BW224" s="74"/>
      <c r="BX224" s="74"/>
      <c r="BY224" s="74"/>
      <c r="BZ224" s="74"/>
      <c r="CA224" s="74"/>
      <c r="CB224" s="74"/>
      <c r="CC224" s="74"/>
      <c r="CD224" s="74"/>
      <c r="CE224" s="74"/>
      <c r="CF224" s="74"/>
      <c r="CG224" s="74"/>
      <c r="CH224" s="74"/>
      <c r="CI224" s="74"/>
      <c r="CJ224" s="74"/>
      <c r="CK224" s="74" t="s">
        <v>477</v>
      </c>
      <c r="CL224" s="74" t="s">
        <v>480</v>
      </c>
      <c r="CM224" s="74" t="s">
        <v>480</v>
      </c>
      <c r="CN224" s="74"/>
      <c r="CO224" s="74"/>
      <c r="CP224" s="74"/>
      <c r="CQ224" s="74">
        <v>152135.64000000001</v>
      </c>
      <c r="CR224" s="74"/>
      <c r="CS224" s="74"/>
      <c r="CT224" s="74"/>
      <c r="CU224" s="74"/>
      <c r="CV224" s="74"/>
      <c r="CW224" s="74"/>
      <c r="CX224" s="74"/>
      <c r="CY224" s="74"/>
      <c r="CZ224" s="74"/>
      <c r="DA224" s="74"/>
      <c r="DB224" s="74"/>
      <c r="DC224" s="74"/>
      <c r="DD224" s="74"/>
      <c r="DE224" s="74"/>
      <c r="DF224" s="74"/>
      <c r="DG224" s="74"/>
      <c r="DH224" s="74"/>
      <c r="DI224" s="74"/>
      <c r="DJ224" s="74"/>
      <c r="DK224" s="74"/>
      <c r="DL224" s="74"/>
      <c r="DM224" s="74"/>
      <c r="DN224" s="74"/>
      <c r="DO224" s="74"/>
    </row>
    <row r="225" spans="1:119" x14ac:dyDescent="0.35">
      <c r="A225" s="83">
        <v>103682</v>
      </c>
      <c r="B225" s="74" t="s">
        <v>967</v>
      </c>
      <c r="C225" s="74" t="b">
        <v>0</v>
      </c>
      <c r="D225" s="74" t="b">
        <v>1</v>
      </c>
      <c r="E225" s="74" t="b">
        <v>0</v>
      </c>
      <c r="F225" s="74" t="b">
        <v>0</v>
      </c>
      <c r="G225" s="74" t="s">
        <v>682</v>
      </c>
      <c r="H225" s="74"/>
      <c r="I225" s="74" t="s">
        <v>964</v>
      </c>
      <c r="J225" s="74" t="s">
        <v>516</v>
      </c>
      <c r="K225" s="74">
        <v>49.238999999999997</v>
      </c>
      <c r="L225" s="74">
        <v>-121.768</v>
      </c>
      <c r="M225" s="74" t="s">
        <v>475</v>
      </c>
      <c r="N225" s="74"/>
      <c r="O225" s="74"/>
      <c r="P225" s="74">
        <v>2018</v>
      </c>
      <c r="Q225" s="74">
        <v>9112</v>
      </c>
      <c r="R225" s="74"/>
      <c r="S225" s="74"/>
      <c r="T225" s="74" t="s">
        <v>490</v>
      </c>
      <c r="U225" s="74"/>
      <c r="V225" s="74"/>
      <c r="W225" s="74"/>
      <c r="X225" s="74"/>
      <c r="Y225" s="74"/>
      <c r="Z225" s="74"/>
      <c r="AA225" s="74"/>
      <c r="AB225" s="74"/>
      <c r="AC225" s="74"/>
      <c r="AD225" s="74" t="s">
        <v>477</v>
      </c>
      <c r="AE225" s="74"/>
      <c r="AF225" s="74" t="s">
        <v>491</v>
      </c>
      <c r="AG225" s="74"/>
      <c r="AH225" s="74"/>
      <c r="AI225" s="74"/>
      <c r="AJ225" s="74"/>
      <c r="AK225" s="74"/>
      <c r="AL225" s="74"/>
      <c r="AM225" s="74"/>
      <c r="AN225" s="74"/>
      <c r="AO225" s="74"/>
      <c r="AP225" s="74"/>
      <c r="AQ225" s="74"/>
      <c r="AR225" s="74"/>
      <c r="AS225" s="74"/>
      <c r="AT225" s="74"/>
      <c r="AU225" s="74"/>
      <c r="AV225" s="74"/>
      <c r="AW225" s="74" t="s">
        <v>477</v>
      </c>
      <c r="AX225" s="74"/>
      <c r="AY225" s="74"/>
      <c r="AZ225" s="74"/>
      <c r="BA225" s="74"/>
      <c r="BB225" s="74"/>
      <c r="BC225" s="74"/>
      <c r="BD225" s="74"/>
      <c r="BE225" s="74"/>
      <c r="BF225" s="74"/>
      <c r="BG225" s="74"/>
      <c r="BH225" s="74"/>
      <c r="BI225" s="74"/>
      <c r="BJ225" s="74"/>
      <c r="BK225" s="74"/>
      <c r="BL225" s="74"/>
      <c r="BM225" s="74"/>
      <c r="BN225" s="74"/>
      <c r="BO225" s="74"/>
      <c r="BP225" s="74"/>
      <c r="BQ225" s="74"/>
      <c r="BR225" s="74"/>
      <c r="BS225" s="74"/>
      <c r="BT225" s="74"/>
      <c r="BU225" s="74"/>
      <c r="BV225" s="74"/>
      <c r="BW225" s="74"/>
      <c r="BX225" s="74"/>
      <c r="BY225" s="74"/>
      <c r="BZ225" s="74"/>
      <c r="CA225" s="74"/>
      <c r="CB225" s="74"/>
      <c r="CC225" s="74"/>
      <c r="CD225" s="74"/>
      <c r="CE225" s="74"/>
      <c r="CF225" s="74"/>
      <c r="CG225" s="74"/>
      <c r="CH225" s="74"/>
      <c r="CI225" s="74"/>
      <c r="CJ225" s="74"/>
      <c r="CK225" s="74" t="s">
        <v>477</v>
      </c>
      <c r="CL225" s="74" t="s">
        <v>480</v>
      </c>
      <c r="CM225" s="74" t="s">
        <v>480</v>
      </c>
      <c r="CN225" s="74"/>
      <c r="CO225" s="74"/>
      <c r="CP225" s="74"/>
      <c r="CQ225" s="74">
        <v>201276.56</v>
      </c>
      <c r="CR225" s="74"/>
      <c r="CS225" s="74"/>
      <c r="CT225" s="74"/>
      <c r="CU225" s="74"/>
      <c r="CV225" s="74"/>
      <c r="CW225" s="74"/>
      <c r="CX225" s="74"/>
      <c r="CY225" s="74"/>
      <c r="CZ225" s="74"/>
      <c r="DA225" s="74"/>
      <c r="DB225" s="74"/>
      <c r="DC225" s="74"/>
      <c r="DD225" s="74"/>
      <c r="DE225" s="74"/>
      <c r="DF225" s="74"/>
      <c r="DG225" s="74"/>
      <c r="DH225" s="74"/>
      <c r="DI225" s="74"/>
      <c r="DJ225" s="74"/>
      <c r="DK225" s="74"/>
      <c r="DL225" s="74"/>
      <c r="DM225" s="74"/>
      <c r="DN225" s="74"/>
      <c r="DO225" s="74"/>
    </row>
    <row r="226" spans="1:119" x14ac:dyDescent="0.35">
      <c r="A226" s="83">
        <v>103683</v>
      </c>
      <c r="B226" s="74" t="s">
        <v>968</v>
      </c>
      <c r="C226" s="74" t="b">
        <v>0</v>
      </c>
      <c r="D226" s="74" t="b">
        <v>1</v>
      </c>
      <c r="E226" s="74" t="b">
        <v>0</v>
      </c>
      <c r="F226" s="74" t="b">
        <v>0</v>
      </c>
      <c r="G226" s="74" t="s">
        <v>682</v>
      </c>
      <c r="H226" s="74"/>
      <c r="I226" s="74" t="s">
        <v>596</v>
      </c>
      <c r="J226" s="74" t="s">
        <v>516</v>
      </c>
      <c r="K226" s="74">
        <v>48.429000000000002</v>
      </c>
      <c r="L226" s="74">
        <v>-123.366</v>
      </c>
      <c r="M226" s="74" t="s">
        <v>475</v>
      </c>
      <c r="N226" s="74"/>
      <c r="O226" s="74"/>
      <c r="P226" s="74">
        <v>2018</v>
      </c>
      <c r="Q226" s="74">
        <v>9112</v>
      </c>
      <c r="R226" s="74"/>
      <c r="S226" s="74"/>
      <c r="T226" s="74" t="s">
        <v>476</v>
      </c>
      <c r="U226" s="74"/>
      <c r="V226" s="74"/>
      <c r="W226" s="74"/>
      <c r="X226" s="74"/>
      <c r="Y226" s="74"/>
      <c r="Z226" s="74"/>
      <c r="AA226" s="74"/>
      <c r="AB226" s="74"/>
      <c r="AC226" s="74"/>
      <c r="AD226" s="74" t="s">
        <v>477</v>
      </c>
      <c r="AE226" s="74"/>
      <c r="AF226" s="74" t="s">
        <v>491</v>
      </c>
      <c r="AG226" s="74"/>
      <c r="AH226" s="74"/>
      <c r="AI226" s="74"/>
      <c r="AJ226" s="74"/>
      <c r="AK226" s="74"/>
      <c r="AL226" s="74"/>
      <c r="AM226" s="74"/>
      <c r="AN226" s="74"/>
      <c r="AO226" s="74"/>
      <c r="AP226" s="74"/>
      <c r="AQ226" s="74"/>
      <c r="AR226" s="74"/>
      <c r="AS226" s="74"/>
      <c r="AT226" s="74"/>
      <c r="AU226" s="74"/>
      <c r="AV226" s="74"/>
      <c r="AW226" s="74" t="s">
        <v>477</v>
      </c>
      <c r="AX226" s="74"/>
      <c r="AY226" s="74"/>
      <c r="AZ226" s="74"/>
      <c r="BA226" s="74"/>
      <c r="BB226" s="74"/>
      <c r="BC226" s="74"/>
      <c r="BD226" s="74"/>
      <c r="BE226" s="74"/>
      <c r="BF226" s="74"/>
      <c r="BG226" s="74"/>
      <c r="BH226" s="74"/>
      <c r="BI226" s="74"/>
      <c r="BJ226" s="74"/>
      <c r="BK226" s="74"/>
      <c r="BL226" s="74"/>
      <c r="BM226" s="74"/>
      <c r="BN226" s="74"/>
      <c r="BO226" s="74"/>
      <c r="BP226" s="74"/>
      <c r="BQ226" s="74"/>
      <c r="BR226" s="74"/>
      <c r="BS226" s="74"/>
      <c r="BT226" s="74"/>
      <c r="BU226" s="74"/>
      <c r="BV226" s="74"/>
      <c r="BW226" s="74"/>
      <c r="BX226" s="74"/>
      <c r="BY226" s="74"/>
      <c r="BZ226" s="74"/>
      <c r="CA226" s="74"/>
      <c r="CB226" s="74"/>
      <c r="CC226" s="74"/>
      <c r="CD226" s="74"/>
      <c r="CE226" s="74"/>
      <c r="CF226" s="74"/>
      <c r="CG226" s="74"/>
      <c r="CH226" s="74"/>
      <c r="CI226" s="74"/>
      <c r="CJ226" s="74"/>
      <c r="CK226" s="74" t="s">
        <v>477</v>
      </c>
      <c r="CL226" s="74" t="s">
        <v>480</v>
      </c>
      <c r="CM226" s="74" t="s">
        <v>480</v>
      </c>
      <c r="CN226" s="74"/>
      <c r="CO226" s="74"/>
      <c r="CP226" s="74"/>
      <c r="CQ226" s="74">
        <v>138093.84</v>
      </c>
      <c r="CR226" s="74"/>
      <c r="CS226" s="74"/>
      <c r="CT226" s="74"/>
      <c r="CU226" s="74"/>
      <c r="CV226" s="74"/>
      <c r="CW226" s="74"/>
      <c r="CX226" s="74"/>
      <c r="CY226" s="74"/>
      <c r="CZ226" s="74"/>
      <c r="DA226" s="74"/>
      <c r="DB226" s="74"/>
      <c r="DC226" s="74"/>
      <c r="DD226" s="74"/>
      <c r="DE226" s="74"/>
      <c r="DF226" s="74"/>
      <c r="DG226" s="74"/>
      <c r="DH226" s="74"/>
      <c r="DI226" s="74"/>
      <c r="DJ226" s="74"/>
      <c r="DK226" s="74"/>
      <c r="DL226" s="74"/>
      <c r="DM226" s="74"/>
      <c r="DN226" s="74"/>
      <c r="DO226" s="74"/>
    </row>
    <row r="227" spans="1:119" x14ac:dyDescent="0.35">
      <c r="A227" s="83">
        <v>103684</v>
      </c>
      <c r="B227" s="74" t="s">
        <v>969</v>
      </c>
      <c r="C227" s="74" t="b">
        <v>0</v>
      </c>
      <c r="D227" s="74" t="b">
        <v>1</v>
      </c>
      <c r="E227" s="74" t="b">
        <v>0</v>
      </c>
      <c r="F227" s="74" t="b">
        <v>0</v>
      </c>
      <c r="G227" s="74"/>
      <c r="H227" s="74"/>
      <c r="I227" s="74" t="s">
        <v>626</v>
      </c>
      <c r="J227" s="74" t="s">
        <v>608</v>
      </c>
      <c r="K227" s="74">
        <v>49.897999999999996</v>
      </c>
      <c r="L227" s="74">
        <v>-97.138999999999996</v>
      </c>
      <c r="M227" s="74" t="s">
        <v>475</v>
      </c>
      <c r="N227" s="74"/>
      <c r="O227" s="74"/>
      <c r="P227" s="74"/>
      <c r="Q227" s="74"/>
      <c r="R227" s="74"/>
      <c r="S227" s="74"/>
      <c r="T227" s="74" t="s">
        <v>476</v>
      </c>
      <c r="U227" s="74"/>
      <c r="V227" s="74"/>
      <c r="W227" s="74"/>
      <c r="X227" s="74"/>
      <c r="Y227" s="74"/>
      <c r="Z227" s="74"/>
      <c r="AA227" s="74"/>
      <c r="AB227" s="74"/>
      <c r="AC227" s="74"/>
      <c r="AD227" s="74"/>
      <c r="AE227" s="74"/>
      <c r="AF227" s="74"/>
      <c r="AG227" s="74"/>
      <c r="AH227" s="74"/>
      <c r="AI227" s="74"/>
      <c r="AJ227" s="74"/>
      <c r="AK227" s="74"/>
      <c r="AL227" s="74"/>
      <c r="AM227" s="74"/>
      <c r="AN227" s="74"/>
      <c r="AO227" s="74"/>
      <c r="AP227" s="74"/>
      <c r="AQ227" s="74"/>
      <c r="AR227" s="74"/>
      <c r="AS227" s="74"/>
      <c r="AT227" s="74"/>
      <c r="AU227" s="74"/>
      <c r="AV227" s="74"/>
      <c r="AW227" s="74"/>
      <c r="AX227" s="74"/>
      <c r="AY227" s="74"/>
      <c r="AZ227" s="74"/>
      <c r="BA227" s="74"/>
      <c r="BB227" s="74"/>
      <c r="BC227" s="74"/>
      <c r="BD227" s="74"/>
      <c r="BE227" s="74"/>
      <c r="BF227" s="74"/>
      <c r="BG227" s="74"/>
      <c r="BH227" s="74"/>
      <c r="BI227" s="74"/>
      <c r="BJ227" s="74"/>
      <c r="BK227" s="74"/>
      <c r="BL227" s="74"/>
      <c r="BM227" s="74"/>
      <c r="BN227" s="74"/>
      <c r="BO227" s="74"/>
      <c r="BP227" s="74"/>
      <c r="BQ227" s="74"/>
      <c r="BR227" s="74"/>
      <c r="BS227" s="74"/>
      <c r="BT227" s="74"/>
      <c r="BU227" s="74"/>
      <c r="BV227" s="74"/>
      <c r="BW227" s="74"/>
      <c r="BX227" s="74"/>
      <c r="BY227" s="74"/>
      <c r="BZ227" s="74"/>
      <c r="CA227" s="74"/>
      <c r="CB227" s="74"/>
      <c r="CC227" s="74"/>
      <c r="CD227" s="74"/>
      <c r="CE227" s="74"/>
      <c r="CF227" s="74"/>
      <c r="CG227" s="74"/>
      <c r="CH227" s="74"/>
      <c r="CI227" s="74"/>
      <c r="CJ227" s="74"/>
      <c r="CK227" s="74"/>
      <c r="CL227" s="74"/>
      <c r="CM227" s="74"/>
      <c r="CN227" s="74"/>
      <c r="CO227" s="74"/>
      <c r="CP227" s="74"/>
      <c r="CQ227" s="74"/>
      <c r="CR227" s="74"/>
      <c r="CS227" s="74"/>
      <c r="CT227" s="74"/>
      <c r="CU227" s="74"/>
      <c r="CV227" s="74"/>
      <c r="CW227" s="74"/>
      <c r="CX227" s="74"/>
      <c r="CY227" s="74"/>
      <c r="CZ227" s="74"/>
      <c r="DA227" s="74"/>
      <c r="DB227" s="74"/>
      <c r="DC227" s="74"/>
      <c r="DD227" s="74"/>
      <c r="DE227" s="74"/>
      <c r="DF227" s="74"/>
      <c r="DG227" s="74"/>
      <c r="DH227" s="74"/>
      <c r="DI227" s="74"/>
      <c r="DJ227" s="74"/>
      <c r="DK227" s="74"/>
      <c r="DL227" s="74"/>
      <c r="DM227" s="74"/>
      <c r="DN227" s="74"/>
      <c r="DO227" s="74"/>
    </row>
    <row r="228" spans="1:119" x14ac:dyDescent="0.35">
      <c r="A228" s="83">
        <v>103685</v>
      </c>
      <c r="B228" s="74" t="s">
        <v>970</v>
      </c>
      <c r="C228" s="74" t="b">
        <v>0</v>
      </c>
      <c r="D228" s="74" t="b">
        <v>1</v>
      </c>
      <c r="E228" s="74" t="b">
        <v>0</v>
      </c>
      <c r="F228" s="74" t="b">
        <v>0</v>
      </c>
      <c r="G228" s="74"/>
      <c r="H228" s="74"/>
      <c r="I228" s="74" t="s">
        <v>970</v>
      </c>
      <c r="J228" s="74" t="s">
        <v>828</v>
      </c>
      <c r="K228" s="74">
        <v>46.95</v>
      </c>
      <c r="L228" s="74">
        <v>-64.033000000000001</v>
      </c>
      <c r="M228" s="74" t="s">
        <v>475</v>
      </c>
      <c r="N228" s="74"/>
      <c r="O228" s="74"/>
      <c r="P228" s="74"/>
      <c r="Q228" s="74"/>
      <c r="R228" s="74"/>
      <c r="S228" s="74"/>
      <c r="T228" s="74" t="s">
        <v>490</v>
      </c>
      <c r="U228" s="74"/>
      <c r="V228" s="74"/>
      <c r="W228" s="74"/>
      <c r="X228" s="74" t="s">
        <v>477</v>
      </c>
      <c r="Y228" s="74"/>
      <c r="Z228" s="74" t="s">
        <v>477</v>
      </c>
      <c r="AA228" s="74" t="s">
        <v>477</v>
      </c>
      <c r="AB228" s="74" t="s">
        <v>477</v>
      </c>
      <c r="AC228" s="74"/>
      <c r="AD228" s="74"/>
      <c r="AE228" s="74"/>
      <c r="AF228" s="74"/>
      <c r="AG228" s="74"/>
      <c r="AH228" s="74"/>
      <c r="AI228" s="74"/>
      <c r="AJ228" s="74"/>
      <c r="AK228" s="74"/>
      <c r="AL228" s="74"/>
      <c r="AM228" s="74"/>
      <c r="AN228" s="74"/>
      <c r="AO228" s="74"/>
      <c r="AP228" s="74"/>
      <c r="AQ228" s="74"/>
      <c r="AR228" s="74"/>
      <c r="AS228" s="74"/>
      <c r="AT228" s="74"/>
      <c r="AU228" s="74"/>
      <c r="AV228" s="74"/>
      <c r="AW228" s="74"/>
      <c r="AX228" s="74"/>
      <c r="AY228" s="74"/>
      <c r="AZ228" s="74"/>
      <c r="BA228" s="74"/>
      <c r="BB228" s="74"/>
      <c r="BC228" s="74"/>
      <c r="BD228" s="74"/>
      <c r="BE228" s="74"/>
      <c r="BF228" s="74"/>
      <c r="BG228" s="74"/>
      <c r="BH228" s="74"/>
      <c r="BI228" s="74"/>
      <c r="BJ228" s="74"/>
      <c r="BK228" s="74"/>
      <c r="BL228" s="74"/>
      <c r="BM228" s="74"/>
      <c r="BN228" s="74"/>
      <c r="BO228" s="74"/>
      <c r="BP228" s="74"/>
      <c r="BQ228" s="74"/>
      <c r="BR228" s="74"/>
      <c r="BS228" s="74"/>
      <c r="BT228" s="74"/>
      <c r="BU228" s="74"/>
      <c r="BV228" s="74"/>
      <c r="BW228" s="74"/>
      <c r="BX228" s="74"/>
      <c r="BY228" s="74"/>
      <c r="BZ228" s="74"/>
      <c r="CA228" s="74"/>
      <c r="CB228" s="74"/>
      <c r="CC228" s="74"/>
      <c r="CD228" s="74"/>
      <c r="CE228" s="74"/>
      <c r="CF228" s="74"/>
      <c r="CG228" s="74"/>
      <c r="CH228" s="74"/>
      <c r="CI228" s="74"/>
      <c r="CJ228" s="74"/>
      <c r="CK228" s="74"/>
      <c r="CL228" s="74"/>
      <c r="CM228" s="74"/>
      <c r="CN228" s="74"/>
      <c r="CO228" s="74"/>
      <c r="CP228" s="74"/>
      <c r="CQ228" s="74"/>
      <c r="CR228" s="74"/>
      <c r="CS228" s="74"/>
      <c r="CT228" s="74"/>
      <c r="CU228" s="74"/>
      <c r="CV228" s="74"/>
      <c r="CW228" s="74"/>
      <c r="CX228" s="74"/>
      <c r="CY228" s="74"/>
      <c r="CZ228" s="74"/>
      <c r="DA228" s="74"/>
      <c r="DB228" s="74"/>
      <c r="DC228" s="74"/>
      <c r="DD228" s="74"/>
      <c r="DE228" s="74"/>
      <c r="DF228" s="74"/>
      <c r="DG228" s="74"/>
      <c r="DH228" s="74"/>
      <c r="DI228" s="74"/>
      <c r="DJ228" s="74"/>
      <c r="DK228" s="74"/>
      <c r="DL228" s="74"/>
      <c r="DM228" s="74"/>
      <c r="DN228" s="74"/>
      <c r="DO228" s="74"/>
    </row>
    <row r="229" spans="1:119" x14ac:dyDescent="0.35">
      <c r="A229" s="83">
        <v>103686</v>
      </c>
      <c r="B229" s="74" t="s">
        <v>971</v>
      </c>
      <c r="C229" s="74" t="b">
        <v>0</v>
      </c>
      <c r="D229" s="74" t="b">
        <v>1</v>
      </c>
      <c r="E229" s="74" t="b">
        <v>0</v>
      </c>
      <c r="F229" s="74" t="b">
        <v>0</v>
      </c>
      <c r="G229" s="74"/>
      <c r="H229" s="74"/>
      <c r="I229" s="74" t="s">
        <v>971</v>
      </c>
      <c r="J229" s="74" t="s">
        <v>832</v>
      </c>
      <c r="K229" s="74">
        <v>46.756</v>
      </c>
      <c r="L229" s="74">
        <v>-72.272999999999996</v>
      </c>
      <c r="M229" s="74" t="s">
        <v>475</v>
      </c>
      <c r="N229" s="74"/>
      <c r="O229" s="74"/>
      <c r="P229" s="74"/>
      <c r="Q229" s="74"/>
      <c r="R229" s="74"/>
      <c r="S229" s="74"/>
      <c r="T229" s="74" t="s">
        <v>490</v>
      </c>
      <c r="U229" s="74"/>
      <c r="V229" s="74" t="s">
        <v>477</v>
      </c>
      <c r="W229" s="74"/>
      <c r="X229" s="74"/>
      <c r="Y229" s="74"/>
      <c r="Z229" s="74" t="s">
        <v>477</v>
      </c>
      <c r="AA229" s="74" t="s">
        <v>477</v>
      </c>
      <c r="AB229" s="74"/>
      <c r="AC229" s="74"/>
      <c r="AD229" s="74"/>
      <c r="AE229" s="74"/>
      <c r="AF229" s="74"/>
      <c r="AG229" s="74"/>
      <c r="AH229" s="74"/>
      <c r="AI229" s="74"/>
      <c r="AJ229" s="74"/>
      <c r="AK229" s="74"/>
      <c r="AL229" s="74"/>
      <c r="AM229" s="74"/>
      <c r="AN229" s="74"/>
      <c r="AO229" s="74"/>
      <c r="AP229" s="74"/>
      <c r="AQ229" s="74"/>
      <c r="AR229" s="74"/>
      <c r="AS229" s="74"/>
      <c r="AT229" s="74"/>
      <c r="AU229" s="74"/>
      <c r="AV229" s="74"/>
      <c r="AW229" s="74"/>
      <c r="AX229" s="74"/>
      <c r="AY229" s="74"/>
      <c r="AZ229" s="74"/>
      <c r="BA229" s="74"/>
      <c r="BB229" s="74"/>
      <c r="BC229" s="74"/>
      <c r="BD229" s="74"/>
      <c r="BE229" s="74"/>
      <c r="BF229" s="74"/>
      <c r="BG229" s="74"/>
      <c r="BH229" s="74"/>
      <c r="BI229" s="74"/>
      <c r="BJ229" s="74"/>
      <c r="BK229" s="74"/>
      <c r="BL229" s="74"/>
      <c r="BM229" s="74"/>
      <c r="BN229" s="74"/>
      <c r="BO229" s="74"/>
      <c r="BP229" s="74"/>
      <c r="BQ229" s="74"/>
      <c r="BR229" s="74"/>
      <c r="BS229" s="74"/>
      <c r="BT229" s="74"/>
      <c r="BU229" s="74"/>
      <c r="BV229" s="74"/>
      <c r="BW229" s="74"/>
      <c r="BX229" s="74"/>
      <c r="BY229" s="74"/>
      <c r="BZ229" s="74"/>
      <c r="CA229" s="74"/>
      <c r="CB229" s="74"/>
      <c r="CC229" s="74"/>
      <c r="CD229" s="74"/>
      <c r="CE229" s="74"/>
      <c r="CF229" s="74"/>
      <c r="CG229" s="74"/>
      <c r="CH229" s="74"/>
      <c r="CI229" s="74"/>
      <c r="CJ229" s="74"/>
      <c r="CK229" s="74"/>
      <c r="CL229" s="74"/>
      <c r="CM229" s="74"/>
      <c r="CN229" s="74"/>
      <c r="CO229" s="74"/>
      <c r="CP229" s="74"/>
      <c r="CQ229" s="74"/>
      <c r="CR229" s="74"/>
      <c r="CS229" s="74"/>
      <c r="CT229" s="74"/>
      <c r="CU229" s="74"/>
      <c r="CV229" s="74"/>
      <c r="CW229" s="74"/>
      <c r="CX229" s="74"/>
      <c r="CY229" s="74"/>
      <c r="CZ229" s="74"/>
      <c r="DA229" s="74"/>
      <c r="DB229" s="74"/>
      <c r="DC229" s="74"/>
      <c r="DD229" s="74"/>
      <c r="DE229" s="74"/>
      <c r="DF229" s="74"/>
      <c r="DG229" s="74"/>
      <c r="DH229" s="74"/>
      <c r="DI229" s="74"/>
      <c r="DJ229" s="74"/>
      <c r="DK229" s="74"/>
      <c r="DL229" s="74"/>
      <c r="DM229" s="74"/>
      <c r="DN229" s="74"/>
      <c r="DO229" s="74"/>
    </row>
    <row r="230" spans="1:119" x14ac:dyDescent="0.35">
      <c r="A230" s="83"/>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4"/>
      <c r="AD230" s="74"/>
      <c r="AE230" s="74"/>
      <c r="AF230" s="74"/>
      <c r="AG230" s="74"/>
      <c r="AH230" s="74"/>
      <c r="AI230" s="74"/>
      <c r="AJ230" s="74"/>
      <c r="AK230" s="74"/>
      <c r="AL230" s="74"/>
      <c r="AM230" s="74"/>
      <c r="AN230" s="74"/>
      <c r="AO230" s="74"/>
      <c r="AP230" s="74"/>
      <c r="AQ230" s="74"/>
      <c r="AR230" s="74"/>
      <c r="AS230" s="74"/>
      <c r="AT230" s="74"/>
      <c r="AU230" s="74"/>
      <c r="AV230" s="74"/>
      <c r="AW230" s="74"/>
      <c r="AX230" s="74"/>
      <c r="AY230" s="74"/>
      <c r="AZ230" s="74"/>
      <c r="BA230" s="74"/>
      <c r="BB230" s="74"/>
      <c r="BC230" s="74"/>
      <c r="BD230" s="74"/>
      <c r="BE230" s="74"/>
      <c r="BF230" s="74"/>
      <c r="BG230" s="74"/>
      <c r="BH230" s="74"/>
      <c r="BI230" s="74"/>
      <c r="BJ230" s="74"/>
      <c r="BK230" s="74"/>
      <c r="BL230" s="74"/>
      <c r="BM230" s="74"/>
      <c r="BN230" s="74"/>
      <c r="BO230" s="74"/>
      <c r="BP230" s="74"/>
      <c r="BQ230" s="74"/>
      <c r="BR230" s="74"/>
      <c r="BS230" s="74"/>
      <c r="BT230" s="74"/>
      <c r="BU230" s="74"/>
      <c r="BV230" s="74"/>
      <c r="BW230" s="74"/>
      <c r="BX230" s="74"/>
      <c r="BY230" s="74"/>
      <c r="BZ230" s="74"/>
      <c r="CA230" s="74"/>
      <c r="CB230" s="74"/>
      <c r="CC230" s="74"/>
      <c r="CD230" s="74"/>
      <c r="CE230" s="74"/>
      <c r="CF230" s="74"/>
      <c r="CG230" s="74"/>
      <c r="CH230" s="74"/>
      <c r="CI230" s="74"/>
      <c r="CJ230" s="74"/>
      <c r="CK230" s="74"/>
      <c r="CL230" s="74"/>
      <c r="CM230" s="74"/>
      <c r="CN230" s="74"/>
      <c r="CO230" s="74"/>
      <c r="CP230" s="74"/>
      <c r="CQ230" s="74"/>
      <c r="CR230" s="74"/>
      <c r="CS230" s="74"/>
      <c r="CT230" s="74"/>
      <c r="CU230" s="74"/>
      <c r="CV230" s="74"/>
      <c r="CW230" s="74"/>
      <c r="CX230" s="74"/>
      <c r="CY230" s="74"/>
      <c r="CZ230" s="74"/>
      <c r="DA230" s="74"/>
      <c r="DB230" s="74"/>
      <c r="DC230" s="74"/>
      <c r="DD230" s="74"/>
      <c r="DE230" s="74"/>
      <c r="DF230" s="74"/>
      <c r="DG230" s="74"/>
      <c r="DH230" s="74"/>
      <c r="DI230" s="74"/>
      <c r="DJ230" s="74"/>
      <c r="DK230" s="74"/>
      <c r="DL230" s="74"/>
      <c r="DM230" s="74"/>
      <c r="DN230" s="74"/>
      <c r="DO230" s="74"/>
    </row>
    <row r="231" spans="1:119" x14ac:dyDescent="0.35">
      <c r="A231" s="83"/>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74"/>
      <c r="AE231" s="74"/>
      <c r="AF231" s="74"/>
      <c r="AG231" s="74"/>
      <c r="AH231" s="74"/>
      <c r="AI231" s="74"/>
      <c r="AJ231" s="74"/>
      <c r="AK231" s="74"/>
      <c r="AL231" s="74"/>
      <c r="AM231" s="74"/>
      <c r="AN231" s="74"/>
      <c r="AO231" s="74"/>
      <c r="AP231" s="74"/>
      <c r="AQ231" s="74"/>
      <c r="AR231" s="74"/>
      <c r="AS231" s="74"/>
      <c r="AT231" s="74"/>
      <c r="AU231" s="74"/>
      <c r="AV231" s="74"/>
      <c r="AW231" s="74"/>
      <c r="AX231" s="74"/>
      <c r="AY231" s="74"/>
      <c r="AZ231" s="74"/>
      <c r="BA231" s="74"/>
      <c r="BB231" s="74"/>
      <c r="BC231" s="74"/>
      <c r="BD231" s="74"/>
      <c r="BE231" s="74"/>
      <c r="BF231" s="74"/>
      <c r="BG231" s="74"/>
      <c r="BH231" s="74"/>
      <c r="BI231" s="74"/>
      <c r="BJ231" s="74"/>
      <c r="BK231" s="74"/>
      <c r="BL231" s="74"/>
      <c r="BM231" s="74"/>
      <c r="BN231" s="74"/>
      <c r="BO231" s="74"/>
      <c r="BP231" s="74"/>
      <c r="BQ231" s="74"/>
      <c r="BR231" s="74"/>
      <c r="BS231" s="74"/>
      <c r="BT231" s="74"/>
      <c r="BU231" s="74"/>
      <c r="BV231" s="74"/>
      <c r="BW231" s="74"/>
      <c r="BX231" s="74"/>
      <c r="BY231" s="74"/>
      <c r="BZ231" s="74"/>
      <c r="CA231" s="74"/>
      <c r="CB231" s="74"/>
      <c r="CC231" s="74"/>
      <c r="CD231" s="74"/>
      <c r="CE231" s="74"/>
      <c r="CF231" s="74"/>
      <c r="CG231" s="74"/>
      <c r="CH231" s="74"/>
      <c r="CI231" s="74"/>
      <c r="CJ231" s="74"/>
      <c r="CK231" s="74"/>
      <c r="CL231" s="74"/>
      <c r="CM231" s="74"/>
      <c r="CN231" s="74"/>
      <c r="CO231" s="74"/>
      <c r="CP231" s="74"/>
      <c r="CQ231" s="74"/>
      <c r="CR231" s="74"/>
      <c r="CS231" s="74"/>
      <c r="CT231" s="74"/>
      <c r="CU231" s="74"/>
      <c r="CV231" s="74"/>
      <c r="CW231" s="74"/>
      <c r="CX231" s="74"/>
      <c r="CY231" s="74"/>
      <c r="CZ231" s="74"/>
      <c r="DA231" s="74"/>
      <c r="DB231" s="74"/>
      <c r="DC231" s="74"/>
      <c r="DD231" s="74"/>
      <c r="DE231" s="74"/>
      <c r="DF231" s="74"/>
      <c r="DG231" s="74"/>
      <c r="DH231" s="74"/>
      <c r="DI231" s="74"/>
      <c r="DJ231" s="74"/>
      <c r="DK231" s="74"/>
      <c r="DL231" s="74"/>
      <c r="DM231" s="74"/>
      <c r="DN231" s="74"/>
      <c r="DO231" s="74"/>
    </row>
    <row r="232" spans="1:119" x14ac:dyDescent="0.35">
      <c r="A232" s="83"/>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c r="AC232" s="74"/>
      <c r="AD232" s="74"/>
      <c r="AE232" s="74"/>
      <c r="AF232" s="74"/>
      <c r="AG232" s="74"/>
      <c r="AH232" s="74"/>
      <c r="AI232" s="74"/>
      <c r="AJ232" s="74"/>
      <c r="AK232" s="74"/>
      <c r="AL232" s="74"/>
      <c r="AM232" s="74"/>
      <c r="AN232" s="74"/>
      <c r="AO232" s="74"/>
      <c r="AP232" s="74"/>
      <c r="AQ232" s="74"/>
      <c r="AR232" s="74"/>
      <c r="AS232" s="74"/>
      <c r="AT232" s="74"/>
      <c r="AU232" s="74"/>
      <c r="AV232" s="74"/>
      <c r="AW232" s="74"/>
      <c r="AX232" s="74"/>
      <c r="AY232" s="74"/>
      <c r="AZ232" s="74"/>
      <c r="BA232" s="74"/>
      <c r="BB232" s="74"/>
      <c r="BC232" s="74"/>
      <c r="BD232" s="74"/>
      <c r="BE232" s="74"/>
      <c r="BF232" s="74"/>
      <c r="BG232" s="74"/>
      <c r="BH232" s="74"/>
      <c r="BI232" s="74"/>
      <c r="BJ232" s="74"/>
      <c r="BK232" s="74"/>
      <c r="BL232" s="74"/>
      <c r="BM232" s="74"/>
      <c r="BN232" s="74"/>
      <c r="BO232" s="74"/>
      <c r="BP232" s="74"/>
      <c r="BQ232" s="74"/>
      <c r="BR232" s="74"/>
      <c r="BS232" s="74"/>
      <c r="BT232" s="74"/>
      <c r="BU232" s="74"/>
      <c r="BV232" s="74"/>
      <c r="BW232" s="74"/>
      <c r="BX232" s="74"/>
      <c r="BY232" s="74"/>
      <c r="BZ232" s="74"/>
      <c r="CA232" s="74"/>
      <c r="CB232" s="74"/>
      <c r="CC232" s="74"/>
      <c r="CD232" s="74"/>
      <c r="CE232" s="74"/>
      <c r="CF232" s="74"/>
      <c r="CG232" s="74"/>
      <c r="CH232" s="74"/>
      <c r="CI232" s="74"/>
      <c r="CJ232" s="74"/>
      <c r="CK232" s="74"/>
      <c r="CL232" s="74"/>
      <c r="CM232" s="74"/>
      <c r="CN232" s="74"/>
      <c r="CO232" s="74"/>
      <c r="CP232" s="74"/>
      <c r="CQ232" s="74"/>
      <c r="CR232" s="74"/>
      <c r="CS232" s="74"/>
      <c r="CT232" s="74"/>
      <c r="CU232" s="74"/>
      <c r="CV232" s="74"/>
      <c r="CW232" s="74"/>
      <c r="CX232" s="74"/>
      <c r="CY232" s="74"/>
      <c r="CZ232" s="74"/>
      <c r="DA232" s="74"/>
      <c r="DB232" s="74"/>
      <c r="DC232" s="74"/>
      <c r="DD232" s="74"/>
      <c r="DE232" s="74"/>
      <c r="DF232" s="74"/>
      <c r="DG232" s="74"/>
      <c r="DH232" s="74"/>
      <c r="DI232" s="74"/>
      <c r="DJ232" s="74"/>
      <c r="DK232" s="74"/>
      <c r="DL232" s="74"/>
      <c r="DM232" s="74"/>
      <c r="DN232" s="74"/>
      <c r="DO232" s="74"/>
    </row>
  </sheetData>
  <autoFilter ref="A2:BL234" xr:uid="{00000000-0009-0000-0000-000006000000}"/>
  <pageMargins left="0.7" right="0.7" top="0.75" bottom="0.75" header="0.3" footer="0.3"/>
  <pageSetup orientation="portrait" horizontalDpi="4294967292" verticalDpi="4294967292"/>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70EA3-465A-B648-82A1-C98B0C3B800E}">
  <sheetPr>
    <tabColor theme="0" tint="-4.9989318521683403E-2"/>
  </sheetPr>
  <dimension ref="A1:DO206"/>
  <sheetViews>
    <sheetView topLeftCell="A109" zoomScale="131" zoomScaleNormal="131" workbookViewId="0">
      <selection activeCell="A125" sqref="A125"/>
    </sheetView>
  </sheetViews>
  <sheetFormatPr defaultColWidth="8.81640625" defaultRowHeight="14.5" x14ac:dyDescent="0.35"/>
  <cols>
    <col min="1" max="1" width="31.1796875" customWidth="1"/>
    <col min="2" max="2" width="29" bestFit="1" customWidth="1"/>
    <col min="3" max="6" width="14.453125" customWidth="1"/>
    <col min="8" max="8" width="12.1796875" bestFit="1" customWidth="1"/>
    <col min="11" max="11" width="11.81640625" bestFit="1" customWidth="1"/>
    <col min="28" max="28" width="11.81640625" bestFit="1" customWidth="1"/>
    <col min="34" max="34" width="11.81640625" bestFit="1" customWidth="1"/>
  </cols>
  <sheetData>
    <row r="1" spans="1:5" x14ac:dyDescent="0.35">
      <c r="A1" s="1" t="s">
        <v>972</v>
      </c>
      <c r="E1" s="133"/>
    </row>
    <row r="2" spans="1:5" x14ac:dyDescent="0.35">
      <c r="A2" t="s">
        <v>180</v>
      </c>
      <c r="B2" s="56">
        <f>'NEUD Commercial'!U11-'NEUD Commercial'!U175</f>
        <v>534.95998746183932</v>
      </c>
    </row>
    <row r="3" spans="1:5" x14ac:dyDescent="0.35">
      <c r="A3" t="s">
        <v>181</v>
      </c>
      <c r="B3" s="56">
        <f>'NEUD Commercial'!U12-'NEUD Commercial'!U176</f>
        <v>517.64758875733207</v>
      </c>
    </row>
    <row r="4" spans="1:5" x14ac:dyDescent="0.35">
      <c r="A4" t="s">
        <v>182</v>
      </c>
      <c r="B4" s="56">
        <f>SUM('NEUD Commercial'!U13:U14)-SUM('NEUD Commercial'!U177:U178)</f>
        <v>16.576883053779348</v>
      </c>
    </row>
    <row r="5" spans="1:5" x14ac:dyDescent="0.35">
      <c r="A5" s="57" t="s">
        <v>202</v>
      </c>
      <c r="B5" s="56">
        <f>'NEUD Commercial'!U16-'NEUD Commercial'!U180</f>
        <v>32.664452766800935</v>
      </c>
    </row>
    <row r="6" spans="1:5" x14ac:dyDescent="0.35">
      <c r="A6" t="s">
        <v>184</v>
      </c>
      <c r="B6" s="75">
        <f>'NEUD Commercial'!U15-'NEUD Commercial'!U179</f>
        <v>1.304</v>
      </c>
    </row>
    <row r="8" spans="1:5" x14ac:dyDescent="0.35">
      <c r="A8" s="1" t="s">
        <v>973</v>
      </c>
    </row>
    <row r="9" spans="1:5" x14ac:dyDescent="0.35">
      <c r="A9" t="s">
        <v>180</v>
      </c>
      <c r="B9" s="5">
        <f>'NEUD Commercial'!U81/100</f>
        <v>0.132168286758965</v>
      </c>
    </row>
    <row r="10" spans="1:5" x14ac:dyDescent="0.35">
      <c r="A10" t="s">
        <v>181</v>
      </c>
      <c r="B10" s="5">
        <f>'NEUD Commercial'!U82/100</f>
        <v>0.80492606439809411</v>
      </c>
    </row>
    <row r="11" spans="1:5" x14ac:dyDescent="0.35">
      <c r="A11" t="s">
        <v>182</v>
      </c>
      <c r="B11" s="5">
        <f>SUM('NEUD Commercial'!U83:U84)/100</f>
        <v>2.655469085626308E-2</v>
      </c>
    </row>
    <row r="12" spans="1:5" x14ac:dyDescent="0.35">
      <c r="A12" s="57" t="s">
        <v>202</v>
      </c>
      <c r="B12" s="5">
        <f>1-SUM(B9:B11)</f>
        <v>3.6350957986677868E-2</v>
      </c>
      <c r="C12" s="86"/>
    </row>
    <row r="13" spans="1:5" x14ac:dyDescent="0.35">
      <c r="A13" t="s">
        <v>184</v>
      </c>
      <c r="B13" s="5">
        <f>'NEUD Commercial'!U85/100</f>
        <v>2.0888919083417402E-3</v>
      </c>
      <c r="C13" s="86"/>
    </row>
    <row r="15" spans="1:5" x14ac:dyDescent="0.35">
      <c r="A15" s="1" t="s">
        <v>974</v>
      </c>
      <c r="C15" s="1"/>
    </row>
    <row r="16" spans="1:5" x14ac:dyDescent="0.35">
      <c r="A16" t="s">
        <v>180</v>
      </c>
      <c r="B16" s="5">
        <f>'NEUD Commercial'!U137/100</f>
        <v>0.93943066618413595</v>
      </c>
      <c r="C16" s="5"/>
    </row>
    <row r="17" spans="1:3" x14ac:dyDescent="0.35">
      <c r="A17" t="s">
        <v>181</v>
      </c>
      <c r="B17" s="5">
        <f>'NEUD Commercial'!U138/100</f>
        <v>6.05693338158639E-2</v>
      </c>
      <c r="C17" s="5"/>
    </row>
    <row r="18" spans="1:3" x14ac:dyDescent="0.35">
      <c r="A18" t="s">
        <v>182</v>
      </c>
      <c r="B18">
        <v>0</v>
      </c>
    </row>
    <row r="19" spans="1:3" x14ac:dyDescent="0.35">
      <c r="A19" s="57" t="s">
        <v>202</v>
      </c>
      <c r="B19" s="5">
        <v>0</v>
      </c>
    </row>
    <row r="20" spans="1:3" x14ac:dyDescent="0.35">
      <c r="A20" t="s">
        <v>184</v>
      </c>
      <c r="B20" s="5">
        <v>0</v>
      </c>
    </row>
    <row r="21" spans="1:3" x14ac:dyDescent="0.35">
      <c r="B21" s="5"/>
    </row>
    <row r="22" spans="1:3" x14ac:dyDescent="0.35">
      <c r="A22" s="1" t="s">
        <v>975</v>
      </c>
    </row>
    <row r="23" spans="1:3" x14ac:dyDescent="0.35">
      <c r="A23" t="s">
        <v>180</v>
      </c>
      <c r="B23" s="5">
        <f>('NEUD Commercial'!U228+'NEUD Commercial'!U175)/SUM('NEUD Commercial'!U228,'NEUD Commercial'!U173)</f>
        <v>0.42340979928382805</v>
      </c>
    </row>
    <row r="24" spans="1:3" x14ac:dyDescent="0.35">
      <c r="A24" t="s">
        <v>181</v>
      </c>
      <c r="B24" s="5">
        <f>'NEUD Commercial'!U176/SUM('NEUD Commercial'!U228,'NEUD Commercial'!U173)</f>
        <v>0.50130100642103648</v>
      </c>
    </row>
    <row r="25" spans="1:3" x14ac:dyDescent="0.35">
      <c r="A25" t="s">
        <v>182</v>
      </c>
      <c r="B25" s="7">
        <f>SUM('NEUD Commercial'!U177:U178)/SUM('NEUD Commercial'!U173,'NEUD Commercial'!U228)</f>
        <v>5.076386793726681E-2</v>
      </c>
    </row>
    <row r="26" spans="1:3" x14ac:dyDescent="0.35">
      <c r="A26" s="57" t="s">
        <v>202</v>
      </c>
      <c r="B26" s="5">
        <f>'NEUD Commercial'!U180/SUM('NEUD Commercial'!U173,'NEUD Commercial'!U228)</f>
        <v>2.4525326357868416E-2</v>
      </c>
    </row>
    <row r="27" spans="1:3" x14ac:dyDescent="0.35">
      <c r="A27" t="s">
        <v>184</v>
      </c>
      <c r="B27" s="5">
        <v>0</v>
      </c>
    </row>
    <row r="28" spans="1:3" x14ac:dyDescent="0.35">
      <c r="B28" s="5"/>
    </row>
    <row r="29" spans="1:3" x14ac:dyDescent="0.35">
      <c r="A29" s="1" t="s">
        <v>976</v>
      </c>
      <c r="B29" s="5"/>
    </row>
    <row r="30" spans="1:3" x14ac:dyDescent="0.35">
      <c r="B30" s="76" t="s">
        <v>977</v>
      </c>
    </row>
    <row r="31" spans="1:3" x14ac:dyDescent="0.35">
      <c r="A31" t="s">
        <v>62</v>
      </c>
      <c r="B31" s="56">
        <f>'NEUD Commercial'!U299</f>
        <v>624.25441679994697</v>
      </c>
    </row>
    <row r="32" spans="1:3" x14ac:dyDescent="0.35">
      <c r="A32" t="s">
        <v>68</v>
      </c>
      <c r="B32" s="56">
        <f>'NEUD Commercial'!U304</f>
        <v>66.4598511656055</v>
      </c>
    </row>
    <row r="33" spans="1:119" x14ac:dyDescent="0.35">
      <c r="A33" t="s">
        <v>67</v>
      </c>
      <c r="B33" s="56">
        <f>SUM('NEUD Commercial'!U303,'NEUD Commercial'!U305)</f>
        <v>176.63423432177501</v>
      </c>
    </row>
    <row r="34" spans="1:119" x14ac:dyDescent="0.35">
      <c r="A34" t="s">
        <v>64</v>
      </c>
      <c r="B34" s="56">
        <f>SUM('NEUD Commercial'!U301)</f>
        <v>190.729742873606</v>
      </c>
    </row>
    <row r="35" spans="1:119" x14ac:dyDescent="0.35">
      <c r="A35" t="s">
        <v>978</v>
      </c>
      <c r="B35" s="56">
        <f>SUM('NEUD Commercial'!U302,'NEUD Commercial'!U300)</f>
        <v>115.6578791983747</v>
      </c>
    </row>
    <row r="37" spans="1:119" x14ac:dyDescent="0.35">
      <c r="A37" s="77" t="s">
        <v>979</v>
      </c>
      <c r="B37" s="78"/>
    </row>
    <row r="38" spans="1:119" x14ac:dyDescent="0.35">
      <c r="A38" s="79">
        <f>SUM('CEEDAC District Heating'!AK:AK)</f>
        <v>13624021.738600893</v>
      </c>
      <c r="B38" s="78" t="s">
        <v>346</v>
      </c>
    </row>
    <row r="39" spans="1:119" x14ac:dyDescent="0.35">
      <c r="A39" s="78">
        <v>277778</v>
      </c>
      <c r="B39" s="78" t="s">
        <v>980</v>
      </c>
    </row>
    <row r="40" spans="1:119" x14ac:dyDescent="0.35">
      <c r="A40" s="79">
        <f>A38/A39</f>
        <v>49.046439021811999</v>
      </c>
      <c r="B40" s="78" t="s">
        <v>981</v>
      </c>
    </row>
    <row r="41" spans="1:119" x14ac:dyDescent="0.35">
      <c r="A41" t="s">
        <v>982</v>
      </c>
    </row>
    <row r="43" spans="1:119" x14ac:dyDescent="0.35">
      <c r="A43" s="131" t="s">
        <v>364</v>
      </c>
      <c r="B43" t="s">
        <v>983</v>
      </c>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c r="BR43" s="74"/>
      <c r="BS43" s="74"/>
      <c r="BT43" s="74"/>
      <c r="BU43" s="74"/>
      <c r="BV43" s="74"/>
      <c r="BW43" s="74"/>
      <c r="BX43" s="74"/>
      <c r="BY43" s="74"/>
      <c r="BZ43" s="74"/>
      <c r="CA43" s="74"/>
      <c r="CB43" s="74"/>
      <c r="CC43" s="74"/>
      <c r="CD43" s="74"/>
      <c r="CE43" s="74"/>
      <c r="CF43" s="74"/>
      <c r="CG43" s="74"/>
      <c r="CH43" s="74"/>
      <c r="CI43" s="74"/>
      <c r="CJ43" s="74"/>
      <c r="CK43" s="74"/>
      <c r="CL43" s="74"/>
      <c r="CM43" s="74"/>
      <c r="CN43" s="74"/>
      <c r="CO43" s="74"/>
      <c r="CP43" s="74"/>
      <c r="CQ43" s="74"/>
      <c r="CR43" s="74"/>
      <c r="CS43" s="74"/>
      <c r="CT43" s="74"/>
      <c r="CU43" s="74"/>
      <c r="CV43" s="74"/>
      <c r="CW43" s="74"/>
      <c r="CX43" s="74"/>
      <c r="CY43" s="74"/>
      <c r="CZ43" s="74"/>
      <c r="DA43" s="74"/>
      <c r="DB43" s="74"/>
      <c r="DC43" s="74"/>
      <c r="DD43" s="74"/>
      <c r="DE43" s="74"/>
      <c r="DF43" s="74"/>
      <c r="DG43" s="74"/>
      <c r="DH43" s="74"/>
      <c r="DI43" s="74"/>
      <c r="DJ43" s="74"/>
      <c r="DK43" s="74"/>
      <c r="DL43" s="74"/>
      <c r="DM43" s="74"/>
      <c r="DN43" s="74"/>
      <c r="DO43" s="74"/>
    </row>
    <row r="44" spans="1:119" x14ac:dyDescent="0.35">
      <c r="A44" s="131" t="s">
        <v>356</v>
      </c>
      <c r="B44" t="s">
        <v>984</v>
      </c>
    </row>
    <row r="45" spans="1:119" x14ac:dyDescent="0.35">
      <c r="C45" t="s">
        <v>985</v>
      </c>
    </row>
    <row r="46" spans="1:119" x14ac:dyDescent="0.35">
      <c r="A46" s="131" t="s">
        <v>986</v>
      </c>
      <c r="B46" t="s">
        <v>987</v>
      </c>
      <c r="C46" t="s">
        <v>988</v>
      </c>
      <c r="D46" s="1" t="s">
        <v>989</v>
      </c>
      <c r="E46" t="s">
        <v>990</v>
      </c>
      <c r="F46" s="1" t="s">
        <v>991</v>
      </c>
      <c r="G46" s="140" t="s">
        <v>992</v>
      </c>
    </row>
    <row r="47" spans="1:119" x14ac:dyDescent="0.35">
      <c r="A47" s="2">
        <v>1880</v>
      </c>
      <c r="B47">
        <v>138676</v>
      </c>
      <c r="C47" s="134">
        <f>B47/MWh_to_PJ</f>
        <v>0.49923320061343951</v>
      </c>
      <c r="D47" s="134">
        <f t="shared" ref="D47:D78" si="0">C47/BTU_per_PJ</f>
        <v>5.267189103035399E-13</v>
      </c>
      <c r="E47">
        <f>A102+1</f>
        <v>2020</v>
      </c>
      <c r="F47" s="134">
        <f>_xlfn.FORECAST.LINEAR(E47,D$47:D$102,A$47:A$102)</f>
        <v>3.8248934765801345E-11</v>
      </c>
      <c r="G47" s="57">
        <f>TREND($D$47:$D$98,$A$47:$A$98,D144)</f>
        <v>3.5256255721942048E-11</v>
      </c>
    </row>
    <row r="48" spans="1:119" x14ac:dyDescent="0.35">
      <c r="A48" s="2">
        <v>1910</v>
      </c>
      <c r="B48">
        <v>869781</v>
      </c>
      <c r="C48" s="135">
        <f t="shared" ref="C48:C79" si="1">C47+B48/MWh_to_PJ</f>
        <v>3.6304422956461635</v>
      </c>
      <c r="D48" s="134">
        <f t="shared" si="0"/>
        <v>3.8303193928868508E-12</v>
      </c>
      <c r="E48">
        <f t="shared" ref="E48:E77" si="2">E47+1</f>
        <v>2021</v>
      </c>
      <c r="F48" s="134">
        <f t="shared" ref="F48:F77" si="3">_xlfn.FORECAST.LINEAR(E48,D$47:D$102,A$47:A$102)</f>
        <v>3.8680078887731651E-11</v>
      </c>
      <c r="G48" s="57">
        <f>TREND($D$47:$D$98,$A$47:$A$98,E144)</f>
        <v>3.5643599073045072E-11</v>
      </c>
    </row>
    <row r="49" spans="1:7" x14ac:dyDescent="0.35">
      <c r="A49" s="2">
        <v>1912</v>
      </c>
      <c r="B49">
        <v>109058</v>
      </c>
      <c r="C49" s="135">
        <f t="shared" si="1"/>
        <v>4.023050781559375</v>
      </c>
      <c r="D49" s="134">
        <f t="shared" si="0"/>
        <v>4.2445432738747907E-12</v>
      </c>
      <c r="E49">
        <f t="shared" si="2"/>
        <v>2022</v>
      </c>
      <c r="F49" s="134">
        <f t="shared" si="3"/>
        <v>3.9111223009661957E-11</v>
      </c>
      <c r="G49" s="57">
        <f>TREND($D$47:$D$98,$A$47:$A$98,F144)</f>
        <v>3.6030942424148095E-11</v>
      </c>
    </row>
    <row r="50" spans="1:7" x14ac:dyDescent="0.35">
      <c r="A50" s="2">
        <v>1925</v>
      </c>
      <c r="C50" s="135">
        <f t="shared" si="1"/>
        <v>4.023050781559375</v>
      </c>
      <c r="D50" s="134">
        <f t="shared" si="0"/>
        <v>4.2445432738747907E-12</v>
      </c>
      <c r="E50">
        <f t="shared" si="2"/>
        <v>2023</v>
      </c>
      <c r="F50" s="134">
        <f t="shared" si="3"/>
        <v>3.9542367131592367E-11</v>
      </c>
      <c r="G50" s="57">
        <f>TREND($D$47:$D$98,$A$47:$A$98,G144)</f>
        <v>3.6418285775251016E-11</v>
      </c>
    </row>
    <row r="51" spans="1:7" x14ac:dyDescent="0.35">
      <c r="A51" s="2">
        <v>1930</v>
      </c>
      <c r="B51">
        <v>70500</v>
      </c>
      <c r="C51" s="135">
        <f t="shared" si="1"/>
        <v>4.2768505785195376</v>
      </c>
      <c r="D51" s="134">
        <f t="shared" si="0"/>
        <v>4.5123162351398943E-12</v>
      </c>
      <c r="E51">
        <f t="shared" si="2"/>
        <v>2024</v>
      </c>
      <c r="F51" s="134">
        <f t="shared" si="3"/>
        <v>3.9973511253522673E-11</v>
      </c>
      <c r="G51" s="57">
        <f>TREND($D$47:$D$98,$A$47:$A$98,H144)</f>
        <v>3.6805629126354039E-11</v>
      </c>
    </row>
    <row r="52" spans="1:7" x14ac:dyDescent="0.35">
      <c r="A52" s="2">
        <v>1938</v>
      </c>
      <c r="C52" s="135">
        <f t="shared" si="1"/>
        <v>4.2768505785195376</v>
      </c>
      <c r="D52" s="134">
        <f t="shared" si="0"/>
        <v>4.5123162351398943E-12</v>
      </c>
      <c r="E52">
        <f t="shared" si="2"/>
        <v>2025</v>
      </c>
      <c r="F52" s="134">
        <f t="shared" si="3"/>
        <v>4.0404655375452979E-11</v>
      </c>
      <c r="G52" s="57">
        <f>TREND($D$47:$D$98,$A$47:$A$98,I144)</f>
        <v>3.7192972477457063E-11</v>
      </c>
    </row>
    <row r="53" spans="1:7" x14ac:dyDescent="0.35">
      <c r="A53" s="2">
        <v>1941</v>
      </c>
      <c r="C53" s="135">
        <f t="shared" si="1"/>
        <v>4.2768505785195376</v>
      </c>
      <c r="D53" s="134">
        <f t="shared" si="0"/>
        <v>4.5123162351398943E-12</v>
      </c>
      <c r="E53">
        <f t="shared" si="2"/>
        <v>2026</v>
      </c>
      <c r="F53" s="134">
        <f t="shared" si="3"/>
        <v>4.0835799497383285E-11</v>
      </c>
      <c r="G53" s="57">
        <f>TREND($D$47:$D$98,$A$47:$A$98,J144)</f>
        <v>3.7580315828560087E-11</v>
      </c>
    </row>
    <row r="54" spans="1:7" x14ac:dyDescent="0.35">
      <c r="A54" s="2">
        <v>1942</v>
      </c>
      <c r="C54" s="135">
        <f t="shared" si="1"/>
        <v>4.2768505785195376</v>
      </c>
      <c r="D54" s="134">
        <f t="shared" si="0"/>
        <v>4.5123162351398943E-12</v>
      </c>
      <c r="E54">
        <f t="shared" si="2"/>
        <v>2027</v>
      </c>
      <c r="F54" s="134">
        <f t="shared" si="3"/>
        <v>4.1266943619313591E-11</v>
      </c>
      <c r="G54" s="57">
        <f>TREND($D$47:$D$98,$A$47:$A$98,K144)</f>
        <v>3.796765917966311E-11</v>
      </c>
    </row>
    <row r="55" spans="1:7" x14ac:dyDescent="0.35">
      <c r="A55" s="2">
        <v>1943</v>
      </c>
      <c r="C55" s="135">
        <f t="shared" si="1"/>
        <v>4.2768505785195376</v>
      </c>
      <c r="D55" s="134">
        <f t="shared" si="0"/>
        <v>4.5123162351398943E-12</v>
      </c>
      <c r="E55">
        <f t="shared" si="2"/>
        <v>2028</v>
      </c>
      <c r="F55" s="134">
        <f t="shared" si="3"/>
        <v>4.1698087741243897E-11</v>
      </c>
      <c r="G55" s="57">
        <f>TREND($D$47:$D$98,$A$47:$A$98,L144)</f>
        <v>3.8355002530766134E-11</v>
      </c>
    </row>
    <row r="56" spans="1:7" x14ac:dyDescent="0.35">
      <c r="A56" s="2">
        <v>1950</v>
      </c>
      <c r="B56">
        <v>642307.69999999995</v>
      </c>
      <c r="C56" s="135">
        <f t="shared" si="1"/>
        <v>6.5891564486748413</v>
      </c>
      <c r="D56" s="134">
        <f t="shared" si="0"/>
        <v>6.9519280773012851E-12</v>
      </c>
      <c r="E56">
        <f t="shared" si="2"/>
        <v>2029</v>
      </c>
      <c r="F56" s="134">
        <f t="shared" si="3"/>
        <v>4.2129231863174204E-11</v>
      </c>
      <c r="G56" s="57">
        <f>TREND($D$47:$D$98,$A$47:$A$98,M144)</f>
        <v>3.8742345881869054E-11</v>
      </c>
    </row>
    <row r="57" spans="1:7" x14ac:dyDescent="0.35">
      <c r="A57" s="2">
        <v>1952</v>
      </c>
      <c r="C57" s="135">
        <f t="shared" si="1"/>
        <v>6.5891564486748413</v>
      </c>
      <c r="D57" s="134">
        <f t="shared" si="0"/>
        <v>6.9519280773012851E-12</v>
      </c>
      <c r="E57">
        <f t="shared" si="2"/>
        <v>2030</v>
      </c>
      <c r="F57" s="134">
        <f t="shared" si="3"/>
        <v>4.256037598510451E-11</v>
      </c>
      <c r="G57" s="57">
        <f>TREND($D$47:$D$98,$A$47:$A$98,N144)</f>
        <v>3.9129689232972078E-11</v>
      </c>
    </row>
    <row r="58" spans="1:7" x14ac:dyDescent="0.35">
      <c r="A58" s="2">
        <v>1953</v>
      </c>
      <c r="C58" s="135">
        <f t="shared" si="1"/>
        <v>6.5891564486748413</v>
      </c>
      <c r="D58" s="134">
        <f t="shared" si="0"/>
        <v>6.9519280773012851E-12</v>
      </c>
      <c r="E58">
        <f t="shared" si="2"/>
        <v>2031</v>
      </c>
      <c r="F58" s="134">
        <f t="shared" si="3"/>
        <v>4.2991520107034816E-11</v>
      </c>
      <c r="G58" s="57">
        <f>TREND($D$47:$D$98,$A$47:$A$98,O144)</f>
        <v>3.9517032584075102E-11</v>
      </c>
    </row>
    <row r="59" spans="1:7" x14ac:dyDescent="0.35">
      <c r="A59" s="2">
        <v>1954</v>
      </c>
      <c r="C59" s="135">
        <f t="shared" si="1"/>
        <v>6.5891564486748413</v>
      </c>
      <c r="D59" s="134">
        <f t="shared" si="0"/>
        <v>6.9519280773012851E-12</v>
      </c>
      <c r="E59">
        <f t="shared" si="2"/>
        <v>2032</v>
      </c>
      <c r="F59" s="134">
        <f t="shared" si="3"/>
        <v>4.3422664228965122E-11</v>
      </c>
      <c r="G59" s="57">
        <f>TREND($D$47:$D$98,$A$47:$A$98,P144)</f>
        <v>3.9904375935178126E-11</v>
      </c>
    </row>
    <row r="60" spans="1:7" x14ac:dyDescent="0.35">
      <c r="A60" s="2">
        <v>1955</v>
      </c>
      <c r="C60" s="135">
        <f t="shared" si="1"/>
        <v>6.5891564486748413</v>
      </c>
      <c r="D60" s="134">
        <f t="shared" si="0"/>
        <v>6.9519280773012851E-12</v>
      </c>
      <c r="E60">
        <f t="shared" si="2"/>
        <v>2033</v>
      </c>
      <c r="F60" s="134">
        <f t="shared" si="3"/>
        <v>4.3853808350895428E-11</v>
      </c>
      <c r="G60" s="57">
        <f>TREND($D$47:$D$98,$A$47:$A$98,Q144)</f>
        <v>4.0291719286281149E-11</v>
      </c>
    </row>
    <row r="61" spans="1:7" x14ac:dyDescent="0.35">
      <c r="A61" s="2">
        <v>1957</v>
      </c>
      <c r="C61" s="135">
        <f t="shared" si="1"/>
        <v>6.5891564486748413</v>
      </c>
      <c r="D61" s="134">
        <f t="shared" si="0"/>
        <v>6.9519280773012851E-12</v>
      </c>
      <c r="E61">
        <f t="shared" si="2"/>
        <v>2034</v>
      </c>
      <c r="F61" s="134">
        <f t="shared" si="3"/>
        <v>4.4284952472825734E-11</v>
      </c>
      <c r="G61" s="57">
        <f>TREND($D$47:$D$98,$A$47:$A$98,R144)</f>
        <v>4.067906263738407E-11</v>
      </c>
    </row>
    <row r="62" spans="1:7" x14ac:dyDescent="0.35">
      <c r="A62" s="2">
        <v>1958</v>
      </c>
      <c r="B62">
        <v>45085</v>
      </c>
      <c r="C62" s="135">
        <f t="shared" si="1"/>
        <v>6.7514623188301455</v>
      </c>
      <c r="D62" s="134">
        <f t="shared" si="0"/>
        <v>7.1231698355798272E-12</v>
      </c>
      <c r="E62">
        <f t="shared" si="2"/>
        <v>2035</v>
      </c>
      <c r="F62" s="134">
        <f t="shared" si="3"/>
        <v>4.4716096594756041E-11</v>
      </c>
      <c r="G62" s="57">
        <f>TREND($D$47:$D$98,$A$47:$A$98,S144)</f>
        <v>4.1066405988487093E-11</v>
      </c>
    </row>
    <row r="63" spans="1:7" x14ac:dyDescent="0.35">
      <c r="A63" s="2">
        <v>1959</v>
      </c>
      <c r="C63" s="135">
        <f t="shared" si="1"/>
        <v>6.7514623188301455</v>
      </c>
      <c r="D63" s="134">
        <f t="shared" si="0"/>
        <v>7.1231698355798272E-12</v>
      </c>
      <c r="E63">
        <f t="shared" si="2"/>
        <v>2036</v>
      </c>
      <c r="F63" s="134">
        <f t="shared" si="3"/>
        <v>4.5147240716686347E-11</v>
      </c>
      <c r="G63" s="57">
        <f>TREND($D$47:$D$98,$A$47:$A$98,T144)</f>
        <v>4.1453749339590117E-11</v>
      </c>
    </row>
    <row r="64" spans="1:7" x14ac:dyDescent="0.35">
      <c r="A64" s="2">
        <v>1960</v>
      </c>
      <c r="C64" s="135">
        <f t="shared" si="1"/>
        <v>6.7514623188301455</v>
      </c>
      <c r="D64" s="134">
        <f t="shared" si="0"/>
        <v>7.1231698355798272E-12</v>
      </c>
      <c r="E64">
        <f t="shared" si="2"/>
        <v>2037</v>
      </c>
      <c r="F64" s="134">
        <f t="shared" si="3"/>
        <v>4.5578384838616653E-11</v>
      </c>
      <c r="G64" s="57">
        <f>TREND($D$47:$D$98,$A$47:$A$98,U144)</f>
        <v>4.1841092690693141E-11</v>
      </c>
    </row>
    <row r="65" spans="1:7" x14ac:dyDescent="0.35">
      <c r="A65" s="2">
        <v>1961</v>
      </c>
      <c r="C65" s="135">
        <f t="shared" si="1"/>
        <v>6.7514623188301455</v>
      </c>
      <c r="D65" s="134">
        <f t="shared" si="0"/>
        <v>7.1231698355798272E-12</v>
      </c>
      <c r="E65">
        <f t="shared" si="2"/>
        <v>2038</v>
      </c>
      <c r="F65" s="134">
        <f t="shared" si="3"/>
        <v>4.6009528960546959E-11</v>
      </c>
      <c r="G65" s="57">
        <f>TREND($D$47:$D$98,$A$47:$A$98,V144)</f>
        <v>4.2228436041796164E-11</v>
      </c>
    </row>
    <row r="66" spans="1:7" x14ac:dyDescent="0.35">
      <c r="A66" s="2">
        <v>1962</v>
      </c>
      <c r="C66" s="135">
        <f t="shared" si="1"/>
        <v>6.7514623188301455</v>
      </c>
      <c r="D66" s="134">
        <f t="shared" si="0"/>
        <v>7.1231698355798272E-12</v>
      </c>
      <c r="E66">
        <f t="shared" si="2"/>
        <v>2039</v>
      </c>
      <c r="F66" s="134">
        <f t="shared" si="3"/>
        <v>4.6440673082477265E-11</v>
      </c>
      <c r="G66" s="57">
        <f>TREND($D$47:$D$98,$A$47:$A$98,W144)</f>
        <v>4.2615779392899188E-11</v>
      </c>
    </row>
    <row r="67" spans="1:7" x14ac:dyDescent="0.35">
      <c r="A67" s="2">
        <v>1963</v>
      </c>
      <c r="C67" s="135">
        <f t="shared" si="1"/>
        <v>6.7514623188301455</v>
      </c>
      <c r="D67" s="134">
        <f t="shared" si="0"/>
        <v>7.1231698355798272E-12</v>
      </c>
      <c r="E67">
        <f t="shared" si="2"/>
        <v>2040</v>
      </c>
      <c r="F67" s="134">
        <f t="shared" si="3"/>
        <v>4.6871817204407675E-11</v>
      </c>
      <c r="G67" s="57">
        <f>TREND($D$47:$D$98,$A$47:$A$98,X144)</f>
        <v>4.3003122744002108E-11</v>
      </c>
    </row>
    <row r="68" spans="1:7" x14ac:dyDescent="0.35">
      <c r="A68" s="2">
        <v>1965</v>
      </c>
      <c r="B68">
        <v>58600</v>
      </c>
      <c r="C68" s="135">
        <f t="shared" si="1"/>
        <v>6.9624221500622809</v>
      </c>
      <c r="D68" s="134">
        <f t="shared" si="0"/>
        <v>7.3457442402625944E-12</v>
      </c>
      <c r="E68">
        <f t="shared" si="2"/>
        <v>2041</v>
      </c>
      <c r="F68" s="134">
        <f t="shared" si="3"/>
        <v>4.7302961326337981E-11</v>
      </c>
      <c r="G68" s="57">
        <f>TREND($D$47:$D$98,$A$47:$A$98,Y144)</f>
        <v>4.3390466095105132E-11</v>
      </c>
    </row>
    <row r="69" spans="1:7" x14ac:dyDescent="0.35">
      <c r="A69" s="2">
        <v>1968</v>
      </c>
      <c r="C69" s="135">
        <f t="shared" si="1"/>
        <v>6.9624221500622809</v>
      </c>
      <c r="D69" s="134">
        <f t="shared" si="0"/>
        <v>7.3457442402625944E-12</v>
      </c>
      <c r="E69">
        <f t="shared" si="2"/>
        <v>2042</v>
      </c>
      <c r="F69" s="134">
        <f t="shared" si="3"/>
        <v>4.7734105448268287E-11</v>
      </c>
      <c r="G69" s="57">
        <f>TREND($D$47:$D$98,$A$47:$A$98,Z144)</f>
        <v>4.3777809446208156E-11</v>
      </c>
    </row>
    <row r="70" spans="1:7" x14ac:dyDescent="0.35">
      <c r="A70" s="2">
        <v>1969</v>
      </c>
      <c r="C70" s="135">
        <f t="shared" si="1"/>
        <v>6.9624221500622809</v>
      </c>
      <c r="D70" s="134">
        <f t="shared" si="0"/>
        <v>7.3457442402625944E-12</v>
      </c>
      <c r="E70">
        <f t="shared" si="2"/>
        <v>2043</v>
      </c>
      <c r="F70" s="134">
        <f t="shared" si="3"/>
        <v>4.8165249570198593E-11</v>
      </c>
      <c r="G70" s="57">
        <f>TREND($D$47:$D$98,$A$47:$A$98,AA144)</f>
        <v>4.4165152797311179E-11</v>
      </c>
    </row>
    <row r="71" spans="1:7" x14ac:dyDescent="0.35">
      <c r="A71" s="2">
        <v>1970</v>
      </c>
      <c r="B71">
        <v>2036087.1446</v>
      </c>
      <c r="C71" s="135">
        <f t="shared" si="1"/>
        <v>14.292330006695995</v>
      </c>
      <c r="D71" s="134">
        <f t="shared" si="0"/>
        <v>1.5079206426125742E-11</v>
      </c>
      <c r="E71">
        <f t="shared" si="2"/>
        <v>2044</v>
      </c>
      <c r="F71" s="134">
        <f t="shared" si="3"/>
        <v>4.8596393692128899E-11</v>
      </c>
      <c r="G71" s="57">
        <f>TREND($D$47:$D$98,$A$47:$A$98,AB144)</f>
        <v>4.4552496148414203E-11</v>
      </c>
    </row>
    <row r="72" spans="1:7" x14ac:dyDescent="0.35">
      <c r="A72" s="2">
        <v>1972</v>
      </c>
      <c r="C72" s="135">
        <f t="shared" si="1"/>
        <v>14.292330006695995</v>
      </c>
      <c r="D72" s="134">
        <f t="shared" si="0"/>
        <v>1.5079206426125742E-11</v>
      </c>
      <c r="E72">
        <f t="shared" si="2"/>
        <v>2045</v>
      </c>
      <c r="F72" s="134">
        <f t="shared" si="3"/>
        <v>4.9027537814059206E-11</v>
      </c>
      <c r="G72" s="57">
        <f>TREND($D$47:$D$98,$A$47:$A$98,AC144)</f>
        <v>4.4939839499517227E-11</v>
      </c>
    </row>
    <row r="73" spans="1:7" x14ac:dyDescent="0.35">
      <c r="A73" s="2">
        <v>1985</v>
      </c>
      <c r="B73">
        <v>4743.9639999999999</v>
      </c>
      <c r="C73" s="135">
        <f t="shared" si="1"/>
        <v>14.30940826343339</v>
      </c>
      <c r="D73" s="134">
        <f t="shared" si="0"/>
        <v>1.5097224940855034E-11</v>
      </c>
      <c r="E73">
        <f t="shared" si="2"/>
        <v>2046</v>
      </c>
      <c r="F73" s="134">
        <f t="shared" si="3"/>
        <v>4.9458681935989512E-11</v>
      </c>
      <c r="G73" s="57">
        <f>TREND($D$47:$D$98,$A$47:$A$98,AD144)</f>
        <v>4.5327182850620147E-11</v>
      </c>
    </row>
    <row r="74" spans="1:7" x14ac:dyDescent="0.35">
      <c r="A74" s="2">
        <v>1990</v>
      </c>
      <c r="C74" s="135">
        <f t="shared" si="1"/>
        <v>14.30940826343339</v>
      </c>
      <c r="D74" s="134">
        <f t="shared" si="0"/>
        <v>1.5097224940855034E-11</v>
      </c>
      <c r="E74">
        <f t="shared" si="2"/>
        <v>2047</v>
      </c>
      <c r="F74" s="134">
        <f t="shared" si="3"/>
        <v>4.9889826057919818E-11</v>
      </c>
      <c r="G74" s="57">
        <f>TREND($D$47:$D$98,$A$47:$A$98,AE144)</f>
        <v>4.5714526201723171E-11</v>
      </c>
    </row>
    <row r="75" spans="1:7" x14ac:dyDescent="0.35">
      <c r="A75" s="2">
        <v>1992</v>
      </c>
      <c r="B75">
        <v>3839</v>
      </c>
      <c r="C75" s="135">
        <f t="shared" si="1"/>
        <v>14.323228652377079</v>
      </c>
      <c r="D75" s="134">
        <f t="shared" si="0"/>
        <v>1.5111806223100378E-11</v>
      </c>
      <c r="E75">
        <f t="shared" si="2"/>
        <v>2048</v>
      </c>
      <c r="F75" s="134">
        <f t="shared" si="3"/>
        <v>5.0320970179850124E-11</v>
      </c>
      <c r="G75" s="57">
        <f>TREND($D$47:$D$98,$A$47:$A$98,AF144)</f>
        <v>4.6101869552826195E-11</v>
      </c>
    </row>
    <row r="76" spans="1:7" x14ac:dyDescent="0.35">
      <c r="A76" s="2">
        <v>1993</v>
      </c>
      <c r="B76">
        <v>73500</v>
      </c>
      <c r="C76" s="135">
        <f t="shared" si="1"/>
        <v>14.587828440697248</v>
      </c>
      <c r="D76" s="134">
        <f t="shared" si="0"/>
        <v>1.5390973778461869E-11</v>
      </c>
      <c r="E76">
        <f t="shared" si="2"/>
        <v>2049</v>
      </c>
      <c r="F76" s="134">
        <f t="shared" si="3"/>
        <v>5.075211430178043E-11</v>
      </c>
      <c r="G76" s="57">
        <f>TREND($D$47:$D$98,$A$47:$A$98,AG144)</f>
        <v>4.6489212903929218E-11</v>
      </c>
    </row>
    <row r="77" spans="1:7" x14ac:dyDescent="0.35">
      <c r="A77" s="2">
        <v>1994</v>
      </c>
      <c r="B77">
        <v>37331.07</v>
      </c>
      <c r="C77" s="135">
        <f t="shared" si="1"/>
        <v>14.722220185183852</v>
      </c>
      <c r="D77" s="134">
        <f t="shared" si="0"/>
        <v>1.5532764575073145E-11</v>
      </c>
      <c r="E77">
        <f t="shared" si="2"/>
        <v>2050</v>
      </c>
      <c r="F77" s="134">
        <f t="shared" si="3"/>
        <v>5.1183258423710736E-11</v>
      </c>
      <c r="G77" s="57">
        <f>TREND($D$47:$D$98,$A$47:$A$98,AH144)</f>
        <v>4.6876556255032242E-11</v>
      </c>
    </row>
    <row r="78" spans="1:7" x14ac:dyDescent="0.35">
      <c r="A78" s="2">
        <v>1995</v>
      </c>
      <c r="C78" s="135">
        <f t="shared" si="1"/>
        <v>14.722220185183852</v>
      </c>
      <c r="D78" s="134">
        <f t="shared" si="0"/>
        <v>1.5532764575073145E-11</v>
      </c>
      <c r="F78" s="134"/>
    </row>
    <row r="79" spans="1:7" x14ac:dyDescent="0.35">
      <c r="A79" s="2">
        <v>1996</v>
      </c>
      <c r="B79">
        <v>79100</v>
      </c>
      <c r="C79" s="135">
        <f t="shared" si="1"/>
        <v>15.006979957376034</v>
      </c>
      <c r="D79" s="134">
        <f t="shared" ref="D79:D103" si="4">C79/BTU_per_PJ</f>
        <v>1.583320203941456E-11</v>
      </c>
      <c r="E79" s="134"/>
    </row>
    <row r="80" spans="1:7" x14ac:dyDescent="0.35">
      <c r="A80" s="2">
        <v>1997</v>
      </c>
      <c r="C80" s="135">
        <f t="shared" ref="C80:C103" si="5">C79+B80/MWh_to_PJ</f>
        <v>15.006979957376034</v>
      </c>
      <c r="D80" s="134">
        <f t="shared" si="4"/>
        <v>1.583320203941456E-11</v>
      </c>
      <c r="E80" s="134"/>
    </row>
    <row r="81" spans="1:5" x14ac:dyDescent="0.35">
      <c r="A81" s="2">
        <v>1998</v>
      </c>
      <c r="B81">
        <v>1620</v>
      </c>
      <c r="C81" s="135">
        <f t="shared" si="5"/>
        <v>15.012811952710438</v>
      </c>
      <c r="D81" s="134">
        <f t="shared" si="4"/>
        <v>1.5839355120226608E-11</v>
      </c>
      <c r="E81" s="134"/>
    </row>
    <row r="82" spans="1:5" x14ac:dyDescent="0.35">
      <c r="A82" s="2">
        <v>1999</v>
      </c>
      <c r="C82" s="135">
        <f t="shared" si="5"/>
        <v>15.012811952710438</v>
      </c>
      <c r="D82" s="134">
        <f t="shared" si="4"/>
        <v>1.5839355120226608E-11</v>
      </c>
      <c r="E82" s="134"/>
    </row>
    <row r="83" spans="1:5" x14ac:dyDescent="0.35">
      <c r="A83" s="2">
        <v>2000</v>
      </c>
      <c r="B83">
        <v>191258.55</v>
      </c>
      <c r="C83" s="135">
        <f t="shared" si="5"/>
        <v>15.701342181886254</v>
      </c>
      <c r="D83" s="134">
        <f t="shared" si="4"/>
        <v>1.6565792968464481E-11</v>
      </c>
      <c r="E83" s="134"/>
    </row>
    <row r="84" spans="1:5" x14ac:dyDescent="0.35">
      <c r="A84" s="2">
        <v>2001</v>
      </c>
      <c r="B84">
        <v>14500</v>
      </c>
      <c r="C84" s="135">
        <f t="shared" si="5"/>
        <v>15.753542140126287</v>
      </c>
      <c r="D84" s="134">
        <f t="shared" si="4"/>
        <v>1.662086683993035E-11</v>
      </c>
      <c r="E84" s="134"/>
    </row>
    <row r="85" spans="1:5" x14ac:dyDescent="0.35">
      <c r="A85" s="2">
        <v>2002</v>
      </c>
      <c r="B85">
        <v>7427</v>
      </c>
      <c r="C85" s="135">
        <f t="shared" si="5"/>
        <v>15.780279318736545</v>
      </c>
      <c r="D85" s="134">
        <f t="shared" si="4"/>
        <v>1.6649076056714975E-11</v>
      </c>
      <c r="E85" s="134"/>
    </row>
    <row r="86" spans="1:5" x14ac:dyDescent="0.35">
      <c r="A86" s="2">
        <v>2003</v>
      </c>
      <c r="C86" s="135">
        <f t="shared" si="5"/>
        <v>15.780279318736545</v>
      </c>
      <c r="D86" s="134">
        <f t="shared" si="4"/>
        <v>1.6649076056714975E-11</v>
      </c>
      <c r="E86" s="134"/>
    </row>
    <row r="87" spans="1:5" x14ac:dyDescent="0.35">
      <c r="A87" s="2">
        <v>2004</v>
      </c>
      <c r="B87">
        <v>31619</v>
      </c>
      <c r="C87" s="135">
        <f t="shared" si="5"/>
        <v>15.894107627673897</v>
      </c>
      <c r="D87" s="134">
        <f t="shared" si="4"/>
        <v>1.6769171280292865E-11</v>
      </c>
      <c r="E87" s="134"/>
    </row>
    <row r="88" spans="1:5" x14ac:dyDescent="0.35">
      <c r="A88" s="2">
        <v>2005</v>
      </c>
      <c r="B88">
        <v>3500</v>
      </c>
      <c r="C88" s="135">
        <f t="shared" si="5"/>
        <v>15.906707617593906</v>
      </c>
      <c r="D88" s="134">
        <f t="shared" si="4"/>
        <v>1.678246497340532E-11</v>
      </c>
      <c r="E88" s="134"/>
    </row>
    <row r="89" spans="1:5" x14ac:dyDescent="0.35">
      <c r="A89" s="2">
        <v>2006</v>
      </c>
      <c r="B89">
        <v>8747458</v>
      </c>
      <c r="C89" s="135">
        <f t="shared" si="5"/>
        <v>47.397531224935022</v>
      </c>
      <c r="D89" s="134">
        <f t="shared" si="4"/>
        <v>5.0007042735137578E-11</v>
      </c>
      <c r="E89" s="134"/>
    </row>
    <row r="90" spans="1:5" x14ac:dyDescent="0.35">
      <c r="A90" s="2">
        <v>2007</v>
      </c>
      <c r="B90">
        <v>9784</v>
      </c>
      <c r="C90" s="135">
        <f t="shared" si="5"/>
        <v>47.432753596757124</v>
      </c>
      <c r="D90" s="134">
        <f t="shared" si="4"/>
        <v>5.0044204304683926E-11</v>
      </c>
      <c r="E90" s="134"/>
    </row>
    <row r="91" spans="1:5" x14ac:dyDescent="0.35">
      <c r="A91" s="2">
        <v>2008</v>
      </c>
      <c r="C91" s="135">
        <f t="shared" si="5"/>
        <v>47.432753596757124</v>
      </c>
      <c r="D91" s="134">
        <f t="shared" si="4"/>
        <v>5.0044204304683926E-11</v>
      </c>
      <c r="E91" s="134"/>
    </row>
    <row r="92" spans="1:5" x14ac:dyDescent="0.35">
      <c r="A92" s="2">
        <v>2009</v>
      </c>
      <c r="B92">
        <v>1223.18</v>
      </c>
      <c r="C92" s="135">
        <f t="shared" si="5"/>
        <v>47.437157041234371</v>
      </c>
      <c r="D92" s="134">
        <f t="shared" si="4"/>
        <v>5.0048850184552873E-11</v>
      </c>
      <c r="E92" s="134"/>
    </row>
    <row r="93" spans="1:5" x14ac:dyDescent="0.35">
      <c r="A93" s="2">
        <v>2010</v>
      </c>
      <c r="B93">
        <v>55171.327777999402</v>
      </c>
      <c r="C93" s="135">
        <f t="shared" si="5"/>
        <v>47.635773662341876</v>
      </c>
      <c r="D93" s="134">
        <f t="shared" si="4"/>
        <v>5.0258401813149223E-11</v>
      </c>
      <c r="E93" s="134"/>
    </row>
    <row r="94" spans="1:5" x14ac:dyDescent="0.35">
      <c r="A94" s="2">
        <v>2011</v>
      </c>
      <c r="B94">
        <v>17271.28</v>
      </c>
      <c r="C94" s="135">
        <f t="shared" si="5"/>
        <v>47.697950220600632</v>
      </c>
      <c r="D94" s="134">
        <f t="shared" si="4"/>
        <v>5.0324001554857578E-11</v>
      </c>
      <c r="E94" s="134"/>
    </row>
    <row r="95" spans="1:5" x14ac:dyDescent="0.35">
      <c r="A95" s="2">
        <v>2012</v>
      </c>
      <c r="B95">
        <v>51944.333333800001</v>
      </c>
      <c r="C95" s="135">
        <f t="shared" si="5"/>
        <v>47.884949671002751</v>
      </c>
      <c r="D95" s="134">
        <f t="shared" si="4"/>
        <v>5.0521296419506278E-11</v>
      </c>
      <c r="E95" s="134"/>
    </row>
    <row r="96" spans="1:5" x14ac:dyDescent="0.35">
      <c r="A96" s="2">
        <v>2013</v>
      </c>
      <c r="C96" s="135">
        <f t="shared" si="5"/>
        <v>47.884949671002751</v>
      </c>
      <c r="D96" s="134">
        <f t="shared" si="4"/>
        <v>5.0521296419506278E-11</v>
      </c>
      <c r="E96" s="134"/>
    </row>
    <row r="97" spans="1:5" x14ac:dyDescent="0.35">
      <c r="A97" s="2">
        <v>2014</v>
      </c>
      <c r="B97">
        <v>3079.1888890954001</v>
      </c>
      <c r="C97" s="135">
        <f t="shared" si="5"/>
        <v>47.896034742135434</v>
      </c>
      <c r="D97" s="134">
        <f t="shared" si="4"/>
        <v>5.0532991788685391E-11</v>
      </c>
      <c r="E97" s="134"/>
    </row>
    <row r="98" spans="1:5" x14ac:dyDescent="0.35">
      <c r="A98" s="2">
        <v>2015</v>
      </c>
      <c r="B98">
        <v>1859</v>
      </c>
      <c r="C98" s="135">
        <f t="shared" si="5"/>
        <v>47.902727136781522</v>
      </c>
      <c r="D98" s="134">
        <f t="shared" si="4"/>
        <v>5.054005263882712E-11</v>
      </c>
      <c r="E98" s="134"/>
    </row>
    <row r="99" spans="1:5" x14ac:dyDescent="0.35">
      <c r="A99" s="2">
        <v>2016</v>
      </c>
      <c r="C99" s="135">
        <f t="shared" si="5"/>
        <v>47.902727136781522</v>
      </c>
      <c r="D99" s="134">
        <f t="shared" si="4"/>
        <v>5.054005263882712E-11</v>
      </c>
      <c r="E99" s="134"/>
    </row>
    <row r="100" spans="1:5" x14ac:dyDescent="0.35">
      <c r="A100" s="2">
        <v>2017</v>
      </c>
      <c r="C100" s="135">
        <f t="shared" si="5"/>
        <v>47.902727136781522</v>
      </c>
      <c r="D100" s="134">
        <f t="shared" si="4"/>
        <v>5.054005263882712E-11</v>
      </c>
      <c r="E100" s="134"/>
    </row>
    <row r="101" spans="1:5" x14ac:dyDescent="0.35">
      <c r="A101" s="2">
        <v>2018</v>
      </c>
      <c r="C101" s="135">
        <f t="shared" si="5"/>
        <v>47.902727136781522</v>
      </c>
      <c r="D101" s="134">
        <f t="shared" si="4"/>
        <v>5.054005263882712E-11</v>
      </c>
      <c r="E101" s="134"/>
    </row>
    <row r="102" spans="1:5" x14ac:dyDescent="0.35">
      <c r="A102" s="2">
        <v>2019</v>
      </c>
      <c r="C102" s="135">
        <f t="shared" si="5"/>
        <v>47.902727136781522</v>
      </c>
      <c r="D102" s="134">
        <f t="shared" si="4"/>
        <v>5.054005263882712E-11</v>
      </c>
      <c r="E102" s="134"/>
    </row>
    <row r="103" spans="1:5" x14ac:dyDescent="0.35">
      <c r="A103" s="2" t="s">
        <v>993</v>
      </c>
      <c r="C103" s="135">
        <f t="shared" si="5"/>
        <v>47.902727136781522</v>
      </c>
      <c r="D103" s="134">
        <f t="shared" si="4"/>
        <v>5.054005263882712E-11</v>
      </c>
      <c r="E103" s="134"/>
    </row>
    <row r="104" spans="1:5" x14ac:dyDescent="0.35">
      <c r="A104" s="2" t="s">
        <v>994</v>
      </c>
      <c r="B104">
        <v>13306323.738600893</v>
      </c>
      <c r="E104" s="136"/>
    </row>
    <row r="105" spans="1:5" x14ac:dyDescent="0.35">
      <c r="B105">
        <f>GETPIVOTDATA("system_thermal_production",$A$46)/MWh_to_PJ</f>
        <v>47.902727136781508</v>
      </c>
      <c r="C105" s="132"/>
    </row>
    <row r="107" spans="1:5" x14ac:dyDescent="0.35">
      <c r="A107" t="s">
        <v>995</v>
      </c>
    </row>
    <row r="108" spans="1:5" x14ac:dyDescent="0.35">
      <c r="A108" s="57" t="s">
        <v>996</v>
      </c>
    </row>
    <row r="109" spans="1:5" x14ac:dyDescent="0.35">
      <c r="A109" t="s">
        <v>997</v>
      </c>
    </row>
    <row r="110" spans="1:5" x14ac:dyDescent="0.35">
      <c r="A110" t="s">
        <v>998</v>
      </c>
    </row>
    <row r="111" spans="1:5" x14ac:dyDescent="0.35">
      <c r="A111" t="s">
        <v>999</v>
      </c>
    </row>
    <row r="112" spans="1:5" x14ac:dyDescent="0.35">
      <c r="A112" t="s">
        <v>1000</v>
      </c>
    </row>
    <row r="114" spans="1:28" s="57" customFormat="1" x14ac:dyDescent="0.35">
      <c r="A114" s="57" t="s">
        <v>1032</v>
      </c>
      <c r="E114" s="143"/>
    </row>
    <row r="115" spans="1:28" s="57" customFormat="1" x14ac:dyDescent="0.35">
      <c r="A115" s="57" t="s">
        <v>1041</v>
      </c>
      <c r="E115" s="143"/>
    </row>
    <row r="116" spans="1:28" s="57" customFormat="1" x14ac:dyDescent="0.35">
      <c r="I116" s="143"/>
    </row>
    <row r="117" spans="1:28" s="140" customFormat="1" x14ac:dyDescent="0.35">
      <c r="B117" s="140">
        <v>2024</v>
      </c>
      <c r="C117" s="140">
        <f t="shared" ref="C117:F117" si="6">B117+1</f>
        <v>2025</v>
      </c>
      <c r="D117" s="140">
        <f t="shared" si="6"/>
        <v>2026</v>
      </c>
      <c r="E117" s="140">
        <f t="shared" si="6"/>
        <v>2027</v>
      </c>
      <c r="F117" s="140">
        <f t="shared" si="6"/>
        <v>2028</v>
      </c>
      <c r="G117" s="140">
        <f t="shared" ref="G117:AB117" si="7">F117+1</f>
        <v>2029</v>
      </c>
      <c r="H117" s="140">
        <f t="shared" si="7"/>
        <v>2030</v>
      </c>
      <c r="I117" s="140">
        <f t="shared" si="7"/>
        <v>2031</v>
      </c>
      <c r="J117" s="140">
        <f t="shared" si="7"/>
        <v>2032</v>
      </c>
      <c r="K117" s="140">
        <f t="shared" si="7"/>
        <v>2033</v>
      </c>
      <c r="L117" s="140">
        <f t="shared" si="7"/>
        <v>2034</v>
      </c>
      <c r="M117" s="140">
        <f t="shared" si="7"/>
        <v>2035</v>
      </c>
      <c r="N117" s="140">
        <f t="shared" si="7"/>
        <v>2036</v>
      </c>
      <c r="O117" s="140">
        <f t="shared" si="7"/>
        <v>2037</v>
      </c>
      <c r="P117" s="140">
        <f t="shared" si="7"/>
        <v>2038</v>
      </c>
      <c r="Q117" s="140">
        <f t="shared" si="7"/>
        <v>2039</v>
      </c>
      <c r="R117" s="140">
        <f t="shared" si="7"/>
        <v>2040</v>
      </c>
      <c r="S117" s="140">
        <f t="shared" si="7"/>
        <v>2041</v>
      </c>
      <c r="T117" s="140">
        <f t="shared" si="7"/>
        <v>2042</v>
      </c>
      <c r="U117" s="140">
        <f t="shared" si="7"/>
        <v>2043</v>
      </c>
      <c r="V117" s="140">
        <f t="shared" si="7"/>
        <v>2044</v>
      </c>
      <c r="W117" s="140">
        <f t="shared" si="7"/>
        <v>2045</v>
      </c>
      <c r="X117" s="140">
        <f t="shared" si="7"/>
        <v>2046</v>
      </c>
      <c r="Y117" s="140">
        <f t="shared" si="7"/>
        <v>2047</v>
      </c>
      <c r="Z117" s="140">
        <f t="shared" si="7"/>
        <v>2048</v>
      </c>
      <c r="AA117" s="140">
        <f t="shared" si="7"/>
        <v>2049</v>
      </c>
      <c r="AB117" s="140">
        <f t="shared" si="7"/>
        <v>2050</v>
      </c>
    </row>
    <row r="118" spans="1:28" s="57" customFormat="1" x14ac:dyDescent="0.35">
      <c r="A118" s="140" t="s">
        <v>1029</v>
      </c>
      <c r="B118" s="57">
        <f>'NEB CEF End-Use Demand'!U34</f>
        <v>0.14000000000000001</v>
      </c>
      <c r="C118" s="57">
        <f>'NEB CEF End-Use Demand'!V34</f>
        <v>0.14000000000000001</v>
      </c>
      <c r="D118" s="57">
        <f>'NEB CEF End-Use Demand'!W34</f>
        <v>0.14000000000000001</v>
      </c>
      <c r="E118" s="57">
        <f>'NEB CEF End-Use Demand'!X34</f>
        <v>0.14000000000000001</v>
      </c>
      <c r="F118" s="57">
        <f>'NEB CEF End-Use Demand'!Y34</f>
        <v>0.48</v>
      </c>
      <c r="G118" s="57">
        <f>'NEB CEF End-Use Demand'!Z34</f>
        <v>0.81</v>
      </c>
      <c r="H118" s="57">
        <f>'NEB CEF End-Use Demand'!AA34</f>
        <v>1.48</v>
      </c>
      <c r="I118" s="57">
        <f>'NEB CEF End-Use Demand'!AB34</f>
        <v>1.81</v>
      </c>
      <c r="J118" s="57">
        <f>'NEB CEF End-Use Demand'!AC34</f>
        <v>2.16</v>
      </c>
      <c r="K118" s="57">
        <f>'NEB CEF End-Use Demand'!AD34</f>
        <v>2.16</v>
      </c>
      <c r="L118" s="57">
        <f>'NEB CEF End-Use Demand'!AE34</f>
        <v>2.15</v>
      </c>
      <c r="M118" s="57">
        <f>'NEB CEF End-Use Demand'!AF34</f>
        <v>2.15</v>
      </c>
      <c r="N118" s="57">
        <f>'NEB CEF End-Use Demand'!AG34</f>
        <v>2.15</v>
      </c>
      <c r="O118" s="57">
        <f>'NEB CEF End-Use Demand'!AH34</f>
        <v>2.14</v>
      </c>
      <c r="P118" s="57">
        <f>'NEB CEF End-Use Demand'!AI34</f>
        <v>2.16</v>
      </c>
      <c r="Q118" s="57">
        <f>'NEB CEF End-Use Demand'!AJ34</f>
        <v>2.19</v>
      </c>
      <c r="R118" s="57">
        <f>'NEB CEF End-Use Demand'!AK34</f>
        <v>2.2000000000000002</v>
      </c>
      <c r="S118" s="57">
        <f>'NEB CEF End-Use Demand'!AL34</f>
        <v>2.21</v>
      </c>
      <c r="T118" s="57">
        <f>'NEB CEF End-Use Demand'!AM34</f>
        <v>2.2400000000000002</v>
      </c>
      <c r="U118" s="57">
        <f>'NEB CEF End-Use Demand'!AN34</f>
        <v>2.2599999999999998</v>
      </c>
      <c r="V118" s="57">
        <f>'NEB CEF End-Use Demand'!AO34</f>
        <v>2.2799999999999998</v>
      </c>
      <c r="W118" s="57">
        <f>'NEB CEF End-Use Demand'!AP34</f>
        <v>2.31</v>
      </c>
      <c r="X118" s="57">
        <f>'NEB CEF End-Use Demand'!AQ34</f>
        <v>2.34</v>
      </c>
      <c r="Y118" s="57">
        <f>'NEB CEF End-Use Demand'!AR34</f>
        <v>2.37</v>
      </c>
      <c r="Z118" s="57">
        <f>'NEB CEF End-Use Demand'!AS34</f>
        <v>2.41</v>
      </c>
      <c r="AA118" s="57">
        <f>'NEB CEF End-Use Demand'!AT34</f>
        <v>2.4500000000000002</v>
      </c>
      <c r="AB118" s="57">
        <f>'NEB CEF End-Use Demand'!AU34</f>
        <v>2.4900000000000002</v>
      </c>
    </row>
    <row r="119" spans="1:28" s="57" customFormat="1" x14ac:dyDescent="0.35">
      <c r="A119" s="140" t="s">
        <v>1036</v>
      </c>
      <c r="B119" s="144">
        <f>B118*$B$31/($B$31+$B$34)</f>
        <v>0.10723597178502149</v>
      </c>
      <c r="C119" s="144">
        <f t="shared" ref="C119:E119" si="8">C118*$B$31/($B$31+$B$34)</f>
        <v>0.10723597178502149</v>
      </c>
      <c r="D119" s="144">
        <f t="shared" si="8"/>
        <v>0.10723597178502149</v>
      </c>
      <c r="E119" s="144">
        <f t="shared" si="8"/>
        <v>0.10723597178502149</v>
      </c>
      <c r="F119" s="144">
        <f>F118*$B$31/($B$31+$B$34)</f>
        <v>0.36766618897721648</v>
      </c>
      <c r="G119" s="144">
        <f t="shared" ref="G119:AB119" si="9">G118*$B$31/($B$31+$B$34)</f>
        <v>0.62043669389905287</v>
      </c>
      <c r="H119" s="144">
        <f t="shared" si="9"/>
        <v>1.1336374160130842</v>
      </c>
      <c r="I119" s="144">
        <f t="shared" si="9"/>
        <v>1.3864079209349207</v>
      </c>
      <c r="J119" s="144">
        <f t="shared" si="9"/>
        <v>1.6544978503974743</v>
      </c>
      <c r="K119" s="144">
        <f t="shared" si="9"/>
        <v>1.6544978503974743</v>
      </c>
      <c r="L119" s="144">
        <f t="shared" si="9"/>
        <v>1.6468381381271155</v>
      </c>
      <c r="M119" s="144">
        <f t="shared" si="9"/>
        <v>1.6468381381271155</v>
      </c>
      <c r="N119" s="144">
        <f t="shared" si="9"/>
        <v>1.6468381381271155</v>
      </c>
      <c r="O119" s="144">
        <f t="shared" si="9"/>
        <v>1.6391784258567572</v>
      </c>
      <c r="P119" s="144">
        <f t="shared" si="9"/>
        <v>1.6544978503974743</v>
      </c>
      <c r="Q119" s="144">
        <f t="shared" si="9"/>
        <v>1.6774769872085504</v>
      </c>
      <c r="R119" s="144">
        <f t="shared" si="9"/>
        <v>1.6851366994789092</v>
      </c>
      <c r="S119" s="144">
        <f t="shared" si="9"/>
        <v>1.6927964117492675</v>
      </c>
      <c r="T119" s="144">
        <f t="shared" si="9"/>
        <v>1.7157755485603439</v>
      </c>
      <c r="U119" s="144">
        <f t="shared" si="9"/>
        <v>1.731094973101061</v>
      </c>
      <c r="V119" s="144">
        <f t="shared" si="9"/>
        <v>1.7464143976417783</v>
      </c>
      <c r="W119" s="144">
        <f t="shared" si="9"/>
        <v>1.7693935344528546</v>
      </c>
      <c r="X119" s="144">
        <f t="shared" si="9"/>
        <v>1.7923726712639305</v>
      </c>
      <c r="Y119" s="144">
        <f t="shared" si="9"/>
        <v>1.8153518080750066</v>
      </c>
      <c r="Z119" s="144">
        <f t="shared" si="9"/>
        <v>1.8459906571564415</v>
      </c>
      <c r="AA119" s="144">
        <f t="shared" si="9"/>
        <v>1.8766295062378764</v>
      </c>
      <c r="AB119" s="144">
        <f t="shared" si="9"/>
        <v>1.9072683553193108</v>
      </c>
    </row>
    <row r="120" spans="1:28" s="57" customFormat="1" x14ac:dyDescent="0.35">
      <c r="A120" s="140" t="s">
        <v>1037</v>
      </c>
      <c r="B120" s="144">
        <f t="shared" ref="B120" si="10">B118-B119</f>
        <v>3.2764028214978522E-2</v>
      </c>
      <c r="C120" s="144">
        <f t="shared" ref="C120" si="11">C118-C119</f>
        <v>3.2764028214978522E-2</v>
      </c>
      <c r="D120" s="144">
        <f t="shared" ref="D120" si="12">D118-D119</f>
        <v>3.2764028214978522E-2</v>
      </c>
      <c r="E120" s="144">
        <f t="shared" ref="E120" si="13">E118-E119</f>
        <v>3.2764028214978522E-2</v>
      </c>
      <c r="F120" s="144">
        <f t="shared" ref="F120:AB120" si="14">F118-F119</f>
        <v>0.1123338110227835</v>
      </c>
      <c r="G120" s="144">
        <f t="shared" si="14"/>
        <v>0.18956330610094718</v>
      </c>
      <c r="H120" s="144">
        <f t="shared" si="14"/>
        <v>0.34636258398691577</v>
      </c>
      <c r="I120" s="144">
        <f t="shared" si="14"/>
        <v>0.42359207906507934</v>
      </c>
      <c r="J120" s="144">
        <f t="shared" si="14"/>
        <v>0.50550214960252582</v>
      </c>
      <c r="K120" s="144">
        <f t="shared" si="14"/>
        <v>0.50550214960252582</v>
      </c>
      <c r="L120" s="144">
        <f t="shared" si="14"/>
        <v>0.50316186187288436</v>
      </c>
      <c r="M120" s="144">
        <f t="shared" si="14"/>
        <v>0.50316186187288436</v>
      </c>
      <c r="N120" s="144">
        <f t="shared" si="14"/>
        <v>0.50316186187288436</v>
      </c>
      <c r="O120" s="144">
        <f t="shared" si="14"/>
        <v>0.50082157414324291</v>
      </c>
      <c r="P120" s="144">
        <f t="shared" si="14"/>
        <v>0.50550214960252582</v>
      </c>
      <c r="Q120" s="144">
        <f t="shared" si="14"/>
        <v>0.51252301279144952</v>
      </c>
      <c r="R120" s="144">
        <f t="shared" si="14"/>
        <v>0.51486330052109097</v>
      </c>
      <c r="S120" s="144">
        <f t="shared" si="14"/>
        <v>0.51720358825073243</v>
      </c>
      <c r="T120" s="144">
        <f t="shared" si="14"/>
        <v>0.52422445143965635</v>
      </c>
      <c r="U120" s="144">
        <f t="shared" si="14"/>
        <v>0.52890502689893881</v>
      </c>
      <c r="V120" s="144">
        <f t="shared" si="14"/>
        <v>0.5335856023582215</v>
      </c>
      <c r="W120" s="144">
        <f t="shared" si="14"/>
        <v>0.54060646554714542</v>
      </c>
      <c r="X120" s="144">
        <f t="shared" si="14"/>
        <v>0.54762732873606934</v>
      </c>
      <c r="Y120" s="144">
        <f t="shared" si="14"/>
        <v>0.55464819192499348</v>
      </c>
      <c r="Z120" s="144">
        <f t="shared" si="14"/>
        <v>0.56400934284355864</v>
      </c>
      <c r="AA120" s="144">
        <f t="shared" si="14"/>
        <v>0.57337049376212379</v>
      </c>
      <c r="AB120" s="144">
        <f t="shared" si="14"/>
        <v>0.58273164468068939</v>
      </c>
    </row>
    <row r="121" spans="1:28" s="57" customFormat="1" x14ac:dyDescent="0.35">
      <c r="A121" s="140" t="s">
        <v>1039</v>
      </c>
      <c r="B121" s="57">
        <f t="shared" ref="B121:AB121" si="15">B119*BTU_per_PJ</f>
        <v>101640089937.68033</v>
      </c>
      <c r="C121" s="57">
        <f t="shared" si="15"/>
        <v>101640089937.68033</v>
      </c>
      <c r="D121" s="57">
        <f t="shared" si="15"/>
        <v>101640089937.68033</v>
      </c>
      <c r="E121" s="57">
        <f t="shared" si="15"/>
        <v>101640089937.68033</v>
      </c>
      <c r="F121" s="57">
        <f t="shared" si="15"/>
        <v>348480308357.76105</v>
      </c>
      <c r="G121" s="57">
        <f t="shared" si="15"/>
        <v>588060520353.72192</v>
      </c>
      <c r="H121" s="57">
        <f t="shared" si="15"/>
        <v>1074480950769.7633</v>
      </c>
      <c r="I121" s="57">
        <f t="shared" si="15"/>
        <v>1314061162765.7244</v>
      </c>
      <c r="J121" s="57">
        <f t="shared" si="15"/>
        <v>1568161387609.925</v>
      </c>
      <c r="K121" s="57">
        <f t="shared" si="15"/>
        <v>1568161387609.925</v>
      </c>
      <c r="L121" s="57">
        <f t="shared" si="15"/>
        <v>1560901381185.8049</v>
      </c>
      <c r="M121" s="57">
        <f t="shared" si="15"/>
        <v>1560901381185.8049</v>
      </c>
      <c r="N121" s="57">
        <f t="shared" si="15"/>
        <v>1560901381185.8049</v>
      </c>
      <c r="O121" s="57">
        <f t="shared" si="15"/>
        <v>1553641374761.6851</v>
      </c>
      <c r="P121" s="57">
        <f t="shared" si="15"/>
        <v>1568161387609.925</v>
      </c>
      <c r="Q121" s="57">
        <f t="shared" si="15"/>
        <v>1589941406882.2852</v>
      </c>
      <c r="R121" s="57">
        <f t="shared" si="15"/>
        <v>1597201413306.4053</v>
      </c>
      <c r="S121" s="57">
        <f t="shared" si="15"/>
        <v>1604461419730.5249</v>
      </c>
      <c r="T121" s="57">
        <f t="shared" si="15"/>
        <v>1626241439002.8853</v>
      </c>
      <c r="U121" s="57">
        <f t="shared" si="15"/>
        <v>1640761451851.125</v>
      </c>
      <c r="V121" s="57">
        <f t="shared" si="15"/>
        <v>1655281464699.365</v>
      </c>
      <c r="W121" s="57">
        <f t="shared" si="15"/>
        <v>1677061483971.7253</v>
      </c>
      <c r="X121" s="57">
        <f t="shared" si="15"/>
        <v>1698841503244.0854</v>
      </c>
      <c r="Y121" s="57">
        <f t="shared" si="15"/>
        <v>1720621522516.4456</v>
      </c>
      <c r="Z121" s="57">
        <f t="shared" si="15"/>
        <v>1749661548212.9258</v>
      </c>
      <c r="AA121" s="57">
        <f t="shared" si="15"/>
        <v>1778701573909.406</v>
      </c>
      <c r="AB121" s="57">
        <f t="shared" si="15"/>
        <v>1807741599605.886</v>
      </c>
    </row>
    <row r="122" spans="1:28" s="57" customFormat="1" x14ac:dyDescent="0.35">
      <c r="A122" s="140" t="s">
        <v>1040</v>
      </c>
      <c r="B122" s="57">
        <f t="shared" ref="B122:AB122" si="16">B120*BTU_per_PJ</f>
        <v>31054306862.319683</v>
      </c>
      <c r="C122" s="57">
        <f t="shared" si="16"/>
        <v>31054306862.319683</v>
      </c>
      <c r="D122" s="57">
        <f t="shared" si="16"/>
        <v>31054306862.319683</v>
      </c>
      <c r="E122" s="57">
        <f t="shared" si="16"/>
        <v>31054306862.319683</v>
      </c>
      <c r="F122" s="57">
        <f t="shared" si="16"/>
        <v>106471909242.23891</v>
      </c>
      <c r="G122" s="57">
        <f t="shared" si="16"/>
        <v>179671346846.2782</v>
      </c>
      <c r="H122" s="57">
        <f t="shared" si="16"/>
        <v>328288386830.23663</v>
      </c>
      <c r="I122" s="57">
        <f t="shared" si="16"/>
        <v>401487824434.27582</v>
      </c>
      <c r="J122" s="57">
        <f t="shared" si="16"/>
        <v>479123591590.0752</v>
      </c>
      <c r="K122" s="57">
        <f t="shared" si="16"/>
        <v>479123591590.0752</v>
      </c>
      <c r="L122" s="57">
        <f t="shared" si="16"/>
        <v>476905426814.19507</v>
      </c>
      <c r="M122" s="57">
        <f t="shared" si="16"/>
        <v>476905426814.19507</v>
      </c>
      <c r="N122" s="57">
        <f t="shared" si="16"/>
        <v>476905426814.19507</v>
      </c>
      <c r="O122" s="57">
        <f t="shared" si="16"/>
        <v>474687262038.31494</v>
      </c>
      <c r="P122" s="57">
        <f t="shared" si="16"/>
        <v>479123591590.0752</v>
      </c>
      <c r="Q122" s="57">
        <f t="shared" si="16"/>
        <v>485778085917.71484</v>
      </c>
      <c r="R122" s="57">
        <f t="shared" si="16"/>
        <v>487996250693.59497</v>
      </c>
      <c r="S122" s="57">
        <f t="shared" si="16"/>
        <v>490214415469.47504</v>
      </c>
      <c r="T122" s="57">
        <f t="shared" si="16"/>
        <v>496868909797.11493</v>
      </c>
      <c r="U122" s="57">
        <f t="shared" si="16"/>
        <v>501305239348.87469</v>
      </c>
      <c r="V122" s="57">
        <f t="shared" si="16"/>
        <v>505741568900.6347</v>
      </c>
      <c r="W122" s="57">
        <f t="shared" si="16"/>
        <v>512396063228.2746</v>
      </c>
      <c r="X122" s="57">
        <f t="shared" si="16"/>
        <v>519050557555.91449</v>
      </c>
      <c r="Y122" s="57">
        <f t="shared" si="16"/>
        <v>525705051883.55457</v>
      </c>
      <c r="Z122" s="57">
        <f t="shared" si="16"/>
        <v>534577710987.07434</v>
      </c>
      <c r="AA122" s="57">
        <f t="shared" si="16"/>
        <v>543450370090.59412</v>
      </c>
      <c r="AB122" s="57">
        <f t="shared" si="16"/>
        <v>552323029194.11438</v>
      </c>
    </row>
    <row r="123" spans="1:28" x14ac:dyDescent="0.35">
      <c r="G123" s="56"/>
    </row>
    <row r="124" spans="1:28" x14ac:dyDescent="0.35">
      <c r="A124" s="1" t="s">
        <v>1001</v>
      </c>
    </row>
    <row r="125" spans="1:28" x14ac:dyDescent="0.35">
      <c r="B125" s="69" t="s">
        <v>180</v>
      </c>
      <c r="C125" s="69" t="s">
        <v>181</v>
      </c>
      <c r="D125" s="69" t="s">
        <v>182</v>
      </c>
      <c r="E125" s="69" t="s">
        <v>202</v>
      </c>
      <c r="F125" s="69" t="s">
        <v>184</v>
      </c>
      <c r="G125" s="69" t="s">
        <v>1002</v>
      </c>
      <c r="K125" s="69" t="s">
        <v>1003</v>
      </c>
    </row>
    <row r="126" spans="1:28" x14ac:dyDescent="0.35">
      <c r="A126" t="s">
        <v>185</v>
      </c>
      <c r="B126" s="65">
        <f>$B31*INDEX($B$9:$B$13,MATCH(B$125,$A$9:$A$13,0),1)</f>
        <v>82.506636770165841</v>
      </c>
      <c r="C126" s="65">
        <f>$B31*INDEX($B$9:$B$13,MATCH(C$125,$A$9:$A$13,0),1)</f>
        <v>502.47865089790878</v>
      </c>
      <c r="D126" s="65">
        <f>$B31*INDEX($B$9:$B$13,MATCH(D$125,$A$9:$A$13,0),1)</f>
        <v>16.576883053779394</v>
      </c>
      <c r="E126" s="65">
        <f>$B31*INDEX($B$9:$B$13,MATCH(E$125,$A$9:$A$13,0),1)</f>
        <v>22.692246078092968</v>
      </c>
      <c r="F126" s="65">
        <f>$B31*INDEX($B$9:$B$13,MATCH(F$125,$A$9:$A$13,0),1)</f>
        <v>1.3040000000000014</v>
      </c>
      <c r="G126" s="65">
        <v>0</v>
      </c>
      <c r="K126" s="56">
        <f>SUM(B126:G126)-B31</f>
        <v>1.3039999999999736</v>
      </c>
    </row>
    <row r="127" spans="1:28" x14ac:dyDescent="0.35">
      <c r="A127" t="s">
        <v>186</v>
      </c>
      <c r="B127" s="65">
        <f>$B32*INDEX($B$16:$B$20,MATCH(B$125,$A$16:$A$20,0),1)</f>
        <v>62.434422255003298</v>
      </c>
      <c r="C127" s="65">
        <f>$B32*INDEX($B$16:$B$20,MATCH(C$125,$A$16:$A$20,0),1)</f>
        <v>4.0254289106021908</v>
      </c>
      <c r="D127" s="65">
        <f>$B32*INDEX($B$16:$B$20,MATCH(D$125,$A$16:$A$20,0),1)</f>
        <v>0</v>
      </c>
      <c r="E127" s="65">
        <f>$B32*INDEX($B$16:$B$20,MATCH(E$125,$A$16:$A$20,0),1)</f>
        <v>0</v>
      </c>
      <c r="F127" s="65">
        <f>$B32*INDEX($B$16:$B$20,MATCH(F$125,$A$16:$A$20,0),1)</f>
        <v>0</v>
      </c>
      <c r="G127" s="65">
        <v>0</v>
      </c>
      <c r="I127" s="80"/>
      <c r="K127" s="56">
        <f>SUM(B127:G127)-B32</f>
        <v>0</v>
      </c>
    </row>
    <row r="128" spans="1:28" x14ac:dyDescent="0.35">
      <c r="A128" t="s">
        <v>187</v>
      </c>
      <c r="B128" s="65">
        <f>$B33*1</f>
        <v>176.63423432177501</v>
      </c>
      <c r="C128" s="65">
        <v>0</v>
      </c>
      <c r="D128" s="65">
        <v>0</v>
      </c>
      <c r="E128" s="65">
        <v>0</v>
      </c>
      <c r="F128" s="65">
        <v>0</v>
      </c>
      <c r="G128" s="65">
        <v>0</v>
      </c>
      <c r="K128" s="56">
        <f>SUM(B128:G128)-B33</f>
        <v>0</v>
      </c>
    </row>
    <row r="129" spans="1:34" x14ac:dyDescent="0.35">
      <c r="A129" t="s">
        <v>188</v>
      </c>
      <c r="B129" s="65">
        <f>$B34*1</f>
        <v>190.729742873606</v>
      </c>
      <c r="C129" s="65">
        <v>0</v>
      </c>
      <c r="D129" s="65">
        <v>0</v>
      </c>
      <c r="E129" s="65">
        <v>0</v>
      </c>
      <c r="F129" s="65">
        <v>0</v>
      </c>
      <c r="G129" s="65">
        <v>0</v>
      </c>
      <c r="K129" s="56">
        <f>SUM(B129:G129)-B34</f>
        <v>0</v>
      </c>
    </row>
    <row r="130" spans="1:34" x14ac:dyDescent="0.35">
      <c r="A130" t="s">
        <v>189</v>
      </c>
      <c r="B130" s="65">
        <f>$B35*INDEX($B$23:$B$27,MATCH(B$125,$A$23:$A$27,0),1)</f>
        <v>48.970679416977063</v>
      </c>
      <c r="C130" s="65">
        <f>$B35*INDEX($B$23:$B$27,MATCH(C$125,$A$23:$A$27,0),1)</f>
        <v>57.979411242667901</v>
      </c>
      <c r="D130" s="65">
        <f>$B35*INDEX($B$23:$B$27,MATCH(D$125,$A$23:$A$27,0),1)</f>
        <v>5.8712413055306518</v>
      </c>
      <c r="E130" s="65">
        <f>$B35*INDEX($B$23:$B$27,MATCH(E$125,$A$23:$A$27,0),1)</f>
        <v>2.83654723319906</v>
      </c>
      <c r="F130" s="65">
        <f>$B35*INDEX($B$23:$B$27,MATCH(F$125,$A$23:$A$27,0),1)</f>
        <v>0</v>
      </c>
      <c r="G130" s="65">
        <v>0</v>
      </c>
      <c r="K130" s="56">
        <f>SUM(B130:G130)-B35</f>
        <v>0</v>
      </c>
    </row>
    <row r="131" spans="1:34" x14ac:dyDescent="0.35">
      <c r="A131" s="69" t="s">
        <v>1003</v>
      </c>
      <c r="B131" s="65">
        <f>SUM(B126:B130)-B2</f>
        <v>26.315728175687923</v>
      </c>
      <c r="C131" s="65">
        <f>SUM(C126:C130)-B3</f>
        <v>46.835902293846857</v>
      </c>
      <c r="D131" s="65">
        <f>SUM(D126:D130)-B4</f>
        <v>5.8712413055306989</v>
      </c>
      <c r="E131" s="65">
        <f>SUM(E126:E130)-B5</f>
        <v>-7.1356594555089075</v>
      </c>
      <c r="F131" s="65">
        <f>SUM(F126:F130)-B27</f>
        <v>1.3040000000000014</v>
      </c>
      <c r="G131" s="65">
        <f t="shared" ref="G131" si="17">SUM(G126:G130)</f>
        <v>0</v>
      </c>
      <c r="H131" t="s">
        <v>1004</v>
      </c>
      <c r="K131" t="s">
        <v>1004</v>
      </c>
    </row>
    <row r="132" spans="1:34" x14ac:dyDescent="0.35">
      <c r="A132" t="s">
        <v>194</v>
      </c>
    </row>
    <row r="133" spans="1:34" x14ac:dyDescent="0.35">
      <c r="A133" s="1" t="s">
        <v>1005</v>
      </c>
    </row>
    <row r="134" spans="1:34" x14ac:dyDescent="0.35">
      <c r="B134" s="69" t="s">
        <v>180</v>
      </c>
      <c r="C134" s="69" t="s">
        <v>181</v>
      </c>
      <c r="D134" s="69" t="s">
        <v>182</v>
      </c>
      <c r="E134" s="69" t="s">
        <v>202</v>
      </c>
      <c r="F134" s="69" t="s">
        <v>184</v>
      </c>
      <c r="G134" s="69" t="s">
        <v>183</v>
      </c>
      <c r="K134">
        <f>SUM(B145,B158,B171,B184,B197)/BTU_per_PJ</f>
        <v>561.27571563752724</v>
      </c>
    </row>
    <row r="135" spans="1:34" x14ac:dyDescent="0.35">
      <c r="A135" t="s">
        <v>185</v>
      </c>
      <c r="B135">
        <f t="shared" ref="B135:G139" si="18">B126*BTU_per_PJ</f>
        <v>78201202844384.688</v>
      </c>
      <c r="C135">
        <f t="shared" si="18"/>
        <v>476257867755541.31</v>
      </c>
      <c r="D135">
        <f t="shared" si="18"/>
        <v>15711853554609.99</v>
      </c>
      <c r="E135">
        <f t="shared" si="18"/>
        <v>21508099324069.371</v>
      </c>
      <c r="F135">
        <f t="shared" si="18"/>
        <v>1235953524480.0012</v>
      </c>
      <c r="G135">
        <f t="shared" si="18"/>
        <v>0</v>
      </c>
    </row>
    <row r="136" spans="1:34" x14ac:dyDescent="0.35">
      <c r="A136" t="s">
        <v>186</v>
      </c>
      <c r="B136">
        <f t="shared" si="18"/>
        <v>59176414290601.133</v>
      </c>
      <c r="C136">
        <f t="shared" si="18"/>
        <v>3815370436811.7061</v>
      </c>
      <c r="D136">
        <f t="shared" si="18"/>
        <v>0</v>
      </c>
      <c r="E136">
        <f t="shared" si="18"/>
        <v>0</v>
      </c>
      <c r="F136">
        <f t="shared" si="18"/>
        <v>0</v>
      </c>
      <c r="G136">
        <f t="shared" si="18"/>
        <v>0</v>
      </c>
    </row>
    <row r="137" spans="1:34" x14ac:dyDescent="0.35">
      <c r="A137" t="s">
        <v>187</v>
      </c>
      <c r="B137">
        <f t="shared" si="18"/>
        <v>167416951268269.94</v>
      </c>
      <c r="C137">
        <f t="shared" si="18"/>
        <v>0</v>
      </c>
      <c r="D137">
        <f t="shared" si="18"/>
        <v>0</v>
      </c>
      <c r="E137">
        <f t="shared" si="18"/>
        <v>0</v>
      </c>
      <c r="F137">
        <f t="shared" si="18"/>
        <v>0</v>
      </c>
      <c r="G137">
        <f t="shared" si="18"/>
        <v>0</v>
      </c>
    </row>
    <row r="138" spans="1:34" x14ac:dyDescent="0.35">
      <c r="A138" t="s">
        <v>188</v>
      </c>
      <c r="B138">
        <f t="shared" si="18"/>
        <v>180776915588801.75</v>
      </c>
      <c r="C138">
        <f t="shared" si="18"/>
        <v>0</v>
      </c>
      <c r="D138">
        <f t="shared" si="18"/>
        <v>0</v>
      </c>
      <c r="E138">
        <f t="shared" si="18"/>
        <v>0</v>
      </c>
      <c r="F138">
        <f t="shared" si="18"/>
        <v>0</v>
      </c>
      <c r="G138">
        <f t="shared" si="18"/>
        <v>0</v>
      </c>
    </row>
    <row r="139" spans="1:34" x14ac:dyDescent="0.35">
      <c r="A139" t="s">
        <v>189</v>
      </c>
      <c r="B139">
        <f t="shared" si="18"/>
        <v>46415248329442.477</v>
      </c>
      <c r="C139">
        <f t="shared" si="18"/>
        <v>54953878583321.109</v>
      </c>
      <c r="D139">
        <f t="shared" si="18"/>
        <v>5564863025033.1025</v>
      </c>
      <c r="E139">
        <f t="shared" si="18"/>
        <v>2688528029314.7017</v>
      </c>
      <c r="F139">
        <f t="shared" si="18"/>
        <v>0</v>
      </c>
      <c r="G139">
        <f t="shared" si="18"/>
        <v>0</v>
      </c>
    </row>
    <row r="141" spans="1:34" x14ac:dyDescent="0.35">
      <c r="A141" t="s">
        <v>199</v>
      </c>
    </row>
    <row r="143" spans="1:34" s="129" customFormat="1" x14ac:dyDescent="0.35">
      <c r="A143" s="128" t="s">
        <v>1006</v>
      </c>
    </row>
    <row r="144" spans="1:34" x14ac:dyDescent="0.35">
      <c r="B144">
        <v>2018</v>
      </c>
      <c r="C144">
        <f>B144+1</f>
        <v>2019</v>
      </c>
      <c r="D144">
        <f t="shared" ref="D144:AH144" si="19">C144+1</f>
        <v>2020</v>
      </c>
      <c r="E144">
        <f t="shared" si="19"/>
        <v>2021</v>
      </c>
      <c r="F144">
        <f t="shared" si="19"/>
        <v>2022</v>
      </c>
      <c r="G144">
        <f t="shared" si="19"/>
        <v>2023</v>
      </c>
      <c r="H144">
        <f t="shared" si="19"/>
        <v>2024</v>
      </c>
      <c r="I144">
        <f t="shared" si="19"/>
        <v>2025</v>
      </c>
      <c r="J144">
        <f t="shared" si="19"/>
        <v>2026</v>
      </c>
      <c r="K144">
        <f t="shared" si="19"/>
        <v>2027</v>
      </c>
      <c r="L144">
        <f t="shared" si="19"/>
        <v>2028</v>
      </c>
      <c r="M144">
        <f t="shared" si="19"/>
        <v>2029</v>
      </c>
      <c r="N144">
        <f t="shared" si="19"/>
        <v>2030</v>
      </c>
      <c r="O144">
        <f t="shared" si="19"/>
        <v>2031</v>
      </c>
      <c r="P144">
        <f t="shared" si="19"/>
        <v>2032</v>
      </c>
      <c r="Q144">
        <f t="shared" si="19"/>
        <v>2033</v>
      </c>
      <c r="R144">
        <f t="shared" si="19"/>
        <v>2034</v>
      </c>
      <c r="S144">
        <f t="shared" si="19"/>
        <v>2035</v>
      </c>
      <c r="T144">
        <f t="shared" si="19"/>
        <v>2036</v>
      </c>
      <c r="U144">
        <f t="shared" si="19"/>
        <v>2037</v>
      </c>
      <c r="V144">
        <f t="shared" si="19"/>
        <v>2038</v>
      </c>
      <c r="W144">
        <f t="shared" si="19"/>
        <v>2039</v>
      </c>
      <c r="X144">
        <f t="shared" si="19"/>
        <v>2040</v>
      </c>
      <c r="Y144">
        <f t="shared" si="19"/>
        <v>2041</v>
      </c>
      <c r="Z144">
        <f t="shared" si="19"/>
        <v>2042</v>
      </c>
      <c r="AA144">
        <f t="shared" si="19"/>
        <v>2043</v>
      </c>
      <c r="AB144">
        <f t="shared" si="19"/>
        <v>2044</v>
      </c>
      <c r="AC144">
        <f t="shared" si="19"/>
        <v>2045</v>
      </c>
      <c r="AD144">
        <f t="shared" si="19"/>
        <v>2046</v>
      </c>
      <c r="AE144">
        <f t="shared" si="19"/>
        <v>2047</v>
      </c>
      <c r="AF144">
        <f t="shared" si="19"/>
        <v>2048</v>
      </c>
      <c r="AG144">
        <f t="shared" si="19"/>
        <v>2049</v>
      </c>
      <c r="AH144">
        <f t="shared" si="19"/>
        <v>2050</v>
      </c>
    </row>
    <row r="145" spans="1:34" x14ac:dyDescent="0.35">
      <c r="A145" t="s">
        <v>1007</v>
      </c>
      <c r="B145">
        <f>B135</f>
        <v>78201202844384.688</v>
      </c>
      <c r="C145">
        <f>$B145*('NEB CEF End-Use Demand'!P$30/'NEB CEF End-Use Demand'!$O$30)</f>
        <v>77761773432191.703</v>
      </c>
      <c r="D145">
        <f>$B145*('NEB CEF End-Use Demand'!Q$30/'NEB CEF End-Use Demand'!$O$30)</f>
        <v>72060679424328.344</v>
      </c>
      <c r="E145">
        <f>$B145*('NEB CEF End-Use Demand'!R$30/'NEB CEF End-Use Demand'!$O$30)</f>
        <v>71569552434230.281</v>
      </c>
      <c r="F145">
        <f>$B145*('NEB CEF End-Use Demand'!S$30/'NEB CEF End-Use Demand'!$O$30)</f>
        <v>79874193907145.609</v>
      </c>
      <c r="G145">
        <f>$B145*('NEB CEF End-Use Demand'!T$30/'NEB CEF End-Use Demand'!$O$30)</f>
        <v>81865986700321.047</v>
      </c>
      <c r="H145">
        <f>$B145*('NEB CEF End-Use Demand'!U$30/'NEB CEF End-Use Demand'!$O$30)</f>
        <v>83719919285749.672</v>
      </c>
      <c r="I145">
        <f>$B145*('NEB CEF End-Use Demand'!V$30/'NEB CEF End-Use Demand'!$O$30)</f>
        <v>85065492355111.859</v>
      </c>
      <c r="J145">
        <f>$B145*('NEB CEF End-Use Demand'!W$30/'NEB CEF End-Use Demand'!$O$30)</f>
        <v>86075031168091.203</v>
      </c>
      <c r="K145">
        <f>$B145*('NEB CEF End-Use Demand'!X$30/'NEB CEF End-Use Demand'!$O$30)</f>
        <v>86765768250656</v>
      </c>
      <c r="L145">
        <f>$B145*('NEB CEF End-Use Demand'!Y$30/'NEB CEF End-Use Demand'!$O$30)</f>
        <v>87601545760121.109</v>
      </c>
      <c r="M145">
        <f>$B145*('NEB CEF End-Use Demand'!Z$30/'NEB CEF End-Use Demand'!$O$30)</f>
        <v>88470352277692.234</v>
      </c>
      <c r="N145">
        <f>$B145*('NEB CEF End-Use Demand'!AA$30/'NEB CEF End-Use Demand'!$O$30)</f>
        <v>89287461217358.281</v>
      </c>
      <c r="O145">
        <f>$B145*('NEB CEF End-Use Demand'!AB$30/'NEB CEF End-Use Demand'!$O$30)</f>
        <v>90187860699204.703</v>
      </c>
      <c r="P145">
        <f>$B145*('NEB CEF End-Use Demand'!AC$30/'NEB CEF End-Use Demand'!$O$30)</f>
        <v>90417627712116.078</v>
      </c>
      <c r="Q145">
        <f>$B145*('NEB CEF End-Use Demand'!AD$30/'NEB CEF End-Use Demand'!$O$30)</f>
        <v>90999225463547.984</v>
      </c>
      <c r="R145">
        <f>$B145*('NEB CEF End-Use Demand'!AE$30/'NEB CEF End-Use Demand'!$O$30)</f>
        <v>91323771369285.297</v>
      </c>
      <c r="S145">
        <f>$B145*('NEB CEF End-Use Demand'!AF$30/'NEB CEF End-Use Demand'!$O$30)</f>
        <v>91735915948695.063</v>
      </c>
      <c r="T145">
        <f>$B145*('NEB CEF End-Use Demand'!AG$30/'NEB CEF End-Use Demand'!$O$30)</f>
        <v>92093490862538.375</v>
      </c>
      <c r="U145">
        <f>$B145*('NEB CEF End-Use Demand'!AH$30/'NEB CEF End-Use Demand'!$O$30)</f>
        <v>92979529906077.859</v>
      </c>
      <c r="V145">
        <f>$B145*('NEB CEF End-Use Demand'!AI$30/'NEB CEF End-Use Demand'!$O$30)</f>
        <v>93296895592661.672</v>
      </c>
      <c r="W145">
        <f>$B145*('NEB CEF End-Use Demand'!AJ$30/'NEB CEF End-Use Demand'!$O$30)</f>
        <v>93519482386419.578</v>
      </c>
      <c r="X145">
        <f>$B145*('NEB CEF End-Use Demand'!AK$30/'NEB CEF End-Use Demand'!$O$30)</f>
        <v>93677447207796.156</v>
      </c>
      <c r="Y145">
        <f>$B145*('NEB CEF End-Use Demand'!AL$30/'NEB CEF End-Use Demand'!$O$30)</f>
        <v>93917266527522.391</v>
      </c>
      <c r="Z145">
        <f>$B145*('NEB CEF End-Use Demand'!AM$30/'NEB CEF End-Use Demand'!$O$30)</f>
        <v>93816743459373.656</v>
      </c>
      <c r="AA145">
        <f>$B145*('NEB CEF End-Use Demand'!AN$30/'NEB CEF End-Use Demand'!$O$30)</f>
        <v>94441422525726.438</v>
      </c>
      <c r="AB145">
        <f>$B145*('NEB CEF End-Use Demand'!AO$30/'NEB CEF End-Use Demand'!$O$30)</f>
        <v>95038816759296</v>
      </c>
      <c r="AC145">
        <f>$B145*('NEB CEF End-Use Demand'!AP$30/'NEB CEF End-Use Demand'!$O$30)</f>
        <v>95514147267256.406</v>
      </c>
      <c r="AD145">
        <f>$B145*('NEB CEF End-Use Demand'!AQ$30/'NEB CEF End-Use Demand'!$O$30)</f>
        <v>96021070739492.109</v>
      </c>
      <c r="AE145">
        <f>$B145*('NEB CEF End-Use Demand'!AR$30/'NEB CEF End-Use Demand'!$O$30)</f>
        <v>96749144961655.031</v>
      </c>
      <c r="AF145">
        <f>$B145*('NEB CEF End-Use Demand'!AS$30/'NEB CEF End-Use Demand'!$O$30)</f>
        <v>97416905342928.688</v>
      </c>
      <c r="AG145">
        <f>$B145*('NEB CEF End-Use Demand'!AT$30/'NEB CEF End-Use Demand'!$O$30)</f>
        <v>98277095597515.625</v>
      </c>
      <c r="AH145">
        <f>$B145*('NEB CEF End-Use Demand'!AU$30/'NEB CEF End-Use Demand'!$O$30)</f>
        <v>99092768493350.984</v>
      </c>
    </row>
    <row r="146" spans="1:34" x14ac:dyDescent="0.35">
      <c r="A146" t="s">
        <v>1008</v>
      </c>
      <c r="B146">
        <f>E135</f>
        <v>21508099324069.371</v>
      </c>
      <c r="C146">
        <f>$B146*('NEB CEF End-Use Demand'!P$35/'NEB CEF End-Use Demand'!$O$35)</f>
        <v>4925518929176.1914</v>
      </c>
      <c r="D146">
        <f>$B146*('NEB CEF End-Use Demand'!Q$35/'NEB CEF End-Use Demand'!$O$35)</f>
        <v>4432967036258.5732</v>
      </c>
      <c r="E146">
        <f>$B146*('NEB CEF End-Use Demand'!R$35/'NEB CEF End-Use Demand'!$O$35)</f>
        <v>4268783071952.6997</v>
      </c>
      <c r="F146">
        <f>$B146*('NEB CEF End-Use Demand'!S$35/'NEB CEF End-Use Demand'!$O$35)</f>
        <v>3940415143340.9531</v>
      </c>
      <c r="G146">
        <f>$B146*('NEB CEF End-Use Demand'!T$35/'NEB CEF End-Use Demand'!$O$35)</f>
        <v>3776231179035.0801</v>
      </c>
      <c r="H146">
        <f>$B146*('NEB CEF End-Use Demand'!U$35/'NEB CEF End-Use Demand'!$O$35)</f>
        <v>3776231179035.0801</v>
      </c>
      <c r="I146">
        <f>$B146*('NEB CEF End-Use Demand'!V$35/'NEB CEF End-Use Demand'!$O$35)</f>
        <v>3776231179035.0801</v>
      </c>
      <c r="J146">
        <f>$B146*('NEB CEF End-Use Demand'!W$35/'NEB CEF End-Use Demand'!$O$35)</f>
        <v>3776231179035.0801</v>
      </c>
      <c r="K146">
        <f>$B146*('NEB CEF End-Use Demand'!X$35/'NEB CEF End-Use Demand'!$O$35)</f>
        <v>3612047214729.2075</v>
      </c>
      <c r="L146">
        <f>$B146*('NEB CEF End-Use Demand'!Y$35/'NEB CEF End-Use Demand'!$O$35)</f>
        <v>3612047214729.2075</v>
      </c>
      <c r="M146">
        <f>$B146*('NEB CEF End-Use Demand'!Z$35/'NEB CEF End-Use Demand'!$O$35)</f>
        <v>3612047214729.2075</v>
      </c>
      <c r="N146">
        <f>$B146*('NEB CEF End-Use Demand'!AA$35/'NEB CEF End-Use Demand'!$O$35)</f>
        <v>3612047214729.2075</v>
      </c>
      <c r="O146">
        <f>$B146*('NEB CEF End-Use Demand'!AB$35/'NEB CEF End-Use Demand'!$O$35)</f>
        <v>3612047214729.2075</v>
      </c>
      <c r="P146">
        <f>$B146*('NEB CEF End-Use Demand'!AC$35/'NEB CEF End-Use Demand'!$O$35)</f>
        <v>3776231179035.0801</v>
      </c>
      <c r="Q146">
        <f>$B146*('NEB CEF End-Use Demand'!AD$35/'NEB CEF End-Use Demand'!$O$35)</f>
        <v>3776231179035.0801</v>
      </c>
      <c r="R146">
        <f>$B146*('NEB CEF End-Use Demand'!AE$35/'NEB CEF End-Use Demand'!$O$35)</f>
        <v>3776231179035.0801</v>
      </c>
      <c r="S146">
        <f>$B146*('NEB CEF End-Use Demand'!AF$35/'NEB CEF End-Use Demand'!$O$35)</f>
        <v>3776231179035.0801</v>
      </c>
      <c r="T146">
        <f>$B146*('NEB CEF End-Use Demand'!AG$35/'NEB CEF End-Use Demand'!$O$35)</f>
        <v>3776231179035.0801</v>
      </c>
      <c r="U146">
        <f>$B146*('NEB CEF End-Use Demand'!AH$35/'NEB CEF End-Use Demand'!$O$35)</f>
        <v>3776231179035.0801</v>
      </c>
      <c r="V146">
        <f>$B146*('NEB CEF End-Use Demand'!AI$35/'NEB CEF End-Use Demand'!$O$35)</f>
        <v>3776231179035.0801</v>
      </c>
      <c r="W146">
        <f>$B146*('NEB CEF End-Use Demand'!AJ$35/'NEB CEF End-Use Demand'!$O$35)</f>
        <v>3612047214729.2075</v>
      </c>
      <c r="X146">
        <f>$B146*('NEB CEF End-Use Demand'!AK$35/'NEB CEF End-Use Demand'!$O$35)</f>
        <v>3612047214729.2075</v>
      </c>
      <c r="Y146">
        <f>$B146*('NEB CEF End-Use Demand'!AL$35/'NEB CEF End-Use Demand'!$O$35)</f>
        <v>3612047214729.2075</v>
      </c>
      <c r="Z146">
        <f>$B146*('NEB CEF End-Use Demand'!AM$35/'NEB CEF End-Use Demand'!$O$35)</f>
        <v>3612047214729.2075</v>
      </c>
      <c r="AA146">
        <f>$B146*('NEB CEF End-Use Demand'!AN$35/'NEB CEF End-Use Demand'!$O$35)</f>
        <v>3612047214729.2075</v>
      </c>
      <c r="AB146">
        <f>$B146*('NEB CEF End-Use Demand'!AO$35/'NEB CEF End-Use Demand'!$O$35)</f>
        <v>3612047214729.2075</v>
      </c>
      <c r="AC146">
        <f>$B146*('NEB CEF End-Use Demand'!AP$35/'NEB CEF End-Use Demand'!$O$35)</f>
        <v>3612047214729.2075</v>
      </c>
      <c r="AD146">
        <f>$B146*('NEB CEF End-Use Demand'!AQ$35/'NEB CEF End-Use Demand'!$O$35)</f>
        <v>3612047214729.2075</v>
      </c>
      <c r="AE146">
        <f>$B146*('NEB CEF End-Use Demand'!AR$35/'NEB CEF End-Use Demand'!$O$35)</f>
        <v>3612047214729.2075</v>
      </c>
      <c r="AF146">
        <f>$B146*('NEB CEF End-Use Demand'!AS$35/'NEB CEF End-Use Demand'!$O$35)</f>
        <v>3612047214729.2075</v>
      </c>
      <c r="AG146">
        <f>$B146*('NEB CEF End-Use Demand'!AT$35/'NEB CEF End-Use Demand'!$O$35)</f>
        <v>3612047214729.2075</v>
      </c>
      <c r="AH146">
        <f>$B146*('NEB CEF End-Use Demand'!AU$35/'NEB CEF End-Use Demand'!$O$35)</f>
        <v>3612047214729.2075</v>
      </c>
    </row>
    <row r="147" spans="1:34" x14ac:dyDescent="0.35">
      <c r="A147" t="s">
        <v>1009</v>
      </c>
      <c r="B147">
        <f>C135</f>
        <v>476257867755541.31</v>
      </c>
      <c r="C147">
        <f>$B147*('NEB CEF End-Use Demand'!P$31/'NEB CEF End-Use Demand'!$O$31)</f>
        <v>497182178911969.19</v>
      </c>
      <c r="D147">
        <f>$B147*('NEB CEF End-Use Demand'!Q$31/'NEB CEF End-Use Demand'!$O$31)</f>
        <v>465200964315000.06</v>
      </c>
      <c r="E147">
        <f>$B147*('NEB CEF End-Use Demand'!R$31/'NEB CEF End-Use Demand'!$O$31)</f>
        <v>457239453157935.44</v>
      </c>
      <c r="F147">
        <f>$B147*('NEB CEF End-Use Demand'!S$31/'NEB CEF End-Use Demand'!$O$31)</f>
        <v>456644705295608</v>
      </c>
      <c r="G147">
        <f>$B147*('NEB CEF End-Use Demand'!T$31/'NEB CEF End-Use Demand'!$O$31)</f>
        <v>457503034596921.44</v>
      </c>
      <c r="H147">
        <f>$B147*('NEB CEF End-Use Demand'!U$31/'NEB CEF End-Use Demand'!$O$31)</f>
        <v>458368122396670.44</v>
      </c>
      <c r="I147">
        <f>$B147*('NEB CEF End-Use Demand'!V$31/'NEB CEF End-Use Demand'!$O$31)</f>
        <v>456759599769012.25</v>
      </c>
      <c r="J147">
        <f>$B147*('NEB CEF End-Use Demand'!W$31/'NEB CEF End-Use Demand'!$O$31)</f>
        <v>455516036056873.13</v>
      </c>
      <c r="K147">
        <f>$B147*('NEB CEF End-Use Demand'!X$31/'NEB CEF End-Use Demand'!$O$31)</f>
        <v>452163820832845.81</v>
      </c>
      <c r="L147">
        <f>$B147*('NEB CEF End-Use Demand'!Y$31/'NEB CEF End-Use Demand'!$O$31)</f>
        <v>445581043356631.19</v>
      </c>
      <c r="M147">
        <f>$B147*('NEB CEF End-Use Demand'!Z$31/'NEB CEF End-Use Demand'!$O$31)</f>
        <v>440052591636360.5</v>
      </c>
      <c r="N147">
        <f>$B147*('NEB CEF End-Use Demand'!AA$31/'NEB CEF End-Use Demand'!$O$31)</f>
        <v>435625775161082.63</v>
      </c>
      <c r="O147">
        <f>$B147*('NEB CEF End-Use Demand'!AB$31/'NEB CEF End-Use Demand'!$O$31)</f>
        <v>435733911136051.31</v>
      </c>
      <c r="P147">
        <f>$B147*('NEB CEF End-Use Demand'!AC$31/'NEB CEF End-Use Demand'!$O$31)</f>
        <v>438119661083796.44</v>
      </c>
      <c r="Q147">
        <f>$B147*('NEB CEF End-Use Demand'!AD$31/'NEB CEF End-Use Demand'!$O$31)</f>
        <v>439011782877287.63</v>
      </c>
      <c r="R147">
        <f>$B147*('NEB CEF End-Use Demand'!AE$31/'NEB CEF End-Use Demand'!$O$31)</f>
        <v>440052591636360.5</v>
      </c>
      <c r="S147">
        <f>$B147*('NEB CEF End-Use Demand'!AF$31/'NEB CEF End-Use Demand'!$O$31)</f>
        <v>441384015828161.69</v>
      </c>
      <c r="T147">
        <f>$B147*('NEB CEF End-Use Demand'!AG$31/'NEB CEF End-Use Demand'!$O$31)</f>
        <v>443026330947997.56</v>
      </c>
      <c r="U147">
        <f>$B147*('NEB CEF End-Use Demand'!AH$31/'NEB CEF End-Use Demand'!$O$31)</f>
        <v>443614320311889.44</v>
      </c>
      <c r="V147">
        <f>$B147*('NEB CEF End-Use Demand'!AI$31/'NEB CEF End-Use Demand'!$O$31)</f>
        <v>447081430009320.75</v>
      </c>
      <c r="W147">
        <f>$B147*('NEB CEF End-Use Demand'!AJ$31/'NEB CEF End-Use Demand'!$O$31)</f>
        <v>451994858371957.38</v>
      </c>
      <c r="X147">
        <f>$B147*('NEB CEF End-Use Demand'!AK$31/'NEB CEF End-Use Demand'!$O$31)</f>
        <v>454367091322831.5</v>
      </c>
      <c r="Y147">
        <f>$B147*('NEB CEF End-Use Demand'!AL$31/'NEB CEF End-Use Demand'!$O$31)</f>
        <v>457895027506182.69</v>
      </c>
      <c r="Z147">
        <f>$B147*('NEB CEF End-Use Demand'!AM$31/'NEB CEF End-Use Demand'!$O$31)</f>
        <v>462632734909495.31</v>
      </c>
      <c r="AA147">
        <f>$B147*('NEB CEF End-Use Demand'!AN$31/'NEB CEF End-Use Demand'!$O$31)</f>
        <v>466485079017752.38</v>
      </c>
      <c r="AB147">
        <f>$B147*('NEB CEF End-Use Demand'!AO$31/'NEB CEF End-Use Demand'!$O$31)</f>
        <v>470945687985207.94</v>
      </c>
      <c r="AC147">
        <f>$B147*('NEB CEF End-Use Demand'!AP$31/'NEB CEF End-Use Demand'!$O$31)</f>
        <v>476413313219558.75</v>
      </c>
      <c r="AD147">
        <f>$B147*('NEB CEF End-Use Demand'!AQ$31/'NEB CEF End-Use Demand'!$O$31)</f>
        <v>482468927817801.44</v>
      </c>
      <c r="AE147">
        <f>$B147*('NEB CEF End-Use Demand'!AR$31/'NEB CEF End-Use Demand'!$O$31)</f>
        <v>488612402895706.13</v>
      </c>
      <c r="AF147">
        <f>$B147*('NEB CEF End-Use Demand'!AS$31/'NEB CEF End-Use Demand'!$O$31)</f>
        <v>495560139287439.88</v>
      </c>
      <c r="AG147">
        <f>$B147*('NEB CEF End-Use Demand'!AT$31/'NEB CEF End-Use Demand'!$O$31)</f>
        <v>502825525105644</v>
      </c>
      <c r="AH147">
        <f>$B147*('NEB CEF End-Use Demand'!AU$31/'NEB CEF End-Use Demand'!$O$31)</f>
        <v>511023583707952.38</v>
      </c>
    </row>
    <row r="148" spans="1:34" x14ac:dyDescent="0.35">
      <c r="A148" t="s">
        <v>1010</v>
      </c>
      <c r="B148">
        <f>D135</f>
        <v>15711853554609.99</v>
      </c>
      <c r="C148">
        <f>$B148*('NEB CEF End-Use Demand'!P$32/'NEB CEF End-Use Demand'!$O$32)</f>
        <v>16774817358473.279</v>
      </c>
      <c r="D148">
        <f>$B148*('NEB CEF End-Use Demand'!Q$32/'NEB CEF End-Use Demand'!$O$32)</f>
        <v>16443015302239.205</v>
      </c>
      <c r="E148">
        <f>$B148*('NEB CEF End-Use Demand'!R$32/'NEB CEF End-Use Demand'!$O$32)</f>
        <v>16437029182667.973</v>
      </c>
      <c r="F148">
        <f>$B148*('NEB CEF End-Use Demand'!S$32/'NEB CEF End-Use Demand'!$O$32)</f>
        <v>16526820976236.469</v>
      </c>
      <c r="G148">
        <f>$B148*('NEB CEF End-Use Demand'!T$32/'NEB CEF End-Use Demand'!$O$32)</f>
        <v>16756003839820.834</v>
      </c>
      <c r="H148">
        <f>$B148*('NEB CEF End-Use Demand'!U$32/'NEB CEF End-Use Demand'!$O$32)</f>
        <v>17077543976789.938</v>
      </c>
      <c r="I148">
        <f>$B148*('NEB CEF End-Use Demand'!V$32/'NEB CEF End-Use Demand'!$O$32)</f>
        <v>17204107647724.584</v>
      </c>
      <c r="J148">
        <f>$B148*('NEB CEF End-Use Demand'!W$32/'NEB CEF End-Use Demand'!$O$32)</f>
        <v>17282782362089.365</v>
      </c>
      <c r="K148">
        <f>$B148*('NEB CEF End-Use Demand'!X$32/'NEB CEF End-Use Demand'!$O$32)</f>
        <v>17312712959945.529</v>
      </c>
      <c r="L148">
        <f>$B148*('NEB CEF End-Use Demand'!Y$32/'NEB CEF End-Use Demand'!$O$32)</f>
        <v>17291333961476.84</v>
      </c>
      <c r="M148">
        <f>$B148*('NEB CEF End-Use Demand'!Z$32/'NEB CEF End-Use Demand'!$O$32)</f>
        <v>17302451040680.564</v>
      </c>
      <c r="N148">
        <f>$B148*('NEB CEF End-Use Demand'!AA$32/'NEB CEF End-Use Demand'!$O$32)</f>
        <v>17342643557801.699</v>
      </c>
      <c r="O148">
        <f>$B148*('NEB CEF End-Use Demand'!AB$32/'NEB CEF End-Use Demand'!$O$32)</f>
        <v>17411056352901.51</v>
      </c>
      <c r="P148">
        <f>$B148*('NEB CEF End-Use Demand'!AC$32/'NEB CEF End-Use Demand'!$O$32)</f>
        <v>17547026783162.379</v>
      </c>
      <c r="Q148">
        <f>$B148*('NEB CEF End-Use Demand'!AD$32/'NEB CEF End-Use Demand'!$O$32)</f>
        <v>17633397936975.887</v>
      </c>
      <c r="R148">
        <f>$B148*('NEB CEF End-Use Demand'!AE$32/'NEB CEF End-Use Demand'!$O$32)</f>
        <v>17742858409135.582</v>
      </c>
      <c r="S148">
        <f>$B148*('NEB CEF End-Use Demand'!AF$32/'NEB CEF End-Use Demand'!$O$32)</f>
        <v>17832650202704.086</v>
      </c>
      <c r="T148">
        <f>$B148*('NEB CEF End-Use Demand'!AG$32/'NEB CEF End-Use Demand'!$O$32)</f>
        <v>17919876516456.34</v>
      </c>
      <c r="U148">
        <f>$B148*('NEB CEF End-Use Demand'!AH$32/'NEB CEF End-Use Demand'!$O$32)</f>
        <v>17931848755598.809</v>
      </c>
      <c r="V148">
        <f>$B148*('NEB CEF End-Use Demand'!AI$32/'NEB CEF End-Use Demand'!$O$32)</f>
        <v>17975461912474.934</v>
      </c>
      <c r="W148">
        <f>$B148*('NEB CEF End-Use Demand'!AJ$32/'NEB CEF End-Use Demand'!$O$32)</f>
        <v>18013944109718.578</v>
      </c>
      <c r="X148">
        <f>$B148*('NEB CEF End-Use Demand'!AK$32/'NEB CEF End-Use Demand'!$O$32)</f>
        <v>18052426306962.219</v>
      </c>
      <c r="Y148">
        <f>$B148*('NEB CEF End-Use Demand'!AL$32/'NEB CEF End-Use Demand'!$O$32)</f>
        <v>18094329143960.855</v>
      </c>
      <c r="Z148">
        <f>$B148*('NEB CEF End-Use Demand'!AM$32/'NEB CEF End-Use Demand'!$O$32)</f>
        <v>18193527696855.578</v>
      </c>
      <c r="AA148">
        <f>$B148*('NEB CEF End-Use Demand'!AN$32/'NEB CEF End-Use Demand'!$O$32)</f>
        <v>18225168614589.242</v>
      </c>
      <c r="AB148">
        <f>$B148*('NEB CEF End-Use Demand'!AO$32/'NEB CEF End-Use Demand'!$O$32)</f>
        <v>18276478210914.098</v>
      </c>
      <c r="AC148">
        <f>$B148*('NEB CEF End-Use Demand'!AP$32/'NEB CEF End-Use Demand'!$O$32)</f>
        <v>18358573565033.871</v>
      </c>
      <c r="AD148">
        <f>$B148*('NEB CEF End-Use Demand'!AQ$32/'NEB CEF End-Use Demand'!$O$32)</f>
        <v>18456916957989.848</v>
      </c>
      <c r="AE148">
        <f>$B148*('NEB CEF End-Use Demand'!AR$32/'NEB CEF End-Use Demand'!$O$32)</f>
        <v>18545853591619.598</v>
      </c>
      <c r="AF148">
        <f>$B148*('NEB CEF End-Use Demand'!AS$32/'NEB CEF End-Use Demand'!$O$32)</f>
        <v>18662155343289.273</v>
      </c>
      <c r="AG148">
        <f>$B148*('NEB CEF End-Use Demand'!AT$32/'NEB CEF End-Use Demand'!$O$32)</f>
        <v>18785298374468.93</v>
      </c>
      <c r="AH148">
        <f>$B148*('NEB CEF End-Use Demand'!AU$32/'NEB CEF End-Use Demand'!$O$32)</f>
        <v>18946923602892.234</v>
      </c>
    </row>
    <row r="149" spans="1:34" s="134" customFormat="1" x14ac:dyDescent="0.35">
      <c r="A149" s="134" t="s">
        <v>1011</v>
      </c>
      <c r="B149" s="134">
        <f>D102</f>
        <v>5.054005263882712E-11</v>
      </c>
      <c r="C149" s="134">
        <f>B149</f>
        <v>5.054005263882712E-11</v>
      </c>
      <c r="D149" s="134">
        <f>TREND($D$47:$D$98,$A$47:$A$98,D144)</f>
        <v>3.5256255721942048E-11</v>
      </c>
      <c r="E149" s="134">
        <f t="shared" ref="E149:AH149" si="20">TREND($D$47:$D$98,$A$47:$A$98,E144)</f>
        <v>3.5643599073045072E-11</v>
      </c>
      <c r="F149" s="134">
        <f t="shared" si="20"/>
        <v>3.6030942424148095E-11</v>
      </c>
      <c r="G149" s="134">
        <f t="shared" si="20"/>
        <v>3.6418285775251016E-11</v>
      </c>
      <c r="H149" s="134">
        <f t="shared" si="20"/>
        <v>3.6805629126354039E-11</v>
      </c>
      <c r="I149" s="134">
        <f t="shared" si="20"/>
        <v>3.7192972477457063E-11</v>
      </c>
      <c r="J149" s="134">
        <f t="shared" si="20"/>
        <v>3.7580315828560087E-11</v>
      </c>
      <c r="K149" s="134">
        <f t="shared" si="20"/>
        <v>3.796765917966311E-11</v>
      </c>
      <c r="L149" s="134">
        <f t="shared" si="20"/>
        <v>3.8355002530766134E-11</v>
      </c>
      <c r="M149" s="134">
        <f t="shared" si="20"/>
        <v>3.8742345881869054E-11</v>
      </c>
      <c r="N149" s="134">
        <f t="shared" si="20"/>
        <v>3.9129689232972078E-11</v>
      </c>
      <c r="O149" s="134">
        <f t="shared" si="20"/>
        <v>3.9517032584075102E-11</v>
      </c>
      <c r="P149" s="134">
        <f t="shared" si="20"/>
        <v>3.9904375935178126E-11</v>
      </c>
      <c r="Q149" s="134">
        <f t="shared" si="20"/>
        <v>4.0291719286281149E-11</v>
      </c>
      <c r="R149" s="134">
        <f t="shared" si="20"/>
        <v>4.067906263738407E-11</v>
      </c>
      <c r="S149" s="134">
        <f t="shared" si="20"/>
        <v>4.1066405988487093E-11</v>
      </c>
      <c r="T149" s="134">
        <f t="shared" si="20"/>
        <v>4.1453749339590117E-11</v>
      </c>
      <c r="U149" s="134">
        <f t="shared" si="20"/>
        <v>4.1841092690693141E-11</v>
      </c>
      <c r="V149" s="134">
        <f t="shared" si="20"/>
        <v>4.2228436041796164E-11</v>
      </c>
      <c r="W149" s="134">
        <f t="shared" si="20"/>
        <v>4.2615779392899188E-11</v>
      </c>
      <c r="X149" s="134">
        <f t="shared" si="20"/>
        <v>4.3003122744002108E-11</v>
      </c>
      <c r="Y149" s="134">
        <f t="shared" si="20"/>
        <v>4.3390466095105132E-11</v>
      </c>
      <c r="Z149" s="134">
        <f t="shared" si="20"/>
        <v>4.3777809446208156E-11</v>
      </c>
      <c r="AA149" s="134">
        <f t="shared" si="20"/>
        <v>4.4165152797311179E-11</v>
      </c>
      <c r="AB149" s="134">
        <f t="shared" si="20"/>
        <v>4.4552496148414203E-11</v>
      </c>
      <c r="AC149" s="134">
        <f t="shared" si="20"/>
        <v>4.4939839499517227E-11</v>
      </c>
      <c r="AD149" s="134">
        <f t="shared" si="20"/>
        <v>4.5327182850620147E-11</v>
      </c>
      <c r="AE149" s="134">
        <f t="shared" si="20"/>
        <v>4.5714526201723171E-11</v>
      </c>
      <c r="AF149" s="134">
        <f t="shared" si="20"/>
        <v>4.6101869552826195E-11</v>
      </c>
      <c r="AG149" s="134">
        <f t="shared" si="20"/>
        <v>4.6489212903929218E-11</v>
      </c>
      <c r="AH149" s="134">
        <f t="shared" si="20"/>
        <v>4.6876556255032242E-11</v>
      </c>
    </row>
    <row r="150" spans="1:34" x14ac:dyDescent="0.35">
      <c r="A150" t="s">
        <v>183</v>
      </c>
      <c r="B150">
        <f>G135</f>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row>
    <row r="151" spans="1:34" x14ac:dyDescent="0.35">
      <c r="A151" s="1" t="s">
        <v>1012</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35">
      <c r="A152" s="1" t="s">
        <v>1013</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35">
      <c r="A153" s="1" t="s">
        <v>1014</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row>
    <row r="154" spans="1:34" x14ac:dyDescent="0.35">
      <c r="A154" s="1" t="s">
        <v>1015</v>
      </c>
      <c r="B154">
        <v>0</v>
      </c>
      <c r="C154">
        <v>0</v>
      </c>
      <c r="D154">
        <v>0</v>
      </c>
      <c r="E154">
        <v>0</v>
      </c>
      <c r="F154">
        <v>0</v>
      </c>
      <c r="G154">
        <v>0</v>
      </c>
      <c r="H154">
        <f>B121</f>
        <v>101640089937.68033</v>
      </c>
      <c r="I154">
        <f t="shared" ref="I154:AH154" si="21">C121</f>
        <v>101640089937.68033</v>
      </c>
      <c r="J154">
        <f t="shared" si="21"/>
        <v>101640089937.68033</v>
      </c>
      <c r="K154">
        <f t="shared" si="21"/>
        <v>101640089937.68033</v>
      </c>
      <c r="L154">
        <f t="shared" si="21"/>
        <v>348480308357.76105</v>
      </c>
      <c r="M154">
        <f t="shared" si="21"/>
        <v>588060520353.72192</v>
      </c>
      <c r="N154">
        <f t="shared" si="21"/>
        <v>1074480950769.7633</v>
      </c>
      <c r="O154">
        <f t="shared" si="21"/>
        <v>1314061162765.7244</v>
      </c>
      <c r="P154">
        <f t="shared" si="21"/>
        <v>1568161387609.925</v>
      </c>
      <c r="Q154">
        <f t="shared" si="21"/>
        <v>1568161387609.925</v>
      </c>
      <c r="R154">
        <f t="shared" si="21"/>
        <v>1560901381185.8049</v>
      </c>
      <c r="S154">
        <f t="shared" si="21"/>
        <v>1560901381185.8049</v>
      </c>
      <c r="T154">
        <f t="shared" si="21"/>
        <v>1560901381185.8049</v>
      </c>
      <c r="U154">
        <f t="shared" si="21"/>
        <v>1553641374761.6851</v>
      </c>
      <c r="V154">
        <f t="shared" si="21"/>
        <v>1568161387609.925</v>
      </c>
      <c r="W154">
        <f t="shared" si="21"/>
        <v>1589941406882.2852</v>
      </c>
      <c r="X154">
        <f t="shared" si="21"/>
        <v>1597201413306.4053</v>
      </c>
      <c r="Y154">
        <f t="shared" si="21"/>
        <v>1604461419730.5249</v>
      </c>
      <c r="Z154">
        <f t="shared" si="21"/>
        <v>1626241439002.8853</v>
      </c>
      <c r="AA154">
        <f t="shared" si="21"/>
        <v>1640761451851.125</v>
      </c>
      <c r="AB154">
        <f t="shared" si="21"/>
        <v>1655281464699.365</v>
      </c>
      <c r="AC154">
        <f t="shared" si="21"/>
        <v>1677061483971.7253</v>
      </c>
      <c r="AD154">
        <f t="shared" si="21"/>
        <v>1698841503244.0854</v>
      </c>
      <c r="AE154">
        <f t="shared" si="21"/>
        <v>1720621522516.4456</v>
      </c>
      <c r="AF154">
        <f t="shared" si="21"/>
        <v>1749661548212.9258</v>
      </c>
      <c r="AG154">
        <f t="shared" si="21"/>
        <v>1778701573909.406</v>
      </c>
      <c r="AH154">
        <f t="shared" si="21"/>
        <v>1807741599605.886</v>
      </c>
    </row>
    <row r="156" spans="1:34" s="129" customFormat="1" x14ac:dyDescent="0.35">
      <c r="A156" s="128" t="s">
        <v>1016</v>
      </c>
    </row>
    <row r="157" spans="1:34" x14ac:dyDescent="0.35">
      <c r="B157">
        <v>2018</v>
      </c>
      <c r="C157">
        <f>B157+1</f>
        <v>2019</v>
      </c>
      <c r="D157">
        <f t="shared" ref="D157:T157" si="22">C157+1</f>
        <v>2020</v>
      </c>
      <c r="E157">
        <f t="shared" si="22"/>
        <v>2021</v>
      </c>
      <c r="F157">
        <f t="shared" si="22"/>
        <v>2022</v>
      </c>
      <c r="G157">
        <f t="shared" si="22"/>
        <v>2023</v>
      </c>
      <c r="H157">
        <f t="shared" si="22"/>
        <v>2024</v>
      </c>
      <c r="I157">
        <f t="shared" si="22"/>
        <v>2025</v>
      </c>
      <c r="J157">
        <f t="shared" si="22"/>
        <v>2026</v>
      </c>
      <c r="K157">
        <f t="shared" si="22"/>
        <v>2027</v>
      </c>
      <c r="L157">
        <f t="shared" si="22"/>
        <v>2028</v>
      </c>
      <c r="M157">
        <f t="shared" si="22"/>
        <v>2029</v>
      </c>
      <c r="N157">
        <f t="shared" si="22"/>
        <v>2030</v>
      </c>
      <c r="O157">
        <f t="shared" si="22"/>
        <v>2031</v>
      </c>
      <c r="P157">
        <f t="shared" si="22"/>
        <v>2032</v>
      </c>
      <c r="Q157">
        <f t="shared" si="22"/>
        <v>2033</v>
      </c>
      <c r="R157">
        <f t="shared" si="22"/>
        <v>2034</v>
      </c>
      <c r="S157">
        <f t="shared" si="22"/>
        <v>2035</v>
      </c>
      <c r="T157">
        <f t="shared" si="22"/>
        <v>2036</v>
      </c>
      <c r="U157">
        <f t="shared" ref="U157:X157" si="23">T157+1</f>
        <v>2037</v>
      </c>
      <c r="V157">
        <f t="shared" si="23"/>
        <v>2038</v>
      </c>
      <c r="W157">
        <f t="shared" si="23"/>
        <v>2039</v>
      </c>
      <c r="X157">
        <f t="shared" si="23"/>
        <v>2040</v>
      </c>
      <c r="Y157">
        <f t="shared" ref="Y157:AH157" si="24">X157+1</f>
        <v>2041</v>
      </c>
      <c r="Z157">
        <f t="shared" si="24"/>
        <v>2042</v>
      </c>
      <c r="AA157">
        <f t="shared" si="24"/>
        <v>2043</v>
      </c>
      <c r="AB157">
        <f t="shared" si="24"/>
        <v>2044</v>
      </c>
      <c r="AC157">
        <f t="shared" si="24"/>
        <v>2045</v>
      </c>
      <c r="AD157">
        <f t="shared" si="24"/>
        <v>2046</v>
      </c>
      <c r="AE157">
        <f t="shared" si="24"/>
        <v>2047</v>
      </c>
      <c r="AF157">
        <f t="shared" si="24"/>
        <v>2048</v>
      </c>
      <c r="AG157">
        <f t="shared" si="24"/>
        <v>2049</v>
      </c>
      <c r="AH157">
        <f t="shared" si="24"/>
        <v>2050</v>
      </c>
    </row>
    <row r="158" spans="1:34" x14ac:dyDescent="0.35">
      <c r="A158" t="s">
        <v>180</v>
      </c>
      <c r="B158">
        <f>B136</f>
        <v>59176414290601.133</v>
      </c>
      <c r="C158">
        <f>$B158*('NEB CEF End-Use Demand'!P$30/'NEB CEF End-Use Demand'!$O$30)</f>
        <v>58843889265389.523</v>
      </c>
      <c r="D158">
        <f>$B158*('NEB CEF End-Use Demand'!Q$30/'NEB CEF End-Use Demand'!$O$30)</f>
        <v>54529757402349.883</v>
      </c>
      <c r="E158">
        <f>$B158*('NEB CEF End-Use Demand'!R$30/'NEB CEF End-Use Demand'!$O$30)</f>
        <v>54158111785936.891</v>
      </c>
      <c r="F158">
        <f>$B158*('NEB CEF End-Use Demand'!S$30/'NEB CEF End-Use Demand'!$O$30)</f>
        <v>60442400089200.938</v>
      </c>
      <c r="G158">
        <f>$B158*('NEB CEF End-Use Demand'!T$30/'NEB CEF End-Use Demand'!$O$30)</f>
        <v>61949629533542.492</v>
      </c>
      <c r="H158">
        <f>$B158*('NEB CEF End-Use Demand'!U$30/'NEB CEF End-Use Demand'!$O$30)</f>
        <v>63352537401347.07</v>
      </c>
      <c r="I158">
        <f>$B158*('NEB CEF End-Use Demand'!V$30/'NEB CEF End-Use Demand'!$O$30)</f>
        <v>64370759455671.531</v>
      </c>
      <c r="J158">
        <f>$B158*('NEB CEF End-Use Demand'!W$30/'NEB CEF End-Use Demand'!$O$30)</f>
        <v>65134697667187.117</v>
      </c>
      <c r="K158">
        <f>$B158*('NEB CEF End-Use Demand'!X$30/'NEB CEF End-Use Demand'!$O$30)</f>
        <v>65657392232960.938</v>
      </c>
      <c r="L158">
        <f>$B158*('NEB CEF End-Use Demand'!Y$30/'NEB CEF End-Use Demand'!$O$30)</f>
        <v>66289841790716.375</v>
      </c>
      <c r="M158">
        <f>$B158*('NEB CEF End-Use Demand'!Z$30/'NEB CEF End-Use Demand'!$O$30)</f>
        <v>66947285059517.133</v>
      </c>
      <c r="N158">
        <f>$B158*('NEB CEF End-Use Demand'!AA$30/'NEB CEF End-Use Demand'!$O$30)</f>
        <v>67565607737116.5</v>
      </c>
      <c r="O158">
        <f>$B158*('NEB CEF End-Use Demand'!AB$30/'NEB CEF End-Use Demand'!$O$30)</f>
        <v>68246958033873.641</v>
      </c>
      <c r="P158">
        <f>$B158*('NEB CEF End-Use Demand'!AC$30/'NEB CEF End-Use Demand'!$O$30)</f>
        <v>68420827328101.938</v>
      </c>
      <c r="Q158">
        <f>$B158*('NEB CEF End-Use Demand'!AD$30/'NEB CEF End-Use Demand'!$O$30)</f>
        <v>68860933979117.32</v>
      </c>
      <c r="R158">
        <f>$B158*('NEB CEF End-Use Demand'!AE$30/'NEB CEF End-Use Demand'!$O$30)</f>
        <v>69106524357214.797</v>
      </c>
      <c r="S158">
        <f>$B158*('NEB CEF End-Use Demand'!AF$30/'NEB CEF End-Use Demand'!$O$30)</f>
        <v>69418402403736.797</v>
      </c>
      <c r="T158">
        <f>$B158*('NEB CEF End-Use Demand'!AG$30/'NEB CEF End-Use Demand'!$O$30)</f>
        <v>69688986492879.578</v>
      </c>
      <c r="U158">
        <f>$B158*('NEB CEF End-Use Demand'!AH$30/'NEB CEF End-Use Demand'!$O$30)</f>
        <v>70359469958747.469</v>
      </c>
      <c r="V158">
        <f>$B158*('NEB CEF End-Use Demand'!AI$30/'NEB CEF End-Use Demand'!$O$30)</f>
        <v>70599626921400.297</v>
      </c>
      <c r="W158">
        <f>$B158*('NEB CEF End-Use Demand'!AJ$30/'NEB CEF End-Use Demand'!$O$30)</f>
        <v>70768062800183.969</v>
      </c>
      <c r="X158">
        <f>$B158*('NEB CEF End-Use Demand'!AK$30/'NEB CEF End-Use Demand'!$O$30)</f>
        <v>70887597939965.922</v>
      </c>
      <c r="Y158">
        <f>$B158*('NEB CEF End-Use Demand'!AL$30/'NEB CEF End-Use Demand'!$O$30)</f>
        <v>71069074015816.703</v>
      </c>
      <c r="Z158">
        <f>$B158*('NEB CEF End-Use Demand'!AM$30/'NEB CEF End-Use Demand'!$O$30)</f>
        <v>70993006199591.828</v>
      </c>
      <c r="AA158">
        <f>$B158*('NEB CEF End-Use Demand'!AN$30/'NEB CEF End-Use Demand'!$O$30)</f>
        <v>71465713343275</v>
      </c>
      <c r="AB158">
        <f>$B158*('NEB CEF End-Use Demand'!AO$30/'NEB CEF End-Use Demand'!$O$30)</f>
        <v>71917773508268.578</v>
      </c>
      <c r="AC158">
        <f>$B158*('NEB CEF End-Use Demand'!AP$30/'NEB CEF End-Use Demand'!$O$30)</f>
        <v>72277465610703.375</v>
      </c>
      <c r="AD158">
        <f>$B158*('NEB CEF End-Use Demand'!AQ$30/'NEB CEF End-Use Demand'!$O$30)</f>
        <v>72661064741094.547</v>
      </c>
      <c r="AE158">
        <f>$B158*('NEB CEF End-Use Demand'!AR$30/'NEB CEF End-Use Demand'!$O$30)</f>
        <v>73212013067180.484</v>
      </c>
      <c r="AF158">
        <f>$B158*('NEB CEF End-Use Demand'!AS$30/'NEB CEF End-Use Demand'!$O$30)</f>
        <v>73717320703531.469</v>
      </c>
      <c r="AG158">
        <f>$B158*('NEB CEF End-Use Demand'!AT$30/'NEB CEF End-Use Demand'!$O$30)</f>
        <v>74368243873798.656</v>
      </c>
      <c r="AH158">
        <f>$B158*('NEB CEF End-Use Demand'!AU$30/'NEB CEF End-Use Demand'!$O$30)</f>
        <v>74985479868309.109</v>
      </c>
    </row>
    <row r="159" spans="1:34" x14ac:dyDescent="0.35">
      <c r="A159" t="s">
        <v>202</v>
      </c>
      <c r="B159">
        <v>0</v>
      </c>
      <c r="C159">
        <f>$B159*('NEB CEF End-Use Demand'!P$31/'NEB CEF End-Use Demand'!$O$31)</f>
        <v>0</v>
      </c>
      <c r="D159">
        <f>$B159*('NEB CEF End-Use Demand'!Q$31/'NEB CEF End-Use Demand'!$O$31)</f>
        <v>0</v>
      </c>
      <c r="E159">
        <f>$B159*('NEB CEF End-Use Demand'!R$31/'NEB CEF End-Use Demand'!$O$31)</f>
        <v>0</v>
      </c>
      <c r="F159">
        <f>$B159*('NEB CEF End-Use Demand'!S$31/'NEB CEF End-Use Demand'!$O$31)</f>
        <v>0</v>
      </c>
      <c r="G159">
        <f>$B159*('NEB CEF End-Use Demand'!T$31/'NEB CEF End-Use Demand'!$O$31)</f>
        <v>0</v>
      </c>
      <c r="H159">
        <f>$B159*('NEB CEF End-Use Demand'!U$31/'NEB CEF End-Use Demand'!$O$31)</f>
        <v>0</v>
      </c>
      <c r="I159">
        <f>$B159*('NEB CEF End-Use Demand'!V$31/'NEB CEF End-Use Demand'!$O$31)</f>
        <v>0</v>
      </c>
      <c r="J159">
        <f>$B159*('NEB CEF End-Use Demand'!W$31/'NEB CEF End-Use Demand'!$O$31)</f>
        <v>0</v>
      </c>
      <c r="K159">
        <f>$B159*('NEB CEF End-Use Demand'!X$31/'NEB CEF End-Use Demand'!$O$31)</f>
        <v>0</v>
      </c>
      <c r="L159">
        <f>$B159*('NEB CEF End-Use Demand'!Y$31/'NEB CEF End-Use Demand'!$O$31)</f>
        <v>0</v>
      </c>
      <c r="M159">
        <f>$B159*('NEB CEF End-Use Demand'!Z$31/'NEB CEF End-Use Demand'!$O$31)</f>
        <v>0</v>
      </c>
      <c r="N159">
        <f>$B159*('NEB CEF End-Use Demand'!AA$31/'NEB CEF End-Use Demand'!$O$31)</f>
        <v>0</v>
      </c>
      <c r="O159">
        <f>$B159*('NEB CEF End-Use Demand'!AB$31/'NEB CEF End-Use Demand'!$O$31)</f>
        <v>0</v>
      </c>
      <c r="P159">
        <f>$B159*('NEB CEF End-Use Demand'!AC$31/'NEB CEF End-Use Demand'!$O$31)</f>
        <v>0</v>
      </c>
      <c r="Q159">
        <f>$B159*('NEB CEF End-Use Demand'!AD$31/'NEB CEF End-Use Demand'!$O$31)</f>
        <v>0</v>
      </c>
      <c r="R159">
        <f>$B159*('NEB CEF End-Use Demand'!AE$31/'NEB CEF End-Use Demand'!$O$31)</f>
        <v>0</v>
      </c>
      <c r="S159">
        <f>$B159*('NEB CEF End-Use Demand'!AF$31/'NEB CEF End-Use Demand'!$O$31)</f>
        <v>0</v>
      </c>
      <c r="T159">
        <f>$B159*('NEB CEF End-Use Demand'!AG$31/'NEB CEF End-Use Demand'!$O$31)</f>
        <v>0</v>
      </c>
      <c r="U159">
        <f>$B159*('NEB CEF End-Use Demand'!AH$31/'NEB CEF End-Use Demand'!$O$31)</f>
        <v>0</v>
      </c>
      <c r="V159">
        <f>$B159*('NEB CEF End-Use Demand'!AI$31/'NEB CEF End-Use Demand'!$O$31)</f>
        <v>0</v>
      </c>
      <c r="W159">
        <f>$B159*('NEB CEF End-Use Demand'!AJ$31/'NEB CEF End-Use Demand'!$O$31)</f>
        <v>0</v>
      </c>
      <c r="X159">
        <f>$B159*('NEB CEF End-Use Demand'!AK$31/'NEB CEF End-Use Demand'!$O$31)</f>
        <v>0</v>
      </c>
      <c r="Y159">
        <f>$B159*('NEB CEF End-Use Demand'!AL$31/'NEB CEF End-Use Demand'!$O$31)</f>
        <v>0</v>
      </c>
      <c r="Z159">
        <f>$B159*('NEB CEF End-Use Demand'!AM$31/'NEB CEF End-Use Demand'!$O$31)</f>
        <v>0</v>
      </c>
      <c r="AA159">
        <f>$B159*('NEB CEF End-Use Demand'!AN$31/'NEB CEF End-Use Demand'!$O$31)</f>
        <v>0</v>
      </c>
      <c r="AB159">
        <f>$B159*('NEB CEF End-Use Demand'!AO$31/'NEB CEF End-Use Demand'!$O$31)</f>
        <v>0</v>
      </c>
      <c r="AC159">
        <f>$B159*('NEB CEF End-Use Demand'!AP$31/'NEB CEF End-Use Demand'!$O$31)</f>
        <v>0</v>
      </c>
      <c r="AD159">
        <f>$B159*('NEB CEF End-Use Demand'!AQ$31/'NEB CEF End-Use Demand'!$O$31)</f>
        <v>0</v>
      </c>
      <c r="AE159">
        <f>$B159*('NEB CEF End-Use Demand'!AR$31/'NEB CEF End-Use Demand'!$O$31)</f>
        <v>0</v>
      </c>
      <c r="AF159">
        <f>$B159*('NEB CEF End-Use Demand'!AS$31/'NEB CEF End-Use Demand'!$O$31)</f>
        <v>0</v>
      </c>
      <c r="AG159">
        <f>$B159*('NEB CEF End-Use Demand'!AT$31/'NEB CEF End-Use Demand'!$O$31)</f>
        <v>0</v>
      </c>
      <c r="AH159">
        <f>$B159*('NEB CEF End-Use Demand'!AU$31/'NEB CEF End-Use Demand'!$O$31)</f>
        <v>0</v>
      </c>
    </row>
    <row r="160" spans="1:34" x14ac:dyDescent="0.35">
      <c r="A160" t="s">
        <v>181</v>
      </c>
      <c r="B160">
        <f>C136</f>
        <v>3815370436811.7061</v>
      </c>
      <c r="C160">
        <f>$B160*('NEB CEF End-Use Demand'!P$31/'NEB CEF End-Use Demand'!$O$31)</f>
        <v>3982998109973.5537</v>
      </c>
      <c r="D160">
        <f>$B160*('NEB CEF End-Use Demand'!Q$31/'NEB CEF End-Use Demand'!$O$31)</f>
        <v>3726791989365.7178</v>
      </c>
      <c r="E160">
        <f>$B160*('NEB CEF End-Use Demand'!R$31/'NEB CEF End-Use Demand'!$O$31)</f>
        <v>3663011175740.1826</v>
      </c>
      <c r="F160">
        <f>$B160*('NEB CEF End-Use Demand'!S$31/'NEB CEF End-Use Demand'!$O$31)</f>
        <v>3658246564875.1172</v>
      </c>
      <c r="G160">
        <f>$B160*('NEB CEF End-Use Demand'!T$31/'NEB CEF End-Use Demand'!$O$31)</f>
        <v>3665122764646.291</v>
      </c>
      <c r="H160">
        <f>$B160*('NEB CEF End-Use Demand'!U$31/'NEB CEF End-Use Demand'!$O$31)</f>
        <v>3672053107722.75</v>
      </c>
      <c r="I160">
        <f>$B160*('NEB CEF End-Use Demand'!V$31/'NEB CEF End-Use Demand'!$O$31)</f>
        <v>3659167001064.9595</v>
      </c>
      <c r="J160">
        <f>$B160*('NEB CEF End-Use Demand'!W$31/'NEB CEF End-Use Demand'!$O$31)</f>
        <v>3649204632892.5498</v>
      </c>
      <c r="K160">
        <f>$B160*('NEB CEF End-Use Demand'!X$31/'NEB CEF End-Use Demand'!$O$31)</f>
        <v>3622349553471.2715</v>
      </c>
      <c r="L160">
        <f>$B160*('NEB CEF End-Use Demand'!Y$31/'NEB CEF End-Use Demand'!$O$31)</f>
        <v>3569613974123.8433</v>
      </c>
      <c r="M160">
        <f>$B160*('NEB CEF End-Use Demand'!Z$31/'NEB CEF End-Use Demand'!$O$31)</f>
        <v>3525324750400.8486</v>
      </c>
      <c r="N160">
        <f>$B160*('NEB CEF End-Use Demand'!AA$31/'NEB CEF End-Use Demand'!$O$31)</f>
        <v>3489860885439.2822</v>
      </c>
      <c r="O160">
        <f>$B160*('NEB CEF End-Use Demand'!AB$31/'NEB CEF End-Use Demand'!$O$31)</f>
        <v>3490727178323.8398</v>
      </c>
      <c r="P160">
        <f>$B160*('NEB CEF End-Use Demand'!AC$31/'NEB CEF End-Use Demand'!$O$31)</f>
        <v>3509839765089.3862</v>
      </c>
      <c r="Q160">
        <f>$B160*('NEB CEF End-Use Demand'!AD$31/'NEB CEF End-Use Demand'!$O$31)</f>
        <v>3516986681386.9849</v>
      </c>
      <c r="R160">
        <f>$B160*('NEB CEF End-Use Demand'!AE$31/'NEB CEF End-Use Demand'!$O$31)</f>
        <v>3525324750400.8486</v>
      </c>
      <c r="S160">
        <f>$B160*('NEB CEF End-Use Demand'!AF$31/'NEB CEF End-Use Demand'!$O$31)</f>
        <v>3535990981541.9614</v>
      </c>
      <c r="T160">
        <f>$B160*('NEB CEF End-Use Demand'!AG$31/'NEB CEF End-Use Demand'!$O$31)</f>
        <v>3549147804726.1758</v>
      </c>
      <c r="U160">
        <f>$B160*('NEB CEF End-Use Demand'!AH$31/'NEB CEF End-Use Demand'!$O$31)</f>
        <v>3553858272285.9565</v>
      </c>
      <c r="V160">
        <f>$B160*('NEB CEF End-Use Demand'!AI$31/'NEB CEF End-Use Demand'!$O$31)</f>
        <v>3581633787897.0767</v>
      </c>
      <c r="W160">
        <f>$B160*('NEB CEF End-Use Demand'!AJ$31/'NEB CEF End-Use Demand'!$O$31)</f>
        <v>3620995970839.1509</v>
      </c>
      <c r="X160">
        <f>$B160*('NEB CEF End-Use Demand'!AK$31/'NEB CEF End-Use Demand'!$O$31)</f>
        <v>3640000270994.1279</v>
      </c>
      <c r="Y160">
        <f>$B160*('NEB CEF End-Use Demand'!AL$31/'NEB CEF End-Use Demand'!$O$31)</f>
        <v>3668263076352.8115</v>
      </c>
      <c r="Z160">
        <f>$B160*('NEB CEF End-Use Demand'!AM$31/'NEB CEF End-Use Demand'!$O$31)</f>
        <v>3706217533357.48</v>
      </c>
      <c r="AA160">
        <f>$B160*('NEB CEF End-Use Demand'!AN$31/'NEB CEF End-Use Demand'!$O$31)</f>
        <v>3737079217369.8359</v>
      </c>
      <c r="AB160">
        <f>$B160*('NEB CEF End-Use Demand'!AO$31/'NEB CEF End-Use Demand'!$O$31)</f>
        <v>3772813798857.8267</v>
      </c>
      <c r="AC160">
        <f>$B160*('NEB CEF End-Use Demand'!AP$31/'NEB CEF End-Use Demand'!$O$31)</f>
        <v>3816615732833.2578</v>
      </c>
      <c r="AD160">
        <f>$B160*('NEB CEF End-Use Demand'!AQ$31/'NEB CEF End-Use Demand'!$O$31)</f>
        <v>3865128134368.4692</v>
      </c>
      <c r="AE160">
        <f>$B160*('NEB CEF End-Use Demand'!AR$31/'NEB CEF End-Use Demand'!$O$31)</f>
        <v>3914344398872.3838</v>
      </c>
      <c r="AF160">
        <f>$B160*('NEB CEF End-Use Demand'!AS$31/'NEB CEF End-Use Demand'!$O$31)</f>
        <v>3970003716705.1934</v>
      </c>
      <c r="AG160">
        <f>$B160*('NEB CEF End-Use Demand'!AT$31/'NEB CEF End-Use Demand'!$O$31)</f>
        <v>4028207769886.3901</v>
      </c>
      <c r="AH160">
        <f>$B160*('NEB CEF End-Use Demand'!AU$31/'NEB CEF End-Use Demand'!$O$31)</f>
        <v>4093883599196.8936</v>
      </c>
    </row>
    <row r="161" spans="1:34" x14ac:dyDescent="0.35">
      <c r="A161" t="s">
        <v>203</v>
      </c>
      <c r="B161">
        <v>0</v>
      </c>
      <c r="C161">
        <f>$B161*('NEB CEF End-Use Demand'!P$31/'NEB CEF End-Use Demand'!$O$31)</f>
        <v>0</v>
      </c>
      <c r="D161">
        <f>$B161*('NEB CEF End-Use Demand'!Q$31/'NEB CEF End-Use Demand'!$O$31)</f>
        <v>0</v>
      </c>
      <c r="E161">
        <f>$B161*('NEB CEF End-Use Demand'!R$31/'NEB CEF End-Use Demand'!$O$31)</f>
        <v>0</v>
      </c>
      <c r="F161">
        <f>$B161*('NEB CEF End-Use Demand'!S$31/'NEB CEF End-Use Demand'!$O$31)</f>
        <v>0</v>
      </c>
      <c r="G161">
        <f>$B161*('NEB CEF End-Use Demand'!T$31/'NEB CEF End-Use Demand'!$O$31)</f>
        <v>0</v>
      </c>
      <c r="H161">
        <f>$B161*('NEB CEF End-Use Demand'!U$31/'NEB CEF End-Use Demand'!$O$31)</f>
        <v>0</v>
      </c>
      <c r="I161">
        <f>$B161*('NEB CEF End-Use Demand'!V$31/'NEB CEF End-Use Demand'!$O$31)</f>
        <v>0</v>
      </c>
      <c r="J161">
        <f>$B161*('NEB CEF End-Use Demand'!W$31/'NEB CEF End-Use Demand'!$O$31)</f>
        <v>0</v>
      </c>
      <c r="K161">
        <f>$B161*('NEB CEF End-Use Demand'!X$31/'NEB CEF End-Use Demand'!$O$31)</f>
        <v>0</v>
      </c>
      <c r="L161">
        <f>$B161*('NEB CEF End-Use Demand'!Y$31/'NEB CEF End-Use Demand'!$O$31)</f>
        <v>0</v>
      </c>
      <c r="M161">
        <f>$B161*('NEB CEF End-Use Demand'!Z$31/'NEB CEF End-Use Demand'!$O$31)</f>
        <v>0</v>
      </c>
      <c r="N161">
        <f>$B161*('NEB CEF End-Use Demand'!AA$31/'NEB CEF End-Use Demand'!$O$31)</f>
        <v>0</v>
      </c>
      <c r="O161">
        <f>$B161*('NEB CEF End-Use Demand'!AB$31/'NEB CEF End-Use Demand'!$O$31)</f>
        <v>0</v>
      </c>
      <c r="P161">
        <f>$B161*('NEB CEF End-Use Demand'!AC$31/'NEB CEF End-Use Demand'!$O$31)</f>
        <v>0</v>
      </c>
      <c r="Q161">
        <f>$B161*('NEB CEF End-Use Demand'!AD$31/'NEB CEF End-Use Demand'!$O$31)</f>
        <v>0</v>
      </c>
      <c r="R161">
        <f>$B161*('NEB CEF End-Use Demand'!AE$31/'NEB CEF End-Use Demand'!$O$31)</f>
        <v>0</v>
      </c>
      <c r="S161">
        <f>$B161*('NEB CEF End-Use Demand'!AF$31/'NEB CEF End-Use Demand'!$O$31)</f>
        <v>0</v>
      </c>
      <c r="T161">
        <f>$B161*('NEB CEF End-Use Demand'!AG$31/'NEB CEF End-Use Demand'!$O$31)</f>
        <v>0</v>
      </c>
      <c r="U161">
        <f>$B161*('NEB CEF End-Use Demand'!AH$31/'NEB CEF End-Use Demand'!$O$31)</f>
        <v>0</v>
      </c>
      <c r="V161">
        <f>$B161*('NEB CEF End-Use Demand'!AI$31/'NEB CEF End-Use Demand'!$O$31)</f>
        <v>0</v>
      </c>
      <c r="W161">
        <f>$B161*('NEB CEF End-Use Demand'!AJ$31/'NEB CEF End-Use Demand'!$O$31)</f>
        <v>0</v>
      </c>
      <c r="X161">
        <f>$B161*('NEB CEF End-Use Demand'!AK$31/'NEB CEF End-Use Demand'!$O$31)</f>
        <v>0</v>
      </c>
      <c r="Y161">
        <f>$B161*('NEB CEF End-Use Demand'!AL$31/'NEB CEF End-Use Demand'!$O$31)</f>
        <v>0</v>
      </c>
      <c r="Z161">
        <f>$B161*('NEB CEF End-Use Demand'!AM$31/'NEB CEF End-Use Demand'!$O$31)</f>
        <v>0</v>
      </c>
      <c r="AA161">
        <f>$B161*('NEB CEF End-Use Demand'!AN$31/'NEB CEF End-Use Demand'!$O$31)</f>
        <v>0</v>
      </c>
      <c r="AB161">
        <f>$B161*('NEB CEF End-Use Demand'!AO$31/'NEB CEF End-Use Demand'!$O$31)</f>
        <v>0</v>
      </c>
      <c r="AC161">
        <f>$B161*('NEB CEF End-Use Demand'!AP$31/'NEB CEF End-Use Demand'!$O$31)</f>
        <v>0</v>
      </c>
      <c r="AD161">
        <f>$B161*('NEB CEF End-Use Demand'!AQ$31/'NEB CEF End-Use Demand'!$O$31)</f>
        <v>0</v>
      </c>
      <c r="AE161">
        <f>$B161*('NEB CEF End-Use Demand'!AR$31/'NEB CEF End-Use Demand'!$O$31)</f>
        <v>0</v>
      </c>
      <c r="AF161">
        <f>$B161*('NEB CEF End-Use Demand'!AS$31/'NEB CEF End-Use Demand'!$O$31)</f>
        <v>0</v>
      </c>
      <c r="AG161">
        <f>$B161*('NEB CEF End-Use Demand'!AT$31/'NEB CEF End-Use Demand'!$O$31)</f>
        <v>0</v>
      </c>
      <c r="AH161">
        <f>$B161*('NEB CEF End-Use Demand'!AU$31/'NEB CEF End-Use Demand'!$O$31)</f>
        <v>0</v>
      </c>
    </row>
    <row r="162" spans="1:34" x14ac:dyDescent="0.35">
      <c r="A162" t="s">
        <v>204</v>
      </c>
      <c r="B162">
        <v>0</v>
      </c>
      <c r="C162">
        <f>$B162*('NEB CEF End-Use Demand'!P$31/'NEB CEF End-Use Demand'!$O$31)</f>
        <v>0</v>
      </c>
      <c r="D162">
        <f>$B162*('NEB CEF End-Use Demand'!Q$31/'NEB CEF End-Use Demand'!$O$31)</f>
        <v>0</v>
      </c>
      <c r="E162">
        <f>$B162*('NEB CEF End-Use Demand'!R$31/'NEB CEF End-Use Demand'!$O$31)</f>
        <v>0</v>
      </c>
      <c r="F162">
        <f>$B162*('NEB CEF End-Use Demand'!S$31/'NEB CEF End-Use Demand'!$O$31)</f>
        <v>0</v>
      </c>
      <c r="G162">
        <f>$B162*('NEB CEF End-Use Demand'!T$31/'NEB CEF End-Use Demand'!$O$31)</f>
        <v>0</v>
      </c>
      <c r="H162">
        <f>$B162*('NEB CEF End-Use Demand'!U$31/'NEB CEF End-Use Demand'!$O$31)</f>
        <v>0</v>
      </c>
      <c r="I162">
        <f>$B162*('NEB CEF End-Use Demand'!V$31/'NEB CEF End-Use Demand'!$O$31)</f>
        <v>0</v>
      </c>
      <c r="J162">
        <f>$B162*('NEB CEF End-Use Demand'!W$31/'NEB CEF End-Use Demand'!$O$31)</f>
        <v>0</v>
      </c>
      <c r="K162">
        <f>$B162*('NEB CEF End-Use Demand'!X$31/'NEB CEF End-Use Demand'!$O$31)</f>
        <v>0</v>
      </c>
      <c r="L162">
        <f>$B162*('NEB CEF End-Use Demand'!Y$31/'NEB CEF End-Use Demand'!$O$31)</f>
        <v>0</v>
      </c>
      <c r="M162">
        <f>$B162*('NEB CEF End-Use Demand'!Z$31/'NEB CEF End-Use Demand'!$O$31)</f>
        <v>0</v>
      </c>
      <c r="N162">
        <f>$B162*('NEB CEF End-Use Demand'!AA$31/'NEB CEF End-Use Demand'!$O$31)</f>
        <v>0</v>
      </c>
      <c r="O162">
        <f>$B162*('NEB CEF End-Use Demand'!AB$31/'NEB CEF End-Use Demand'!$O$31)</f>
        <v>0</v>
      </c>
      <c r="P162">
        <f>$B162*('NEB CEF End-Use Demand'!AC$31/'NEB CEF End-Use Demand'!$O$31)</f>
        <v>0</v>
      </c>
      <c r="Q162">
        <f>$B162*('NEB CEF End-Use Demand'!AD$31/'NEB CEF End-Use Demand'!$O$31)</f>
        <v>0</v>
      </c>
      <c r="R162">
        <f>$B162*('NEB CEF End-Use Demand'!AE$31/'NEB CEF End-Use Demand'!$O$31)</f>
        <v>0</v>
      </c>
      <c r="S162">
        <f>$B162*('NEB CEF End-Use Demand'!AF$31/'NEB CEF End-Use Demand'!$O$31)</f>
        <v>0</v>
      </c>
      <c r="T162">
        <f>$B162*('NEB CEF End-Use Demand'!AG$31/'NEB CEF End-Use Demand'!$O$31)</f>
        <v>0</v>
      </c>
      <c r="U162">
        <f>$B162*('NEB CEF End-Use Demand'!AH$31/'NEB CEF End-Use Demand'!$O$31)</f>
        <v>0</v>
      </c>
      <c r="V162">
        <f>$B162*('NEB CEF End-Use Demand'!AI$31/'NEB CEF End-Use Demand'!$O$31)</f>
        <v>0</v>
      </c>
      <c r="W162">
        <f>$B162*('NEB CEF End-Use Demand'!AJ$31/'NEB CEF End-Use Demand'!$O$31)</f>
        <v>0</v>
      </c>
      <c r="X162">
        <f>$B162*('NEB CEF End-Use Demand'!AK$31/'NEB CEF End-Use Demand'!$O$31)</f>
        <v>0</v>
      </c>
      <c r="Y162">
        <f>$B162*('NEB CEF End-Use Demand'!AL$31/'NEB CEF End-Use Demand'!$O$31)</f>
        <v>0</v>
      </c>
      <c r="Z162">
        <f>$B162*('NEB CEF End-Use Demand'!AM$31/'NEB CEF End-Use Demand'!$O$31)</f>
        <v>0</v>
      </c>
      <c r="AA162">
        <f>$B162*('NEB CEF End-Use Demand'!AN$31/'NEB CEF End-Use Demand'!$O$31)</f>
        <v>0</v>
      </c>
      <c r="AB162">
        <f>$B162*('NEB CEF End-Use Demand'!AO$31/'NEB CEF End-Use Demand'!$O$31)</f>
        <v>0</v>
      </c>
      <c r="AC162">
        <f>$B162*('NEB CEF End-Use Demand'!AP$31/'NEB CEF End-Use Demand'!$O$31)</f>
        <v>0</v>
      </c>
      <c r="AD162">
        <f>$B162*('NEB CEF End-Use Demand'!AQ$31/'NEB CEF End-Use Demand'!$O$31)</f>
        <v>0</v>
      </c>
      <c r="AE162">
        <f>$B162*('NEB CEF End-Use Demand'!AR$31/'NEB CEF End-Use Demand'!$O$31)</f>
        <v>0</v>
      </c>
      <c r="AF162">
        <f>$B162*('NEB CEF End-Use Demand'!AS$31/'NEB CEF End-Use Demand'!$O$31)</f>
        <v>0</v>
      </c>
      <c r="AG162">
        <f>$B162*('NEB CEF End-Use Demand'!AT$31/'NEB CEF End-Use Demand'!$O$31)</f>
        <v>0</v>
      </c>
      <c r="AH162">
        <f>$B162*('NEB CEF End-Use Demand'!AU$31/'NEB CEF End-Use Demand'!$O$31)</f>
        <v>0</v>
      </c>
    </row>
    <row r="163" spans="1:34" x14ac:dyDescent="0.35">
      <c r="A163" t="s">
        <v>183</v>
      </c>
      <c r="B163">
        <v>0</v>
      </c>
      <c r="C163">
        <f>$B163*('NEB CEF End-Use Demand'!P$31/'NEB CEF End-Use Demand'!$O$31)</f>
        <v>0</v>
      </c>
      <c r="D163">
        <f>$B163*('NEB CEF End-Use Demand'!Q$31/'NEB CEF End-Use Demand'!$O$31)</f>
        <v>0</v>
      </c>
      <c r="E163">
        <f>$B163*('NEB CEF End-Use Demand'!R$31/'NEB CEF End-Use Demand'!$O$31)</f>
        <v>0</v>
      </c>
      <c r="F163">
        <f>$B163*('NEB CEF End-Use Demand'!S$31/'NEB CEF End-Use Demand'!$O$31)</f>
        <v>0</v>
      </c>
      <c r="G163">
        <f>$B163*('NEB CEF End-Use Demand'!T$31/'NEB CEF End-Use Demand'!$O$31)</f>
        <v>0</v>
      </c>
      <c r="H163">
        <f>$B163*('NEB CEF End-Use Demand'!U$31/'NEB CEF End-Use Demand'!$O$31)</f>
        <v>0</v>
      </c>
      <c r="I163">
        <f>$B163*('NEB CEF End-Use Demand'!V$31/'NEB CEF End-Use Demand'!$O$31)</f>
        <v>0</v>
      </c>
      <c r="J163">
        <f>$B163*('NEB CEF End-Use Demand'!W$31/'NEB CEF End-Use Demand'!$O$31)</f>
        <v>0</v>
      </c>
      <c r="K163">
        <f>$B163*('NEB CEF End-Use Demand'!X$31/'NEB CEF End-Use Demand'!$O$31)</f>
        <v>0</v>
      </c>
      <c r="L163">
        <f>$B163*('NEB CEF End-Use Demand'!Y$31/'NEB CEF End-Use Demand'!$O$31)</f>
        <v>0</v>
      </c>
      <c r="M163">
        <f>$B163*('NEB CEF End-Use Demand'!Z$31/'NEB CEF End-Use Demand'!$O$31)</f>
        <v>0</v>
      </c>
      <c r="N163">
        <f>$B163*('NEB CEF End-Use Demand'!AA$31/'NEB CEF End-Use Demand'!$O$31)</f>
        <v>0</v>
      </c>
      <c r="O163">
        <f>$B163*('NEB CEF End-Use Demand'!AB$31/'NEB CEF End-Use Demand'!$O$31)</f>
        <v>0</v>
      </c>
      <c r="P163">
        <f>$B163*('NEB CEF End-Use Demand'!AC$31/'NEB CEF End-Use Demand'!$O$31)</f>
        <v>0</v>
      </c>
      <c r="Q163">
        <f>$B163*('NEB CEF End-Use Demand'!AD$31/'NEB CEF End-Use Demand'!$O$31)</f>
        <v>0</v>
      </c>
      <c r="R163">
        <f>$B163*('NEB CEF End-Use Demand'!AE$31/'NEB CEF End-Use Demand'!$O$31)</f>
        <v>0</v>
      </c>
      <c r="S163">
        <f>$B163*('NEB CEF End-Use Demand'!AF$31/'NEB CEF End-Use Demand'!$O$31)</f>
        <v>0</v>
      </c>
      <c r="T163">
        <f>$B163*('NEB CEF End-Use Demand'!AG$31/'NEB CEF End-Use Demand'!$O$31)</f>
        <v>0</v>
      </c>
      <c r="U163">
        <f>$B163*('NEB CEF End-Use Demand'!AH$31/'NEB CEF End-Use Demand'!$O$31)</f>
        <v>0</v>
      </c>
      <c r="V163">
        <f>$B163*('NEB CEF End-Use Demand'!AI$31/'NEB CEF End-Use Demand'!$O$31)</f>
        <v>0</v>
      </c>
      <c r="W163">
        <f>$B163*('NEB CEF End-Use Demand'!AJ$31/'NEB CEF End-Use Demand'!$O$31)</f>
        <v>0</v>
      </c>
      <c r="X163">
        <f>$B163*('NEB CEF End-Use Demand'!AK$31/'NEB CEF End-Use Demand'!$O$31)</f>
        <v>0</v>
      </c>
      <c r="Y163">
        <f>$B163*('NEB CEF End-Use Demand'!AL$31/'NEB CEF End-Use Demand'!$O$31)</f>
        <v>0</v>
      </c>
      <c r="Z163">
        <f>$B163*('NEB CEF End-Use Demand'!AM$31/'NEB CEF End-Use Demand'!$O$31)</f>
        <v>0</v>
      </c>
      <c r="AA163">
        <f>$B163*('NEB CEF End-Use Demand'!AN$31/'NEB CEF End-Use Demand'!$O$31)</f>
        <v>0</v>
      </c>
      <c r="AB163">
        <f>$B163*('NEB CEF End-Use Demand'!AO$31/'NEB CEF End-Use Demand'!$O$31)</f>
        <v>0</v>
      </c>
      <c r="AC163">
        <f>$B163*('NEB CEF End-Use Demand'!AP$31/'NEB CEF End-Use Demand'!$O$31)</f>
        <v>0</v>
      </c>
      <c r="AD163">
        <f>$B163*('NEB CEF End-Use Demand'!AQ$31/'NEB CEF End-Use Demand'!$O$31)</f>
        <v>0</v>
      </c>
      <c r="AE163">
        <f>$B163*('NEB CEF End-Use Demand'!AR$31/'NEB CEF End-Use Demand'!$O$31)</f>
        <v>0</v>
      </c>
      <c r="AF163">
        <f>$B163*('NEB CEF End-Use Demand'!AS$31/'NEB CEF End-Use Demand'!$O$31)</f>
        <v>0</v>
      </c>
      <c r="AG163">
        <f>$B163*('NEB CEF End-Use Demand'!AT$31/'NEB CEF End-Use Demand'!$O$31)</f>
        <v>0</v>
      </c>
      <c r="AH163">
        <f>$B163*('NEB CEF End-Use Demand'!AU$31/'NEB CEF End-Use Demand'!$O$31)</f>
        <v>0</v>
      </c>
    </row>
    <row r="164" spans="1:34" x14ac:dyDescent="0.35">
      <c r="A164" s="1" t="s">
        <v>1012</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row>
    <row r="165" spans="1:34" x14ac:dyDescent="0.35">
      <c r="A165" s="1" t="s">
        <v>1013</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row>
    <row r="166" spans="1:34" x14ac:dyDescent="0.35">
      <c r="A166" s="1" t="s">
        <v>1014</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row>
    <row r="167" spans="1:34" x14ac:dyDescent="0.35">
      <c r="A167" s="1" t="s">
        <v>1015</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row>
    <row r="169" spans="1:34" s="129" customFormat="1" x14ac:dyDescent="0.35">
      <c r="A169" s="128" t="s">
        <v>1017</v>
      </c>
    </row>
    <row r="170" spans="1:34" x14ac:dyDescent="0.35">
      <c r="B170">
        <v>2018</v>
      </c>
      <c r="C170">
        <f>B170+1</f>
        <v>2019</v>
      </c>
      <c r="D170">
        <f t="shared" ref="D170:T170" si="25">C170+1</f>
        <v>2020</v>
      </c>
      <c r="E170">
        <f t="shared" si="25"/>
        <v>2021</v>
      </c>
      <c r="F170">
        <f t="shared" si="25"/>
        <v>2022</v>
      </c>
      <c r="G170">
        <f t="shared" si="25"/>
        <v>2023</v>
      </c>
      <c r="H170">
        <f t="shared" si="25"/>
        <v>2024</v>
      </c>
      <c r="I170">
        <f t="shared" si="25"/>
        <v>2025</v>
      </c>
      <c r="J170">
        <f t="shared" si="25"/>
        <v>2026</v>
      </c>
      <c r="K170">
        <f t="shared" si="25"/>
        <v>2027</v>
      </c>
      <c r="L170">
        <f t="shared" si="25"/>
        <v>2028</v>
      </c>
      <c r="M170">
        <f t="shared" si="25"/>
        <v>2029</v>
      </c>
      <c r="N170">
        <f t="shared" si="25"/>
        <v>2030</v>
      </c>
      <c r="O170">
        <f t="shared" si="25"/>
        <v>2031</v>
      </c>
      <c r="P170">
        <f t="shared" si="25"/>
        <v>2032</v>
      </c>
      <c r="Q170">
        <f t="shared" si="25"/>
        <v>2033</v>
      </c>
      <c r="R170">
        <f t="shared" si="25"/>
        <v>2034</v>
      </c>
      <c r="S170">
        <f t="shared" si="25"/>
        <v>2035</v>
      </c>
      <c r="T170">
        <f t="shared" si="25"/>
        <v>2036</v>
      </c>
      <c r="U170">
        <f t="shared" ref="U170:X170" si="26">T170+1</f>
        <v>2037</v>
      </c>
      <c r="V170">
        <f t="shared" si="26"/>
        <v>2038</v>
      </c>
      <c r="W170">
        <f t="shared" si="26"/>
        <v>2039</v>
      </c>
      <c r="X170">
        <f t="shared" si="26"/>
        <v>2040</v>
      </c>
      <c r="Y170">
        <f t="shared" ref="Y170:AH170" si="27">X170+1</f>
        <v>2041</v>
      </c>
      <c r="Z170">
        <f t="shared" si="27"/>
        <v>2042</v>
      </c>
      <c r="AA170">
        <f t="shared" si="27"/>
        <v>2043</v>
      </c>
      <c r="AB170">
        <f t="shared" si="27"/>
        <v>2044</v>
      </c>
      <c r="AC170">
        <f t="shared" si="27"/>
        <v>2045</v>
      </c>
      <c r="AD170">
        <f t="shared" si="27"/>
        <v>2046</v>
      </c>
      <c r="AE170">
        <f t="shared" si="27"/>
        <v>2047</v>
      </c>
      <c r="AF170">
        <f t="shared" si="27"/>
        <v>2048</v>
      </c>
      <c r="AG170">
        <f t="shared" si="27"/>
        <v>2049</v>
      </c>
      <c r="AH170">
        <f t="shared" si="27"/>
        <v>2050</v>
      </c>
    </row>
    <row r="171" spans="1:34" x14ac:dyDescent="0.35">
      <c r="A171" t="s">
        <v>180</v>
      </c>
      <c r="B171">
        <f>B137</f>
        <v>167416951268269.94</v>
      </c>
      <c r="C171">
        <f>$B171*('NEB CEF End-Use Demand'!P$30/'NEB CEF End-Use Demand'!$O$30)</f>
        <v>166476199338490.13</v>
      </c>
      <c r="D171">
        <f>$B171*('NEB CEF End-Use Demand'!Q$30/'NEB CEF End-Use Demand'!$O$30)</f>
        <v>154271019073045.88</v>
      </c>
      <c r="E171">
        <f>$B171*('NEB CEF End-Use Demand'!R$30/'NEB CEF End-Use Demand'!$O$30)</f>
        <v>153219590445644.88</v>
      </c>
      <c r="F171">
        <f>$B171*('NEB CEF End-Use Demand'!S$30/'NEB CEF End-Use Demand'!$O$30)</f>
        <v>170998572177399.06</v>
      </c>
      <c r="G171">
        <f>$B171*('NEB CEF End-Use Demand'!T$30/'NEB CEF End-Use Demand'!$O$30)</f>
        <v>175262699388525.31</v>
      </c>
      <c r="H171">
        <f>$B171*('NEB CEF End-Use Demand'!U$30/'NEB CEF End-Use Demand'!$O$30)</f>
        <v>179231688739328.47</v>
      </c>
      <c r="I171">
        <f>$B171*('NEB CEF End-Use Demand'!V$30/'NEB CEF End-Use Demand'!$O$30)</f>
        <v>182112357230190.22</v>
      </c>
      <c r="J171">
        <f>$B171*('NEB CEF End-Use Demand'!W$30/'NEB CEF End-Use Demand'!$O$30)</f>
        <v>184273627186514.5</v>
      </c>
      <c r="K171">
        <f>$B171*('NEB CEF End-Use Demand'!X$30/'NEB CEF End-Use Demand'!$O$30)</f>
        <v>185752390840841.63</v>
      </c>
      <c r="L171">
        <f>$B171*('NEB CEF End-Use Demand'!Y$30/'NEB CEF End-Use Demand'!$O$30)</f>
        <v>187541664119050.31</v>
      </c>
      <c r="M171">
        <f>$B171*('NEB CEF End-Use Demand'!Z$30/'NEB CEF End-Use Demand'!$O$30)</f>
        <v>189401647509628.13</v>
      </c>
      <c r="N171">
        <f>$B171*('NEB CEF End-Use Demand'!AA$30/'NEB CEF End-Use Demand'!$O$30)</f>
        <v>191150954202584.69</v>
      </c>
      <c r="O171">
        <f>$B171*('NEB CEF End-Use Demand'!AB$30/'NEB CEF End-Use Demand'!$O$30)</f>
        <v>193078573352819.84</v>
      </c>
      <c r="P171">
        <f>$B171*('NEB CEF End-Use Demand'!AC$30/'NEB CEF End-Use Demand'!$O$30)</f>
        <v>193570469786691.66</v>
      </c>
      <c r="Q171">
        <f>$B171*('NEB CEF End-Use Demand'!AD$30/'NEB CEF End-Use Demand'!$O$30)</f>
        <v>194815582634929.66</v>
      </c>
      <c r="R171">
        <f>$B171*('NEB CEF End-Use Demand'!AE$30/'NEB CEF End-Use Demand'!$O$30)</f>
        <v>195510386347773.63</v>
      </c>
      <c r="S171">
        <f>$B171*('NEB CEF End-Use Demand'!AF$30/'NEB CEF End-Use Demand'!$O$30)</f>
        <v>196392725576031.13</v>
      </c>
      <c r="T171">
        <f>$B171*('NEB CEF End-Use Demand'!AG$30/'NEB CEF End-Use Demand'!$O$30)</f>
        <v>197158239401244.13</v>
      </c>
      <c r="U171">
        <f>$B171*('NEB CEF End-Use Demand'!AH$30/'NEB CEF End-Use Demand'!$O$30)</f>
        <v>199055115024362.34</v>
      </c>
      <c r="V171">
        <f>$B171*('NEB CEF End-Use Demand'!AI$30/'NEB CEF End-Use Demand'!$O$30)</f>
        <v>199734546973647.72</v>
      </c>
      <c r="W171">
        <f>$B171*('NEB CEF End-Use Demand'!AJ$30/'NEB CEF End-Use Demand'!$O$30)</f>
        <v>200211071643961.09</v>
      </c>
      <c r="X171">
        <f>$B171*('NEB CEF End-Use Demand'!AK$30/'NEB CEF End-Use Demand'!$O$30)</f>
        <v>200549250442247.97</v>
      </c>
      <c r="Y171">
        <f>$B171*('NEB CEF End-Use Demand'!AL$30/'NEB CEF End-Use Demand'!$O$30)</f>
        <v>201062667345101.63</v>
      </c>
      <c r="Z171">
        <f>$B171*('NEB CEF End-Use Demand'!AM$30/'NEB CEF End-Use Demand'!$O$30)</f>
        <v>200847462655282.72</v>
      </c>
      <c r="AA171">
        <f>$B171*('NEB CEF End-Use Demand'!AN$30/'NEB CEF End-Use Demand'!$O$30)</f>
        <v>202184806084871.69</v>
      </c>
      <c r="AB171">
        <f>$B171*('NEB CEF End-Use Demand'!AO$30/'NEB CEF End-Use Demand'!$O$30)</f>
        <v>203463736812938.41</v>
      </c>
      <c r="AC171">
        <f>$B171*('NEB CEF End-Use Demand'!AP$30/'NEB CEF End-Use Demand'!$O$30)</f>
        <v>204481347560510.72</v>
      </c>
      <c r="AD171">
        <f>$B171*('NEB CEF End-Use Demand'!AQ$30/'NEB CEF End-Use Demand'!$O$30)</f>
        <v>205566594067740.38</v>
      </c>
      <c r="AE171">
        <f>$B171*('NEB CEF End-Use Demand'!AR$30/'NEB CEF End-Use Demand'!$O$30)</f>
        <v>207125290892571.69</v>
      </c>
      <c r="AF171">
        <f>$B171*('NEB CEF End-Use Demand'!AS$30/'NEB CEF End-Use Demand'!$O$30)</f>
        <v>208554864903511.63</v>
      </c>
      <c r="AG171">
        <f>$B171*('NEB CEF End-Use Demand'!AT$30/'NEB CEF End-Use Demand'!$O$30)</f>
        <v>210396402177819.19</v>
      </c>
      <c r="AH171">
        <f>$B171*('NEB CEF End-Use Demand'!AU$30/'NEB CEF End-Use Demand'!$O$30)</f>
        <v>212142634518064.09</v>
      </c>
    </row>
    <row r="172" spans="1:34" x14ac:dyDescent="0.35">
      <c r="A172" t="s">
        <v>202</v>
      </c>
      <c r="B172">
        <v>0</v>
      </c>
      <c r="C172">
        <f>$B172*('NEB CEF End-Use Demand'!P$31/'NEB CEF End-Use Demand'!$O$31)</f>
        <v>0</v>
      </c>
      <c r="D172">
        <f>$B172*('NEB CEF End-Use Demand'!Q$31/'NEB CEF End-Use Demand'!$O$31)</f>
        <v>0</v>
      </c>
      <c r="E172">
        <f>$B172*('NEB CEF End-Use Demand'!R$31/'NEB CEF End-Use Demand'!$O$31)</f>
        <v>0</v>
      </c>
      <c r="F172">
        <f>$B172*('NEB CEF End-Use Demand'!S$31/'NEB CEF End-Use Demand'!$O$31)</f>
        <v>0</v>
      </c>
      <c r="G172">
        <f>$B172*('NEB CEF End-Use Demand'!T$31/'NEB CEF End-Use Demand'!$O$31)</f>
        <v>0</v>
      </c>
      <c r="H172">
        <f>$B172*('NEB CEF End-Use Demand'!U$31/'NEB CEF End-Use Demand'!$O$31)</f>
        <v>0</v>
      </c>
      <c r="I172">
        <f>$B172*('NEB CEF End-Use Demand'!V$31/'NEB CEF End-Use Demand'!$O$31)</f>
        <v>0</v>
      </c>
      <c r="J172">
        <f>$B172*('NEB CEF End-Use Demand'!W$31/'NEB CEF End-Use Demand'!$O$31)</f>
        <v>0</v>
      </c>
      <c r="K172">
        <f>$B172*('NEB CEF End-Use Demand'!X$31/'NEB CEF End-Use Demand'!$O$31)</f>
        <v>0</v>
      </c>
      <c r="L172">
        <f>$B172*('NEB CEF End-Use Demand'!Y$31/'NEB CEF End-Use Demand'!$O$31)</f>
        <v>0</v>
      </c>
      <c r="M172">
        <f>$B172*('NEB CEF End-Use Demand'!Z$31/'NEB CEF End-Use Demand'!$O$31)</f>
        <v>0</v>
      </c>
      <c r="N172">
        <f>$B172*('NEB CEF End-Use Demand'!AA$31/'NEB CEF End-Use Demand'!$O$31)</f>
        <v>0</v>
      </c>
      <c r="O172">
        <f>$B172*('NEB CEF End-Use Demand'!AB$31/'NEB CEF End-Use Demand'!$O$31)</f>
        <v>0</v>
      </c>
      <c r="P172">
        <f>$B172*('NEB CEF End-Use Demand'!AC$31/'NEB CEF End-Use Demand'!$O$31)</f>
        <v>0</v>
      </c>
      <c r="Q172">
        <f>$B172*('NEB CEF End-Use Demand'!AD$31/'NEB CEF End-Use Demand'!$O$31)</f>
        <v>0</v>
      </c>
      <c r="R172">
        <f>$B172*('NEB CEF End-Use Demand'!AE$31/'NEB CEF End-Use Demand'!$O$31)</f>
        <v>0</v>
      </c>
      <c r="S172">
        <f>$B172*('NEB CEF End-Use Demand'!AF$31/'NEB CEF End-Use Demand'!$O$31)</f>
        <v>0</v>
      </c>
      <c r="T172">
        <f>$B172*('NEB CEF End-Use Demand'!AG$31/'NEB CEF End-Use Demand'!$O$31)</f>
        <v>0</v>
      </c>
      <c r="U172">
        <f>$B172*('NEB CEF End-Use Demand'!AH$31/'NEB CEF End-Use Demand'!$O$31)</f>
        <v>0</v>
      </c>
      <c r="V172">
        <f>$B172*('NEB CEF End-Use Demand'!AI$31/'NEB CEF End-Use Demand'!$O$31)</f>
        <v>0</v>
      </c>
      <c r="W172">
        <f>$B172*('NEB CEF End-Use Demand'!AJ$31/'NEB CEF End-Use Demand'!$O$31)</f>
        <v>0</v>
      </c>
      <c r="X172">
        <f>$B172*('NEB CEF End-Use Demand'!AK$31/'NEB CEF End-Use Demand'!$O$31)</f>
        <v>0</v>
      </c>
      <c r="Y172">
        <f>$B172*('NEB CEF End-Use Demand'!AL$31/'NEB CEF End-Use Demand'!$O$31)</f>
        <v>0</v>
      </c>
      <c r="Z172">
        <f>$B172*('NEB CEF End-Use Demand'!AM$31/'NEB CEF End-Use Demand'!$O$31)</f>
        <v>0</v>
      </c>
      <c r="AA172">
        <f>$B172*('NEB CEF End-Use Demand'!AN$31/'NEB CEF End-Use Demand'!$O$31)</f>
        <v>0</v>
      </c>
      <c r="AB172">
        <f>$B172*('NEB CEF End-Use Demand'!AO$31/'NEB CEF End-Use Demand'!$O$31)</f>
        <v>0</v>
      </c>
      <c r="AC172">
        <f>$B172*('NEB CEF End-Use Demand'!AP$31/'NEB CEF End-Use Demand'!$O$31)</f>
        <v>0</v>
      </c>
      <c r="AD172">
        <f>$B172*('NEB CEF End-Use Demand'!AQ$31/'NEB CEF End-Use Demand'!$O$31)</f>
        <v>0</v>
      </c>
      <c r="AE172">
        <f>$B172*('NEB CEF End-Use Demand'!AR$31/'NEB CEF End-Use Demand'!$O$31)</f>
        <v>0</v>
      </c>
      <c r="AF172">
        <f>$B172*('NEB CEF End-Use Demand'!AS$31/'NEB CEF End-Use Demand'!$O$31)</f>
        <v>0</v>
      </c>
      <c r="AG172">
        <f>$B172*('NEB CEF End-Use Demand'!AT$31/'NEB CEF End-Use Demand'!$O$31)</f>
        <v>0</v>
      </c>
      <c r="AH172">
        <f>$B172*('NEB CEF End-Use Demand'!AU$31/'NEB CEF End-Use Demand'!$O$31)</f>
        <v>0</v>
      </c>
    </row>
    <row r="173" spans="1:34" x14ac:dyDescent="0.35">
      <c r="A173" t="s">
        <v>181</v>
      </c>
      <c r="B173">
        <v>0</v>
      </c>
      <c r="C173">
        <f>$B173*('NEB CEF End-Use Demand'!P$31/'NEB CEF End-Use Demand'!$O$31)</f>
        <v>0</v>
      </c>
      <c r="D173">
        <f>$B173*('NEB CEF End-Use Demand'!Q$31/'NEB CEF End-Use Demand'!$O$31)</f>
        <v>0</v>
      </c>
      <c r="E173">
        <f>$B173*('NEB CEF End-Use Demand'!R$31/'NEB CEF End-Use Demand'!$O$31)</f>
        <v>0</v>
      </c>
      <c r="F173">
        <f>$B173*('NEB CEF End-Use Demand'!S$31/'NEB CEF End-Use Demand'!$O$31)</f>
        <v>0</v>
      </c>
      <c r="G173">
        <f>$B173*('NEB CEF End-Use Demand'!T$31/'NEB CEF End-Use Demand'!$O$31)</f>
        <v>0</v>
      </c>
      <c r="H173">
        <f>$B173*('NEB CEF End-Use Demand'!U$31/'NEB CEF End-Use Demand'!$O$31)</f>
        <v>0</v>
      </c>
      <c r="I173">
        <f>$B173*('NEB CEF End-Use Demand'!V$31/'NEB CEF End-Use Demand'!$O$31)</f>
        <v>0</v>
      </c>
      <c r="J173">
        <f>$B173*('NEB CEF End-Use Demand'!W$31/'NEB CEF End-Use Demand'!$O$31)</f>
        <v>0</v>
      </c>
      <c r="K173">
        <f>$B173*('NEB CEF End-Use Demand'!X$31/'NEB CEF End-Use Demand'!$O$31)</f>
        <v>0</v>
      </c>
      <c r="L173">
        <f>$B173*('NEB CEF End-Use Demand'!Y$31/'NEB CEF End-Use Demand'!$O$31)</f>
        <v>0</v>
      </c>
      <c r="M173">
        <f>$B173*('NEB CEF End-Use Demand'!Z$31/'NEB CEF End-Use Demand'!$O$31)</f>
        <v>0</v>
      </c>
      <c r="N173">
        <f>$B173*('NEB CEF End-Use Demand'!AA$31/'NEB CEF End-Use Demand'!$O$31)</f>
        <v>0</v>
      </c>
      <c r="O173">
        <f>$B173*('NEB CEF End-Use Demand'!AB$31/'NEB CEF End-Use Demand'!$O$31)</f>
        <v>0</v>
      </c>
      <c r="P173">
        <f>$B173*('NEB CEF End-Use Demand'!AC$31/'NEB CEF End-Use Demand'!$O$31)</f>
        <v>0</v>
      </c>
      <c r="Q173">
        <f>$B173*('NEB CEF End-Use Demand'!AD$31/'NEB CEF End-Use Demand'!$O$31)</f>
        <v>0</v>
      </c>
      <c r="R173">
        <f>$B173*('NEB CEF End-Use Demand'!AE$31/'NEB CEF End-Use Demand'!$O$31)</f>
        <v>0</v>
      </c>
      <c r="S173">
        <f>$B173*('NEB CEF End-Use Demand'!AF$31/'NEB CEF End-Use Demand'!$O$31)</f>
        <v>0</v>
      </c>
      <c r="T173">
        <f>$B173*('NEB CEF End-Use Demand'!AG$31/'NEB CEF End-Use Demand'!$O$31)</f>
        <v>0</v>
      </c>
      <c r="U173">
        <f>$B173*('NEB CEF End-Use Demand'!AH$31/'NEB CEF End-Use Demand'!$O$31)</f>
        <v>0</v>
      </c>
      <c r="V173">
        <f>$B173*('NEB CEF End-Use Demand'!AI$31/'NEB CEF End-Use Demand'!$O$31)</f>
        <v>0</v>
      </c>
      <c r="W173">
        <f>$B173*('NEB CEF End-Use Demand'!AJ$31/'NEB CEF End-Use Demand'!$O$31)</f>
        <v>0</v>
      </c>
      <c r="X173">
        <f>$B173*('NEB CEF End-Use Demand'!AK$31/'NEB CEF End-Use Demand'!$O$31)</f>
        <v>0</v>
      </c>
      <c r="Y173">
        <f>$B173*('NEB CEF End-Use Demand'!AL$31/'NEB CEF End-Use Demand'!$O$31)</f>
        <v>0</v>
      </c>
      <c r="Z173">
        <f>$B173*('NEB CEF End-Use Demand'!AM$31/'NEB CEF End-Use Demand'!$O$31)</f>
        <v>0</v>
      </c>
      <c r="AA173">
        <f>$B173*('NEB CEF End-Use Demand'!AN$31/'NEB CEF End-Use Demand'!$O$31)</f>
        <v>0</v>
      </c>
      <c r="AB173">
        <f>$B173*('NEB CEF End-Use Demand'!AO$31/'NEB CEF End-Use Demand'!$O$31)</f>
        <v>0</v>
      </c>
      <c r="AC173">
        <f>$B173*('NEB CEF End-Use Demand'!AP$31/'NEB CEF End-Use Demand'!$O$31)</f>
        <v>0</v>
      </c>
      <c r="AD173">
        <f>$B173*('NEB CEF End-Use Demand'!AQ$31/'NEB CEF End-Use Demand'!$O$31)</f>
        <v>0</v>
      </c>
      <c r="AE173">
        <f>$B173*('NEB CEF End-Use Demand'!AR$31/'NEB CEF End-Use Demand'!$O$31)</f>
        <v>0</v>
      </c>
      <c r="AF173">
        <f>$B173*('NEB CEF End-Use Demand'!AS$31/'NEB CEF End-Use Demand'!$O$31)</f>
        <v>0</v>
      </c>
      <c r="AG173">
        <f>$B173*('NEB CEF End-Use Demand'!AT$31/'NEB CEF End-Use Demand'!$O$31)</f>
        <v>0</v>
      </c>
      <c r="AH173">
        <f>$B173*('NEB CEF End-Use Demand'!AU$31/'NEB CEF End-Use Demand'!$O$31)</f>
        <v>0</v>
      </c>
    </row>
    <row r="174" spans="1:34" x14ac:dyDescent="0.35">
      <c r="A174" t="s">
        <v>203</v>
      </c>
      <c r="B174">
        <v>0</v>
      </c>
      <c r="C174">
        <f>$B174*('NEB CEF End-Use Demand'!P$31/'NEB CEF End-Use Demand'!$O$31)</f>
        <v>0</v>
      </c>
      <c r="D174">
        <f>$B174*('NEB CEF End-Use Demand'!Q$31/'NEB CEF End-Use Demand'!$O$31)</f>
        <v>0</v>
      </c>
      <c r="E174">
        <f>$B174*('NEB CEF End-Use Demand'!R$31/'NEB CEF End-Use Demand'!$O$31)</f>
        <v>0</v>
      </c>
      <c r="F174">
        <f>$B174*('NEB CEF End-Use Demand'!S$31/'NEB CEF End-Use Demand'!$O$31)</f>
        <v>0</v>
      </c>
      <c r="G174">
        <f>$B174*('NEB CEF End-Use Demand'!T$31/'NEB CEF End-Use Demand'!$O$31)</f>
        <v>0</v>
      </c>
      <c r="H174">
        <f>$B174*('NEB CEF End-Use Demand'!U$31/'NEB CEF End-Use Demand'!$O$31)</f>
        <v>0</v>
      </c>
      <c r="I174">
        <f>$B174*('NEB CEF End-Use Demand'!V$31/'NEB CEF End-Use Demand'!$O$31)</f>
        <v>0</v>
      </c>
      <c r="J174">
        <f>$B174*('NEB CEF End-Use Demand'!W$31/'NEB CEF End-Use Demand'!$O$31)</f>
        <v>0</v>
      </c>
      <c r="K174">
        <f>$B174*('NEB CEF End-Use Demand'!X$31/'NEB CEF End-Use Demand'!$O$31)</f>
        <v>0</v>
      </c>
      <c r="L174">
        <f>$B174*('NEB CEF End-Use Demand'!Y$31/'NEB CEF End-Use Demand'!$O$31)</f>
        <v>0</v>
      </c>
      <c r="M174">
        <f>$B174*('NEB CEF End-Use Demand'!Z$31/'NEB CEF End-Use Demand'!$O$31)</f>
        <v>0</v>
      </c>
      <c r="N174">
        <f>$B174*('NEB CEF End-Use Demand'!AA$31/'NEB CEF End-Use Demand'!$O$31)</f>
        <v>0</v>
      </c>
      <c r="O174">
        <f>$B174*('NEB CEF End-Use Demand'!AB$31/'NEB CEF End-Use Demand'!$O$31)</f>
        <v>0</v>
      </c>
      <c r="P174">
        <f>$B174*('NEB CEF End-Use Demand'!AC$31/'NEB CEF End-Use Demand'!$O$31)</f>
        <v>0</v>
      </c>
      <c r="Q174">
        <f>$B174*('NEB CEF End-Use Demand'!AD$31/'NEB CEF End-Use Demand'!$O$31)</f>
        <v>0</v>
      </c>
      <c r="R174">
        <f>$B174*('NEB CEF End-Use Demand'!AE$31/'NEB CEF End-Use Demand'!$O$31)</f>
        <v>0</v>
      </c>
      <c r="S174">
        <f>$B174*('NEB CEF End-Use Demand'!AF$31/'NEB CEF End-Use Demand'!$O$31)</f>
        <v>0</v>
      </c>
      <c r="T174">
        <f>$B174*('NEB CEF End-Use Demand'!AG$31/'NEB CEF End-Use Demand'!$O$31)</f>
        <v>0</v>
      </c>
      <c r="U174">
        <f>$B174*('NEB CEF End-Use Demand'!AH$31/'NEB CEF End-Use Demand'!$O$31)</f>
        <v>0</v>
      </c>
      <c r="V174">
        <f>$B174*('NEB CEF End-Use Demand'!AI$31/'NEB CEF End-Use Demand'!$O$31)</f>
        <v>0</v>
      </c>
      <c r="W174">
        <f>$B174*('NEB CEF End-Use Demand'!AJ$31/'NEB CEF End-Use Demand'!$O$31)</f>
        <v>0</v>
      </c>
      <c r="X174">
        <f>$B174*('NEB CEF End-Use Demand'!AK$31/'NEB CEF End-Use Demand'!$O$31)</f>
        <v>0</v>
      </c>
      <c r="Y174">
        <f>$B174*('NEB CEF End-Use Demand'!AL$31/'NEB CEF End-Use Demand'!$O$31)</f>
        <v>0</v>
      </c>
      <c r="Z174">
        <f>$B174*('NEB CEF End-Use Demand'!AM$31/'NEB CEF End-Use Demand'!$O$31)</f>
        <v>0</v>
      </c>
      <c r="AA174">
        <f>$B174*('NEB CEF End-Use Demand'!AN$31/'NEB CEF End-Use Demand'!$O$31)</f>
        <v>0</v>
      </c>
      <c r="AB174">
        <f>$B174*('NEB CEF End-Use Demand'!AO$31/'NEB CEF End-Use Demand'!$O$31)</f>
        <v>0</v>
      </c>
      <c r="AC174">
        <f>$B174*('NEB CEF End-Use Demand'!AP$31/'NEB CEF End-Use Demand'!$O$31)</f>
        <v>0</v>
      </c>
      <c r="AD174">
        <f>$B174*('NEB CEF End-Use Demand'!AQ$31/'NEB CEF End-Use Demand'!$O$31)</f>
        <v>0</v>
      </c>
      <c r="AE174">
        <f>$B174*('NEB CEF End-Use Demand'!AR$31/'NEB CEF End-Use Demand'!$O$31)</f>
        <v>0</v>
      </c>
      <c r="AF174">
        <f>$B174*('NEB CEF End-Use Demand'!AS$31/'NEB CEF End-Use Demand'!$O$31)</f>
        <v>0</v>
      </c>
      <c r="AG174">
        <f>$B174*('NEB CEF End-Use Demand'!AT$31/'NEB CEF End-Use Demand'!$O$31)</f>
        <v>0</v>
      </c>
      <c r="AH174">
        <f>$B174*('NEB CEF End-Use Demand'!AU$31/'NEB CEF End-Use Demand'!$O$31)</f>
        <v>0</v>
      </c>
    </row>
    <row r="175" spans="1:34" x14ac:dyDescent="0.35">
      <c r="A175" t="s">
        <v>204</v>
      </c>
      <c r="B175">
        <v>0</v>
      </c>
      <c r="C175">
        <f>$B175*('NEB CEF End-Use Demand'!P$31/'NEB CEF End-Use Demand'!$O$31)</f>
        <v>0</v>
      </c>
      <c r="D175">
        <f>$B175*('NEB CEF End-Use Demand'!Q$31/'NEB CEF End-Use Demand'!$O$31)</f>
        <v>0</v>
      </c>
      <c r="E175">
        <f>$B175*('NEB CEF End-Use Demand'!R$31/'NEB CEF End-Use Demand'!$O$31)</f>
        <v>0</v>
      </c>
      <c r="F175">
        <f>$B175*('NEB CEF End-Use Demand'!S$31/'NEB CEF End-Use Demand'!$O$31)</f>
        <v>0</v>
      </c>
      <c r="G175">
        <f>$B175*('NEB CEF End-Use Demand'!T$31/'NEB CEF End-Use Demand'!$O$31)</f>
        <v>0</v>
      </c>
      <c r="H175">
        <f>$B175*('NEB CEF End-Use Demand'!U$31/'NEB CEF End-Use Demand'!$O$31)</f>
        <v>0</v>
      </c>
      <c r="I175">
        <f>$B175*('NEB CEF End-Use Demand'!V$31/'NEB CEF End-Use Demand'!$O$31)</f>
        <v>0</v>
      </c>
      <c r="J175">
        <f>$B175*('NEB CEF End-Use Demand'!W$31/'NEB CEF End-Use Demand'!$O$31)</f>
        <v>0</v>
      </c>
      <c r="K175">
        <f>$B175*('NEB CEF End-Use Demand'!X$31/'NEB CEF End-Use Demand'!$O$31)</f>
        <v>0</v>
      </c>
      <c r="L175">
        <f>$B175*('NEB CEF End-Use Demand'!Y$31/'NEB CEF End-Use Demand'!$O$31)</f>
        <v>0</v>
      </c>
      <c r="M175">
        <f>$B175*('NEB CEF End-Use Demand'!Z$31/'NEB CEF End-Use Demand'!$O$31)</f>
        <v>0</v>
      </c>
      <c r="N175">
        <f>$B175*('NEB CEF End-Use Demand'!AA$31/'NEB CEF End-Use Demand'!$O$31)</f>
        <v>0</v>
      </c>
      <c r="O175">
        <f>$B175*('NEB CEF End-Use Demand'!AB$31/'NEB CEF End-Use Demand'!$O$31)</f>
        <v>0</v>
      </c>
      <c r="P175">
        <f>$B175*('NEB CEF End-Use Demand'!AC$31/'NEB CEF End-Use Demand'!$O$31)</f>
        <v>0</v>
      </c>
      <c r="Q175">
        <f>$B175*('NEB CEF End-Use Demand'!AD$31/'NEB CEF End-Use Demand'!$O$31)</f>
        <v>0</v>
      </c>
      <c r="R175">
        <f>$B175*('NEB CEF End-Use Demand'!AE$31/'NEB CEF End-Use Demand'!$O$31)</f>
        <v>0</v>
      </c>
      <c r="S175">
        <f>$B175*('NEB CEF End-Use Demand'!AF$31/'NEB CEF End-Use Demand'!$O$31)</f>
        <v>0</v>
      </c>
      <c r="T175">
        <f>$B175*('NEB CEF End-Use Demand'!AG$31/'NEB CEF End-Use Demand'!$O$31)</f>
        <v>0</v>
      </c>
      <c r="U175">
        <f>$B175*('NEB CEF End-Use Demand'!AH$31/'NEB CEF End-Use Demand'!$O$31)</f>
        <v>0</v>
      </c>
      <c r="V175">
        <f>$B175*('NEB CEF End-Use Demand'!AI$31/'NEB CEF End-Use Demand'!$O$31)</f>
        <v>0</v>
      </c>
      <c r="W175">
        <f>$B175*('NEB CEF End-Use Demand'!AJ$31/'NEB CEF End-Use Demand'!$O$31)</f>
        <v>0</v>
      </c>
      <c r="X175">
        <f>$B175*('NEB CEF End-Use Demand'!AK$31/'NEB CEF End-Use Demand'!$O$31)</f>
        <v>0</v>
      </c>
      <c r="Y175">
        <f>$B175*('NEB CEF End-Use Demand'!AL$31/'NEB CEF End-Use Demand'!$O$31)</f>
        <v>0</v>
      </c>
      <c r="Z175">
        <f>$B175*('NEB CEF End-Use Demand'!AM$31/'NEB CEF End-Use Demand'!$O$31)</f>
        <v>0</v>
      </c>
      <c r="AA175">
        <f>$B175*('NEB CEF End-Use Demand'!AN$31/'NEB CEF End-Use Demand'!$O$31)</f>
        <v>0</v>
      </c>
      <c r="AB175">
        <f>$B175*('NEB CEF End-Use Demand'!AO$31/'NEB CEF End-Use Demand'!$O$31)</f>
        <v>0</v>
      </c>
      <c r="AC175">
        <f>$B175*('NEB CEF End-Use Demand'!AP$31/'NEB CEF End-Use Demand'!$O$31)</f>
        <v>0</v>
      </c>
      <c r="AD175">
        <f>$B175*('NEB CEF End-Use Demand'!AQ$31/'NEB CEF End-Use Demand'!$O$31)</f>
        <v>0</v>
      </c>
      <c r="AE175">
        <f>$B175*('NEB CEF End-Use Demand'!AR$31/'NEB CEF End-Use Demand'!$O$31)</f>
        <v>0</v>
      </c>
      <c r="AF175">
        <f>$B175*('NEB CEF End-Use Demand'!AS$31/'NEB CEF End-Use Demand'!$O$31)</f>
        <v>0</v>
      </c>
      <c r="AG175">
        <f>$B175*('NEB CEF End-Use Demand'!AT$31/'NEB CEF End-Use Demand'!$O$31)</f>
        <v>0</v>
      </c>
      <c r="AH175">
        <f>$B175*('NEB CEF End-Use Demand'!AU$31/'NEB CEF End-Use Demand'!$O$31)</f>
        <v>0</v>
      </c>
    </row>
    <row r="176" spans="1:34" x14ac:dyDescent="0.35">
      <c r="A176" t="s">
        <v>183</v>
      </c>
      <c r="B176">
        <v>0</v>
      </c>
      <c r="C176">
        <f>$B176*('NEB CEF End-Use Demand'!P$31/'NEB CEF End-Use Demand'!$O$31)</f>
        <v>0</v>
      </c>
      <c r="D176">
        <f>$B176*('NEB CEF End-Use Demand'!Q$31/'NEB CEF End-Use Demand'!$O$31)</f>
        <v>0</v>
      </c>
      <c r="E176">
        <f>$B176*('NEB CEF End-Use Demand'!R$31/'NEB CEF End-Use Demand'!$O$31)</f>
        <v>0</v>
      </c>
      <c r="F176">
        <f>$B176*('NEB CEF End-Use Demand'!S$31/'NEB CEF End-Use Demand'!$O$31)</f>
        <v>0</v>
      </c>
      <c r="G176">
        <f>$B176*('NEB CEF End-Use Demand'!T$31/'NEB CEF End-Use Demand'!$O$31)</f>
        <v>0</v>
      </c>
      <c r="H176">
        <f>$B176*('NEB CEF End-Use Demand'!U$31/'NEB CEF End-Use Demand'!$O$31)</f>
        <v>0</v>
      </c>
      <c r="I176">
        <f>$B176*('NEB CEF End-Use Demand'!V$31/'NEB CEF End-Use Demand'!$O$31)</f>
        <v>0</v>
      </c>
      <c r="J176">
        <f>$B176*('NEB CEF End-Use Demand'!W$31/'NEB CEF End-Use Demand'!$O$31)</f>
        <v>0</v>
      </c>
      <c r="K176">
        <f>$B176*('NEB CEF End-Use Demand'!X$31/'NEB CEF End-Use Demand'!$O$31)</f>
        <v>0</v>
      </c>
      <c r="L176">
        <f>$B176*('NEB CEF End-Use Demand'!Y$31/'NEB CEF End-Use Demand'!$O$31)</f>
        <v>0</v>
      </c>
      <c r="M176">
        <f>$B176*('NEB CEF End-Use Demand'!Z$31/'NEB CEF End-Use Demand'!$O$31)</f>
        <v>0</v>
      </c>
      <c r="N176">
        <f>$B176*('NEB CEF End-Use Demand'!AA$31/'NEB CEF End-Use Demand'!$O$31)</f>
        <v>0</v>
      </c>
      <c r="O176">
        <f>$B176*('NEB CEF End-Use Demand'!AB$31/'NEB CEF End-Use Demand'!$O$31)</f>
        <v>0</v>
      </c>
      <c r="P176">
        <f>$B176*('NEB CEF End-Use Demand'!AC$31/'NEB CEF End-Use Demand'!$O$31)</f>
        <v>0</v>
      </c>
      <c r="Q176">
        <f>$B176*('NEB CEF End-Use Demand'!AD$31/'NEB CEF End-Use Demand'!$O$31)</f>
        <v>0</v>
      </c>
      <c r="R176">
        <f>$B176*('NEB CEF End-Use Demand'!AE$31/'NEB CEF End-Use Demand'!$O$31)</f>
        <v>0</v>
      </c>
      <c r="S176">
        <f>$B176*('NEB CEF End-Use Demand'!AF$31/'NEB CEF End-Use Demand'!$O$31)</f>
        <v>0</v>
      </c>
      <c r="T176">
        <f>$B176*('NEB CEF End-Use Demand'!AG$31/'NEB CEF End-Use Demand'!$O$31)</f>
        <v>0</v>
      </c>
      <c r="U176">
        <f>$B176*('NEB CEF End-Use Demand'!AH$31/'NEB CEF End-Use Demand'!$O$31)</f>
        <v>0</v>
      </c>
      <c r="V176">
        <f>$B176*('NEB CEF End-Use Demand'!AI$31/'NEB CEF End-Use Demand'!$O$31)</f>
        <v>0</v>
      </c>
      <c r="W176">
        <f>$B176*('NEB CEF End-Use Demand'!AJ$31/'NEB CEF End-Use Demand'!$O$31)</f>
        <v>0</v>
      </c>
      <c r="X176">
        <f>$B176*('NEB CEF End-Use Demand'!AK$31/'NEB CEF End-Use Demand'!$O$31)</f>
        <v>0</v>
      </c>
      <c r="Y176">
        <f>$B176*('NEB CEF End-Use Demand'!AL$31/'NEB CEF End-Use Demand'!$O$31)</f>
        <v>0</v>
      </c>
      <c r="Z176">
        <f>$B176*('NEB CEF End-Use Demand'!AM$31/'NEB CEF End-Use Demand'!$O$31)</f>
        <v>0</v>
      </c>
      <c r="AA176">
        <f>$B176*('NEB CEF End-Use Demand'!AN$31/'NEB CEF End-Use Demand'!$O$31)</f>
        <v>0</v>
      </c>
      <c r="AB176">
        <f>$B176*('NEB CEF End-Use Demand'!AO$31/'NEB CEF End-Use Demand'!$O$31)</f>
        <v>0</v>
      </c>
      <c r="AC176">
        <f>$B176*('NEB CEF End-Use Demand'!AP$31/'NEB CEF End-Use Demand'!$O$31)</f>
        <v>0</v>
      </c>
      <c r="AD176">
        <f>$B176*('NEB CEF End-Use Demand'!AQ$31/'NEB CEF End-Use Demand'!$O$31)</f>
        <v>0</v>
      </c>
      <c r="AE176">
        <f>$B176*('NEB CEF End-Use Demand'!AR$31/'NEB CEF End-Use Demand'!$O$31)</f>
        <v>0</v>
      </c>
      <c r="AF176">
        <f>$B176*('NEB CEF End-Use Demand'!AS$31/'NEB CEF End-Use Demand'!$O$31)</f>
        <v>0</v>
      </c>
      <c r="AG176">
        <f>$B176*('NEB CEF End-Use Demand'!AT$31/'NEB CEF End-Use Demand'!$O$31)</f>
        <v>0</v>
      </c>
      <c r="AH176">
        <f>$B176*('NEB CEF End-Use Demand'!AU$31/'NEB CEF End-Use Demand'!$O$31)</f>
        <v>0</v>
      </c>
    </row>
    <row r="177" spans="1:34" x14ac:dyDescent="0.35">
      <c r="A177" s="1" t="s">
        <v>1012</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row>
    <row r="178" spans="1:34" x14ac:dyDescent="0.35">
      <c r="A178" s="1" t="s">
        <v>1013</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row>
    <row r="179" spans="1:34" x14ac:dyDescent="0.35">
      <c r="A179" s="1" t="s">
        <v>1014</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row>
    <row r="180" spans="1:34" x14ac:dyDescent="0.35">
      <c r="A180" s="1" t="s">
        <v>1015</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row>
    <row r="182" spans="1:34" s="129" customFormat="1" x14ac:dyDescent="0.35">
      <c r="A182" s="128" t="s">
        <v>1018</v>
      </c>
    </row>
    <row r="183" spans="1:34" x14ac:dyDescent="0.35">
      <c r="B183">
        <v>2018</v>
      </c>
      <c r="C183">
        <f>B183+1</f>
        <v>2019</v>
      </c>
      <c r="D183">
        <f t="shared" ref="D183:AH183" si="28">C183+1</f>
        <v>2020</v>
      </c>
      <c r="E183">
        <f t="shared" si="28"/>
        <v>2021</v>
      </c>
      <c r="F183">
        <f t="shared" si="28"/>
        <v>2022</v>
      </c>
      <c r="G183">
        <f t="shared" si="28"/>
        <v>2023</v>
      </c>
      <c r="H183">
        <f t="shared" si="28"/>
        <v>2024</v>
      </c>
      <c r="I183">
        <f t="shared" si="28"/>
        <v>2025</v>
      </c>
      <c r="J183">
        <f t="shared" si="28"/>
        <v>2026</v>
      </c>
      <c r="K183">
        <f t="shared" si="28"/>
        <v>2027</v>
      </c>
      <c r="L183">
        <f t="shared" si="28"/>
        <v>2028</v>
      </c>
      <c r="M183">
        <f t="shared" si="28"/>
        <v>2029</v>
      </c>
      <c r="N183">
        <f t="shared" si="28"/>
        <v>2030</v>
      </c>
      <c r="O183">
        <f t="shared" si="28"/>
        <v>2031</v>
      </c>
      <c r="P183">
        <f t="shared" si="28"/>
        <v>2032</v>
      </c>
      <c r="Q183">
        <f t="shared" si="28"/>
        <v>2033</v>
      </c>
      <c r="R183">
        <f t="shared" si="28"/>
        <v>2034</v>
      </c>
      <c r="S183">
        <f t="shared" si="28"/>
        <v>2035</v>
      </c>
      <c r="T183">
        <f t="shared" si="28"/>
        <v>2036</v>
      </c>
      <c r="U183">
        <f t="shared" si="28"/>
        <v>2037</v>
      </c>
      <c r="V183">
        <f t="shared" si="28"/>
        <v>2038</v>
      </c>
      <c r="W183">
        <f t="shared" si="28"/>
        <v>2039</v>
      </c>
      <c r="X183">
        <f t="shared" si="28"/>
        <v>2040</v>
      </c>
      <c r="Y183">
        <f t="shared" si="28"/>
        <v>2041</v>
      </c>
      <c r="Z183">
        <f t="shared" si="28"/>
        <v>2042</v>
      </c>
      <c r="AA183">
        <f t="shared" si="28"/>
        <v>2043</v>
      </c>
      <c r="AB183">
        <f t="shared" si="28"/>
        <v>2044</v>
      </c>
      <c r="AC183">
        <f t="shared" si="28"/>
        <v>2045</v>
      </c>
      <c r="AD183">
        <f t="shared" si="28"/>
        <v>2046</v>
      </c>
      <c r="AE183">
        <f t="shared" si="28"/>
        <v>2047</v>
      </c>
      <c r="AF183">
        <f t="shared" si="28"/>
        <v>2048</v>
      </c>
      <c r="AG183">
        <f t="shared" si="28"/>
        <v>2049</v>
      </c>
      <c r="AH183">
        <f t="shared" si="28"/>
        <v>2050</v>
      </c>
    </row>
    <row r="184" spans="1:34" x14ac:dyDescent="0.35">
      <c r="A184" t="s">
        <v>180</v>
      </c>
      <c r="B184">
        <f>B138</f>
        <v>180776915588801.75</v>
      </c>
      <c r="C184">
        <f>$B184*('NEB CEF End-Use Demand'!P$30/'NEB CEF End-Use Demand'!$O$30)</f>
        <v>179761091140252.97</v>
      </c>
      <c r="D184">
        <f>$B184*('NEB CEF End-Use Demand'!Q$30/'NEB CEF End-Use Demand'!$O$30)</f>
        <v>166581930811041.44</v>
      </c>
      <c r="E184">
        <f>$B184*('NEB CEF End-Use Demand'!R$30/'NEB CEF End-Use Demand'!$O$30)</f>
        <v>165446597603839.84</v>
      </c>
      <c r="F184">
        <f>$B184*('NEB CEF End-Use Demand'!S$30/'NEB CEF End-Use Demand'!$O$30)</f>
        <v>184644351806316</v>
      </c>
      <c r="G184">
        <f>$B184*('NEB CEF End-Use Demand'!T$30/'NEB CEF End-Use Demand'!$O$30)</f>
        <v>189248758702189.13</v>
      </c>
      <c r="H184">
        <f>$B184*('NEB CEF End-Use Demand'!U$30/'NEB CEF End-Use Demand'!$O$30)</f>
        <v>193534475574988.16</v>
      </c>
      <c r="I184">
        <f>$B184*('NEB CEF End-Use Demand'!V$30/'NEB CEF End-Use Demand'!$O$30)</f>
        <v>196645022987701.28</v>
      </c>
      <c r="J184">
        <f>$B184*('NEB CEF End-Use Demand'!W$30/'NEB CEF End-Use Demand'!$O$30)</f>
        <v>198978763469171.25</v>
      </c>
      <c r="K184">
        <f>$B184*('NEB CEF End-Use Demand'!X$30/'NEB CEF End-Use Demand'!$O$30)</f>
        <v>200575533272282.25</v>
      </c>
      <c r="L184">
        <f>$B184*('NEB CEF End-Use Demand'!Y$30/'NEB CEF End-Use Demand'!$O$30)</f>
        <v>202507591537169.19</v>
      </c>
      <c r="M184">
        <f>$B184*('NEB CEF End-Use Demand'!Z$30/'NEB CEF End-Use Demand'!$O$30)</f>
        <v>204516002620084.34</v>
      </c>
      <c r="N184">
        <f>$B184*('NEB CEF End-Use Demand'!AA$30/'NEB CEF End-Use Demand'!$O$30)</f>
        <v>206404904944346.59</v>
      </c>
      <c r="O184">
        <f>$B184*('NEB CEF End-Use Demand'!AB$30/'NEB CEF End-Use Demand'!$O$30)</f>
        <v>208486349157549.5</v>
      </c>
      <c r="P184">
        <f>$B184*('NEB CEF End-Use Demand'!AC$30/'NEB CEF End-Use Demand'!$O$30)</f>
        <v>209017499196006.41</v>
      </c>
      <c r="Q184">
        <f>$B184*('NEB CEF End-Use Demand'!AD$30/'NEB CEF End-Use Demand'!$O$30)</f>
        <v>210361972730850.41</v>
      </c>
      <c r="R184">
        <f>$B184*('NEB CEF End-Use Demand'!AE$30/'NEB CEF End-Use Demand'!$O$30)</f>
        <v>211112222160170.78</v>
      </c>
      <c r="S184">
        <f>$B184*('NEB CEF End-Use Demand'!AF$30/'NEB CEF End-Use Demand'!$O$30)</f>
        <v>212064972541652.78</v>
      </c>
      <c r="T184">
        <f>$B184*('NEB CEF End-Use Demand'!AG$30/'NEB CEF End-Use Demand'!$O$30)</f>
        <v>212891574789001.31</v>
      </c>
      <c r="U184">
        <f>$B184*('NEB CEF End-Use Demand'!AH$30/'NEB CEF End-Use Demand'!$O$30)</f>
        <v>214939822124800.72</v>
      </c>
      <c r="V184">
        <f>$B184*('NEB CEF End-Use Demand'!AI$30/'NEB CEF End-Use Demand'!$O$30)</f>
        <v>215673473115419.28</v>
      </c>
      <c r="W184">
        <f>$B184*('NEB CEF End-Use Demand'!AJ$30/'NEB CEF End-Use Demand'!$O$30)</f>
        <v>216188024715174.41</v>
      </c>
      <c r="X184">
        <f>$B184*('NEB CEF End-Use Demand'!AK$30/'NEB CEF End-Use Demand'!$O$30)</f>
        <v>216553190366613.53</v>
      </c>
      <c r="Y184">
        <f>$B184*('NEB CEF End-Use Demand'!AL$30/'NEB CEF End-Use Demand'!$O$30)</f>
        <v>217107578219252.88</v>
      </c>
      <c r="Z184">
        <f>$B184*('NEB CEF End-Use Demand'!AM$30/'NEB CEF End-Use Demand'!$O$30)</f>
        <v>216875200077428</v>
      </c>
      <c r="AA184">
        <f>$B184*('NEB CEF End-Use Demand'!AN$30/'NEB CEF End-Use Demand'!$O$30)</f>
        <v>218319264244482.66</v>
      </c>
      <c r="AB184">
        <f>$B184*('NEB CEF End-Use Demand'!AO$30/'NEB CEF End-Use Demand'!$O$30)</f>
        <v>219700254344470.56</v>
      </c>
      <c r="AC184">
        <f>$B184*('NEB CEF End-Use Demand'!AP$30/'NEB CEF End-Use Demand'!$O$30)</f>
        <v>220799070986528.28</v>
      </c>
      <c r="AD184">
        <f>$B184*('NEB CEF End-Use Demand'!AQ$30/'NEB CEF End-Use Demand'!$O$30)</f>
        <v>221970920758873.75</v>
      </c>
      <c r="AE184">
        <f>$B184*('NEB CEF End-Use Demand'!AR$30/'NEB CEF End-Use Demand'!$O$30)</f>
        <v>223654002443234.06</v>
      </c>
      <c r="AF184">
        <f>$B184*('NEB CEF End-Use Demand'!AS$30/'NEB CEF End-Use Demand'!$O$30)</f>
        <v>225197657242499.38</v>
      </c>
      <c r="AG184">
        <f>$B184*('NEB CEF End-Use Demand'!AT$30/'NEB CEF End-Use Demand'!$O$30)</f>
        <v>227186150198972.34</v>
      </c>
      <c r="AH184">
        <f>$B184*('NEB CEF End-Use Demand'!AU$30/'NEB CEF End-Use Demand'!$O$30)</f>
        <v>229071732835494.28</v>
      </c>
    </row>
    <row r="185" spans="1:34" x14ac:dyDescent="0.35">
      <c r="A185" t="s">
        <v>202</v>
      </c>
      <c r="B185">
        <v>0</v>
      </c>
      <c r="C185">
        <f>$B185*('NEB CEF End-Use Demand'!P$31/'NEB CEF End-Use Demand'!$O$31)</f>
        <v>0</v>
      </c>
      <c r="D185">
        <f>$B185*('NEB CEF End-Use Demand'!Q$31/'NEB CEF End-Use Demand'!$O$31)</f>
        <v>0</v>
      </c>
      <c r="E185">
        <f>$B185*('NEB CEF End-Use Demand'!R$31/'NEB CEF End-Use Demand'!$O$31)</f>
        <v>0</v>
      </c>
      <c r="F185">
        <f>$B185*('NEB CEF End-Use Demand'!S$31/'NEB CEF End-Use Demand'!$O$31)</f>
        <v>0</v>
      </c>
      <c r="G185">
        <f>$B185*('NEB CEF End-Use Demand'!T$31/'NEB CEF End-Use Demand'!$O$31)</f>
        <v>0</v>
      </c>
      <c r="H185">
        <f>$B185*('NEB CEF End-Use Demand'!U$31/'NEB CEF End-Use Demand'!$O$31)</f>
        <v>0</v>
      </c>
      <c r="I185">
        <f>$B185*('NEB CEF End-Use Demand'!V$31/'NEB CEF End-Use Demand'!$O$31)</f>
        <v>0</v>
      </c>
      <c r="J185">
        <f>$B185*('NEB CEF End-Use Demand'!W$31/'NEB CEF End-Use Demand'!$O$31)</f>
        <v>0</v>
      </c>
      <c r="K185">
        <f>$B185*('NEB CEF End-Use Demand'!X$31/'NEB CEF End-Use Demand'!$O$31)</f>
        <v>0</v>
      </c>
      <c r="L185">
        <f>$B185*('NEB CEF End-Use Demand'!Y$31/'NEB CEF End-Use Demand'!$O$31)</f>
        <v>0</v>
      </c>
      <c r="M185">
        <f>$B185*('NEB CEF End-Use Demand'!Z$31/'NEB CEF End-Use Demand'!$O$31)</f>
        <v>0</v>
      </c>
      <c r="N185">
        <f>$B185*('NEB CEF End-Use Demand'!AA$31/'NEB CEF End-Use Demand'!$O$31)</f>
        <v>0</v>
      </c>
      <c r="O185">
        <f>$B185*('NEB CEF End-Use Demand'!AB$31/'NEB CEF End-Use Demand'!$O$31)</f>
        <v>0</v>
      </c>
      <c r="P185">
        <f>$B185*('NEB CEF End-Use Demand'!AC$31/'NEB CEF End-Use Demand'!$O$31)</f>
        <v>0</v>
      </c>
      <c r="Q185">
        <f>$B185*('NEB CEF End-Use Demand'!AD$31/'NEB CEF End-Use Demand'!$O$31)</f>
        <v>0</v>
      </c>
      <c r="R185">
        <f>$B185*('NEB CEF End-Use Demand'!AE$31/'NEB CEF End-Use Demand'!$O$31)</f>
        <v>0</v>
      </c>
      <c r="S185">
        <f>$B185*('NEB CEF End-Use Demand'!AF$31/'NEB CEF End-Use Demand'!$O$31)</f>
        <v>0</v>
      </c>
      <c r="T185">
        <f>$B185*('NEB CEF End-Use Demand'!AG$31/'NEB CEF End-Use Demand'!$O$31)</f>
        <v>0</v>
      </c>
      <c r="U185">
        <f>$B185*('NEB CEF End-Use Demand'!AH$31/'NEB CEF End-Use Demand'!$O$31)</f>
        <v>0</v>
      </c>
      <c r="V185">
        <f>$B185*('NEB CEF End-Use Demand'!AI$31/'NEB CEF End-Use Demand'!$O$31)</f>
        <v>0</v>
      </c>
      <c r="W185">
        <f>$B185*('NEB CEF End-Use Demand'!AJ$31/'NEB CEF End-Use Demand'!$O$31)</f>
        <v>0</v>
      </c>
      <c r="X185">
        <f>$B185*('NEB CEF End-Use Demand'!AK$31/'NEB CEF End-Use Demand'!$O$31)</f>
        <v>0</v>
      </c>
      <c r="Y185">
        <f>$B185*('NEB CEF End-Use Demand'!AL$31/'NEB CEF End-Use Demand'!$O$31)</f>
        <v>0</v>
      </c>
      <c r="Z185">
        <f>$B185*('NEB CEF End-Use Demand'!AM$31/'NEB CEF End-Use Demand'!$O$31)</f>
        <v>0</v>
      </c>
      <c r="AA185">
        <f>$B185*('NEB CEF End-Use Demand'!AN$31/'NEB CEF End-Use Demand'!$O$31)</f>
        <v>0</v>
      </c>
      <c r="AB185">
        <f>$B185*('NEB CEF End-Use Demand'!AO$31/'NEB CEF End-Use Demand'!$O$31)</f>
        <v>0</v>
      </c>
      <c r="AC185">
        <f>$B185*('NEB CEF End-Use Demand'!AP$31/'NEB CEF End-Use Demand'!$O$31)</f>
        <v>0</v>
      </c>
      <c r="AD185">
        <f>$B185*('NEB CEF End-Use Demand'!AQ$31/'NEB CEF End-Use Demand'!$O$31)</f>
        <v>0</v>
      </c>
      <c r="AE185">
        <f>$B185*('NEB CEF End-Use Demand'!AR$31/'NEB CEF End-Use Demand'!$O$31)</f>
        <v>0</v>
      </c>
      <c r="AF185">
        <f>$B185*('NEB CEF End-Use Demand'!AS$31/'NEB CEF End-Use Demand'!$O$31)</f>
        <v>0</v>
      </c>
      <c r="AG185">
        <f>$B185*('NEB CEF End-Use Demand'!AT$31/'NEB CEF End-Use Demand'!$O$31)</f>
        <v>0</v>
      </c>
      <c r="AH185">
        <f>$B185*('NEB CEF End-Use Demand'!AU$31/'NEB CEF End-Use Demand'!$O$31)</f>
        <v>0</v>
      </c>
    </row>
    <row r="186" spans="1:34" x14ac:dyDescent="0.35">
      <c r="A186" t="s">
        <v>181</v>
      </c>
      <c r="B186">
        <f>C138</f>
        <v>0</v>
      </c>
      <c r="C186">
        <f>$B186*('NEB CEF End-Use Demand'!P$31/'NEB CEF End-Use Demand'!$O$31)</f>
        <v>0</v>
      </c>
      <c r="D186">
        <f>$B186*('NEB CEF End-Use Demand'!Q$31/'NEB CEF End-Use Demand'!$O$31)</f>
        <v>0</v>
      </c>
      <c r="E186">
        <f>$B186*('NEB CEF End-Use Demand'!R$31/'NEB CEF End-Use Demand'!$O$31)</f>
        <v>0</v>
      </c>
      <c r="F186">
        <f>$B186*('NEB CEF End-Use Demand'!S$31/'NEB CEF End-Use Demand'!$O$31)</f>
        <v>0</v>
      </c>
      <c r="G186">
        <f>$B186*('NEB CEF End-Use Demand'!T$31/'NEB CEF End-Use Demand'!$O$31)</f>
        <v>0</v>
      </c>
      <c r="H186">
        <f>$B186*('NEB CEF End-Use Demand'!U$31/'NEB CEF End-Use Demand'!$O$31)</f>
        <v>0</v>
      </c>
      <c r="I186">
        <f>$B186*('NEB CEF End-Use Demand'!V$31/'NEB CEF End-Use Demand'!$O$31)</f>
        <v>0</v>
      </c>
      <c r="J186">
        <f>$B186*('NEB CEF End-Use Demand'!W$31/'NEB CEF End-Use Demand'!$O$31)</f>
        <v>0</v>
      </c>
      <c r="K186">
        <f>$B186*('NEB CEF End-Use Demand'!X$31/'NEB CEF End-Use Demand'!$O$31)</f>
        <v>0</v>
      </c>
      <c r="L186">
        <f>$B186*('NEB CEF End-Use Demand'!Y$31/'NEB CEF End-Use Demand'!$O$31)</f>
        <v>0</v>
      </c>
      <c r="M186">
        <f>$B186*('NEB CEF End-Use Demand'!Z$31/'NEB CEF End-Use Demand'!$O$31)</f>
        <v>0</v>
      </c>
      <c r="N186">
        <f>$B186*('NEB CEF End-Use Demand'!AA$31/'NEB CEF End-Use Demand'!$O$31)</f>
        <v>0</v>
      </c>
      <c r="O186">
        <f>$B186*('NEB CEF End-Use Demand'!AB$31/'NEB CEF End-Use Demand'!$O$31)</f>
        <v>0</v>
      </c>
      <c r="P186">
        <f>$B186*('NEB CEF End-Use Demand'!AC$31/'NEB CEF End-Use Demand'!$O$31)</f>
        <v>0</v>
      </c>
      <c r="Q186">
        <f>$B186*('NEB CEF End-Use Demand'!AD$31/'NEB CEF End-Use Demand'!$O$31)</f>
        <v>0</v>
      </c>
      <c r="R186">
        <f>$B186*('NEB CEF End-Use Demand'!AE$31/'NEB CEF End-Use Demand'!$O$31)</f>
        <v>0</v>
      </c>
      <c r="S186">
        <f>$B186*('NEB CEF End-Use Demand'!AF$31/'NEB CEF End-Use Demand'!$O$31)</f>
        <v>0</v>
      </c>
      <c r="T186">
        <f>$B186*('NEB CEF End-Use Demand'!AG$31/'NEB CEF End-Use Demand'!$O$31)</f>
        <v>0</v>
      </c>
      <c r="U186">
        <f>$B186*('NEB CEF End-Use Demand'!AH$31/'NEB CEF End-Use Demand'!$O$31)</f>
        <v>0</v>
      </c>
      <c r="V186">
        <f>$B186*('NEB CEF End-Use Demand'!AI$31/'NEB CEF End-Use Demand'!$O$31)</f>
        <v>0</v>
      </c>
      <c r="W186">
        <f>$B186*('NEB CEF End-Use Demand'!AJ$31/'NEB CEF End-Use Demand'!$O$31)</f>
        <v>0</v>
      </c>
      <c r="X186">
        <f>$B186*('NEB CEF End-Use Demand'!AK$31/'NEB CEF End-Use Demand'!$O$31)</f>
        <v>0</v>
      </c>
      <c r="Y186">
        <f>$B186*('NEB CEF End-Use Demand'!AL$31/'NEB CEF End-Use Demand'!$O$31)</f>
        <v>0</v>
      </c>
      <c r="Z186">
        <f>$B186*('NEB CEF End-Use Demand'!AM$31/'NEB CEF End-Use Demand'!$O$31)</f>
        <v>0</v>
      </c>
      <c r="AA186">
        <f>$B186*('NEB CEF End-Use Demand'!AN$31/'NEB CEF End-Use Demand'!$O$31)</f>
        <v>0</v>
      </c>
      <c r="AB186">
        <f>$B186*('NEB CEF End-Use Demand'!AO$31/'NEB CEF End-Use Demand'!$O$31)</f>
        <v>0</v>
      </c>
      <c r="AC186">
        <f>$B186*('NEB CEF End-Use Demand'!AP$31/'NEB CEF End-Use Demand'!$O$31)</f>
        <v>0</v>
      </c>
      <c r="AD186">
        <f>$B186*('NEB CEF End-Use Demand'!AQ$31/'NEB CEF End-Use Demand'!$O$31)</f>
        <v>0</v>
      </c>
      <c r="AE186">
        <f>$B186*('NEB CEF End-Use Demand'!AR$31/'NEB CEF End-Use Demand'!$O$31)</f>
        <v>0</v>
      </c>
      <c r="AF186">
        <f>$B186*('NEB CEF End-Use Demand'!AS$31/'NEB CEF End-Use Demand'!$O$31)</f>
        <v>0</v>
      </c>
      <c r="AG186">
        <f>$B186*('NEB CEF End-Use Demand'!AT$31/'NEB CEF End-Use Demand'!$O$31)</f>
        <v>0</v>
      </c>
      <c r="AH186">
        <f>$B186*('NEB CEF End-Use Demand'!AU$31/'NEB CEF End-Use Demand'!$O$31)</f>
        <v>0</v>
      </c>
    </row>
    <row r="187" spans="1:34" x14ac:dyDescent="0.35">
      <c r="A187" t="s">
        <v>203</v>
      </c>
      <c r="B187">
        <v>0</v>
      </c>
      <c r="C187">
        <f>$B187*('NEB CEF End-Use Demand'!P$31/'NEB CEF End-Use Demand'!$O$31)</f>
        <v>0</v>
      </c>
      <c r="D187">
        <f>$B187*('NEB CEF End-Use Demand'!Q$31/'NEB CEF End-Use Demand'!$O$31)</f>
        <v>0</v>
      </c>
      <c r="E187">
        <f>$B187*('NEB CEF End-Use Demand'!R$31/'NEB CEF End-Use Demand'!$O$31)</f>
        <v>0</v>
      </c>
      <c r="F187">
        <f>$B187*('NEB CEF End-Use Demand'!S$31/'NEB CEF End-Use Demand'!$O$31)</f>
        <v>0</v>
      </c>
      <c r="G187">
        <f>$B187*('NEB CEF End-Use Demand'!T$31/'NEB CEF End-Use Demand'!$O$31)</f>
        <v>0</v>
      </c>
      <c r="H187">
        <f>$B187*('NEB CEF End-Use Demand'!U$31/'NEB CEF End-Use Demand'!$O$31)</f>
        <v>0</v>
      </c>
      <c r="I187">
        <f>$B187*('NEB CEF End-Use Demand'!V$31/'NEB CEF End-Use Demand'!$O$31)</f>
        <v>0</v>
      </c>
      <c r="J187">
        <f>$B187*('NEB CEF End-Use Demand'!W$31/'NEB CEF End-Use Demand'!$O$31)</f>
        <v>0</v>
      </c>
      <c r="K187">
        <f>$B187*('NEB CEF End-Use Demand'!X$31/'NEB CEF End-Use Demand'!$O$31)</f>
        <v>0</v>
      </c>
      <c r="L187">
        <f>$B187*('NEB CEF End-Use Demand'!Y$31/'NEB CEF End-Use Demand'!$O$31)</f>
        <v>0</v>
      </c>
      <c r="M187">
        <f>$B187*('NEB CEF End-Use Demand'!Z$31/'NEB CEF End-Use Demand'!$O$31)</f>
        <v>0</v>
      </c>
      <c r="N187">
        <f>$B187*('NEB CEF End-Use Demand'!AA$31/'NEB CEF End-Use Demand'!$O$31)</f>
        <v>0</v>
      </c>
      <c r="O187">
        <f>$B187*('NEB CEF End-Use Demand'!AB$31/'NEB CEF End-Use Demand'!$O$31)</f>
        <v>0</v>
      </c>
      <c r="P187">
        <f>$B187*('NEB CEF End-Use Demand'!AC$31/'NEB CEF End-Use Demand'!$O$31)</f>
        <v>0</v>
      </c>
      <c r="Q187">
        <f>$B187*('NEB CEF End-Use Demand'!AD$31/'NEB CEF End-Use Demand'!$O$31)</f>
        <v>0</v>
      </c>
      <c r="R187">
        <f>$B187*('NEB CEF End-Use Demand'!AE$31/'NEB CEF End-Use Demand'!$O$31)</f>
        <v>0</v>
      </c>
      <c r="S187">
        <f>$B187*('NEB CEF End-Use Demand'!AF$31/'NEB CEF End-Use Demand'!$O$31)</f>
        <v>0</v>
      </c>
      <c r="T187">
        <f>$B187*('NEB CEF End-Use Demand'!AG$31/'NEB CEF End-Use Demand'!$O$31)</f>
        <v>0</v>
      </c>
      <c r="U187">
        <f>$B187*('NEB CEF End-Use Demand'!AH$31/'NEB CEF End-Use Demand'!$O$31)</f>
        <v>0</v>
      </c>
      <c r="V187">
        <f>$B187*('NEB CEF End-Use Demand'!AI$31/'NEB CEF End-Use Demand'!$O$31)</f>
        <v>0</v>
      </c>
      <c r="W187">
        <f>$B187*('NEB CEF End-Use Demand'!AJ$31/'NEB CEF End-Use Demand'!$O$31)</f>
        <v>0</v>
      </c>
      <c r="X187">
        <f>$B187*('NEB CEF End-Use Demand'!AK$31/'NEB CEF End-Use Demand'!$O$31)</f>
        <v>0</v>
      </c>
      <c r="Y187">
        <f>$B187*('NEB CEF End-Use Demand'!AL$31/'NEB CEF End-Use Demand'!$O$31)</f>
        <v>0</v>
      </c>
      <c r="Z187">
        <f>$B187*('NEB CEF End-Use Demand'!AM$31/'NEB CEF End-Use Demand'!$O$31)</f>
        <v>0</v>
      </c>
      <c r="AA187">
        <f>$B187*('NEB CEF End-Use Demand'!AN$31/'NEB CEF End-Use Demand'!$O$31)</f>
        <v>0</v>
      </c>
      <c r="AB187">
        <f>$B187*('NEB CEF End-Use Demand'!AO$31/'NEB CEF End-Use Demand'!$O$31)</f>
        <v>0</v>
      </c>
      <c r="AC187">
        <f>$B187*('NEB CEF End-Use Demand'!AP$31/'NEB CEF End-Use Demand'!$O$31)</f>
        <v>0</v>
      </c>
      <c r="AD187">
        <f>$B187*('NEB CEF End-Use Demand'!AQ$31/'NEB CEF End-Use Demand'!$O$31)</f>
        <v>0</v>
      </c>
      <c r="AE187">
        <f>$B187*('NEB CEF End-Use Demand'!AR$31/'NEB CEF End-Use Demand'!$O$31)</f>
        <v>0</v>
      </c>
      <c r="AF187">
        <f>$B187*('NEB CEF End-Use Demand'!AS$31/'NEB CEF End-Use Demand'!$O$31)</f>
        <v>0</v>
      </c>
      <c r="AG187">
        <f>$B187*('NEB CEF End-Use Demand'!AT$31/'NEB CEF End-Use Demand'!$O$31)</f>
        <v>0</v>
      </c>
      <c r="AH187">
        <f>$B187*('NEB CEF End-Use Demand'!AU$31/'NEB CEF End-Use Demand'!$O$31)</f>
        <v>0</v>
      </c>
    </row>
    <row r="188" spans="1:34" x14ac:dyDescent="0.35">
      <c r="A188" t="s">
        <v>204</v>
      </c>
      <c r="B188">
        <v>0</v>
      </c>
      <c r="C188">
        <f>$B188*('NEB CEF End-Use Demand'!P$31/'NEB CEF End-Use Demand'!$O$31)</f>
        <v>0</v>
      </c>
      <c r="D188">
        <f>$B188*('NEB CEF End-Use Demand'!Q$31/'NEB CEF End-Use Demand'!$O$31)</f>
        <v>0</v>
      </c>
      <c r="E188">
        <f>$B188*('NEB CEF End-Use Demand'!R$31/'NEB CEF End-Use Demand'!$O$31)</f>
        <v>0</v>
      </c>
      <c r="F188">
        <f>$B188*('NEB CEF End-Use Demand'!S$31/'NEB CEF End-Use Demand'!$O$31)</f>
        <v>0</v>
      </c>
      <c r="G188">
        <f>$B188*('NEB CEF End-Use Demand'!T$31/'NEB CEF End-Use Demand'!$O$31)</f>
        <v>0</v>
      </c>
      <c r="H188">
        <f>$B188*('NEB CEF End-Use Demand'!U$31/'NEB CEF End-Use Demand'!$O$31)</f>
        <v>0</v>
      </c>
      <c r="I188">
        <f>$B188*('NEB CEF End-Use Demand'!V$31/'NEB CEF End-Use Demand'!$O$31)</f>
        <v>0</v>
      </c>
      <c r="J188">
        <f>$B188*('NEB CEF End-Use Demand'!W$31/'NEB CEF End-Use Demand'!$O$31)</f>
        <v>0</v>
      </c>
      <c r="K188">
        <f>$B188*('NEB CEF End-Use Demand'!X$31/'NEB CEF End-Use Demand'!$O$31)</f>
        <v>0</v>
      </c>
      <c r="L188">
        <f>$B188*('NEB CEF End-Use Demand'!Y$31/'NEB CEF End-Use Demand'!$O$31)</f>
        <v>0</v>
      </c>
      <c r="M188">
        <f>$B188*('NEB CEF End-Use Demand'!Z$31/'NEB CEF End-Use Demand'!$O$31)</f>
        <v>0</v>
      </c>
      <c r="N188">
        <f>$B188*('NEB CEF End-Use Demand'!AA$31/'NEB CEF End-Use Demand'!$O$31)</f>
        <v>0</v>
      </c>
      <c r="O188">
        <f>$B188*('NEB CEF End-Use Demand'!AB$31/'NEB CEF End-Use Demand'!$O$31)</f>
        <v>0</v>
      </c>
      <c r="P188">
        <f>$B188*('NEB CEF End-Use Demand'!AC$31/'NEB CEF End-Use Demand'!$O$31)</f>
        <v>0</v>
      </c>
      <c r="Q188">
        <f>$B188*('NEB CEF End-Use Demand'!AD$31/'NEB CEF End-Use Demand'!$O$31)</f>
        <v>0</v>
      </c>
      <c r="R188">
        <f>$B188*('NEB CEF End-Use Demand'!AE$31/'NEB CEF End-Use Demand'!$O$31)</f>
        <v>0</v>
      </c>
      <c r="S188">
        <f>$B188*('NEB CEF End-Use Demand'!AF$31/'NEB CEF End-Use Demand'!$O$31)</f>
        <v>0</v>
      </c>
      <c r="T188">
        <f>$B188*('NEB CEF End-Use Demand'!AG$31/'NEB CEF End-Use Demand'!$O$31)</f>
        <v>0</v>
      </c>
      <c r="U188">
        <f>$B188*('NEB CEF End-Use Demand'!AH$31/'NEB CEF End-Use Demand'!$O$31)</f>
        <v>0</v>
      </c>
      <c r="V188">
        <f>$B188*('NEB CEF End-Use Demand'!AI$31/'NEB CEF End-Use Demand'!$O$31)</f>
        <v>0</v>
      </c>
      <c r="W188">
        <f>$B188*('NEB CEF End-Use Demand'!AJ$31/'NEB CEF End-Use Demand'!$O$31)</f>
        <v>0</v>
      </c>
      <c r="X188">
        <f>$B188*('NEB CEF End-Use Demand'!AK$31/'NEB CEF End-Use Demand'!$O$31)</f>
        <v>0</v>
      </c>
      <c r="Y188">
        <f>$B188*('NEB CEF End-Use Demand'!AL$31/'NEB CEF End-Use Demand'!$O$31)</f>
        <v>0</v>
      </c>
      <c r="Z188">
        <f>$B188*('NEB CEF End-Use Demand'!AM$31/'NEB CEF End-Use Demand'!$O$31)</f>
        <v>0</v>
      </c>
      <c r="AA188">
        <f>$B188*('NEB CEF End-Use Demand'!AN$31/'NEB CEF End-Use Demand'!$O$31)</f>
        <v>0</v>
      </c>
      <c r="AB188">
        <f>$B188*('NEB CEF End-Use Demand'!AO$31/'NEB CEF End-Use Demand'!$O$31)</f>
        <v>0</v>
      </c>
      <c r="AC188">
        <f>$B188*('NEB CEF End-Use Demand'!AP$31/'NEB CEF End-Use Demand'!$O$31)</f>
        <v>0</v>
      </c>
      <c r="AD188">
        <f>$B188*('NEB CEF End-Use Demand'!AQ$31/'NEB CEF End-Use Demand'!$O$31)</f>
        <v>0</v>
      </c>
      <c r="AE188">
        <f>$B188*('NEB CEF End-Use Demand'!AR$31/'NEB CEF End-Use Demand'!$O$31)</f>
        <v>0</v>
      </c>
      <c r="AF188">
        <f>$B188*('NEB CEF End-Use Demand'!AS$31/'NEB CEF End-Use Demand'!$O$31)</f>
        <v>0</v>
      </c>
      <c r="AG188">
        <f>$B188*('NEB CEF End-Use Demand'!AT$31/'NEB CEF End-Use Demand'!$O$31)</f>
        <v>0</v>
      </c>
      <c r="AH188">
        <f>$B188*('NEB CEF End-Use Demand'!AU$31/'NEB CEF End-Use Demand'!$O$31)</f>
        <v>0</v>
      </c>
    </row>
    <row r="189" spans="1:34" x14ac:dyDescent="0.35">
      <c r="A189" t="s">
        <v>183</v>
      </c>
      <c r="B189">
        <v>0</v>
      </c>
      <c r="C189">
        <f>$B189*('NEB CEF End-Use Demand'!P$31/'NEB CEF End-Use Demand'!$O$31)</f>
        <v>0</v>
      </c>
      <c r="D189">
        <f>$B189*('NEB CEF End-Use Demand'!Q$31/'NEB CEF End-Use Demand'!$O$31)</f>
        <v>0</v>
      </c>
      <c r="E189">
        <f>$B189*('NEB CEF End-Use Demand'!R$31/'NEB CEF End-Use Demand'!$O$31)</f>
        <v>0</v>
      </c>
      <c r="F189">
        <f>$B189*('NEB CEF End-Use Demand'!S$31/'NEB CEF End-Use Demand'!$O$31)</f>
        <v>0</v>
      </c>
      <c r="G189">
        <f>$B189*('NEB CEF End-Use Demand'!T$31/'NEB CEF End-Use Demand'!$O$31)</f>
        <v>0</v>
      </c>
      <c r="H189">
        <f>$B189*('NEB CEF End-Use Demand'!U$31/'NEB CEF End-Use Demand'!$O$31)</f>
        <v>0</v>
      </c>
      <c r="I189">
        <f>$B189*('NEB CEF End-Use Demand'!V$31/'NEB CEF End-Use Demand'!$O$31)</f>
        <v>0</v>
      </c>
      <c r="J189">
        <f>$B189*('NEB CEF End-Use Demand'!W$31/'NEB CEF End-Use Demand'!$O$31)</f>
        <v>0</v>
      </c>
      <c r="K189">
        <f>$B189*('NEB CEF End-Use Demand'!X$31/'NEB CEF End-Use Demand'!$O$31)</f>
        <v>0</v>
      </c>
      <c r="L189">
        <f>$B189*('NEB CEF End-Use Demand'!Y$31/'NEB CEF End-Use Demand'!$O$31)</f>
        <v>0</v>
      </c>
      <c r="M189">
        <f>$B189*('NEB CEF End-Use Demand'!Z$31/'NEB CEF End-Use Demand'!$O$31)</f>
        <v>0</v>
      </c>
      <c r="N189">
        <f>$B189*('NEB CEF End-Use Demand'!AA$31/'NEB CEF End-Use Demand'!$O$31)</f>
        <v>0</v>
      </c>
      <c r="O189">
        <f>$B189*('NEB CEF End-Use Demand'!AB$31/'NEB CEF End-Use Demand'!$O$31)</f>
        <v>0</v>
      </c>
      <c r="P189">
        <f>$B189*('NEB CEF End-Use Demand'!AC$31/'NEB CEF End-Use Demand'!$O$31)</f>
        <v>0</v>
      </c>
      <c r="Q189">
        <f>$B189*('NEB CEF End-Use Demand'!AD$31/'NEB CEF End-Use Demand'!$O$31)</f>
        <v>0</v>
      </c>
      <c r="R189">
        <f>$B189*('NEB CEF End-Use Demand'!AE$31/'NEB CEF End-Use Demand'!$O$31)</f>
        <v>0</v>
      </c>
      <c r="S189">
        <f>$B189*('NEB CEF End-Use Demand'!AF$31/'NEB CEF End-Use Demand'!$O$31)</f>
        <v>0</v>
      </c>
      <c r="T189">
        <f>$B189*('NEB CEF End-Use Demand'!AG$31/'NEB CEF End-Use Demand'!$O$31)</f>
        <v>0</v>
      </c>
      <c r="U189">
        <f>$B189*('NEB CEF End-Use Demand'!AH$31/'NEB CEF End-Use Demand'!$O$31)</f>
        <v>0</v>
      </c>
      <c r="V189">
        <f>$B189*('NEB CEF End-Use Demand'!AI$31/'NEB CEF End-Use Demand'!$O$31)</f>
        <v>0</v>
      </c>
      <c r="W189">
        <f>$B189*('NEB CEF End-Use Demand'!AJ$31/'NEB CEF End-Use Demand'!$O$31)</f>
        <v>0</v>
      </c>
      <c r="X189">
        <f>$B189*('NEB CEF End-Use Demand'!AK$31/'NEB CEF End-Use Demand'!$O$31)</f>
        <v>0</v>
      </c>
      <c r="Y189">
        <f>$B189*('NEB CEF End-Use Demand'!AL$31/'NEB CEF End-Use Demand'!$O$31)</f>
        <v>0</v>
      </c>
      <c r="Z189">
        <f>$B189*('NEB CEF End-Use Demand'!AM$31/'NEB CEF End-Use Demand'!$O$31)</f>
        <v>0</v>
      </c>
      <c r="AA189">
        <f>$B189*('NEB CEF End-Use Demand'!AN$31/'NEB CEF End-Use Demand'!$O$31)</f>
        <v>0</v>
      </c>
      <c r="AB189">
        <f>$B189*('NEB CEF End-Use Demand'!AO$31/'NEB CEF End-Use Demand'!$O$31)</f>
        <v>0</v>
      </c>
      <c r="AC189">
        <f>$B189*('NEB CEF End-Use Demand'!AP$31/'NEB CEF End-Use Demand'!$O$31)</f>
        <v>0</v>
      </c>
      <c r="AD189">
        <f>$B189*('NEB CEF End-Use Demand'!AQ$31/'NEB CEF End-Use Demand'!$O$31)</f>
        <v>0</v>
      </c>
      <c r="AE189">
        <f>$B189*('NEB CEF End-Use Demand'!AR$31/'NEB CEF End-Use Demand'!$O$31)</f>
        <v>0</v>
      </c>
      <c r="AF189">
        <f>$B189*('NEB CEF End-Use Demand'!AS$31/'NEB CEF End-Use Demand'!$O$31)</f>
        <v>0</v>
      </c>
      <c r="AG189">
        <f>$B189*('NEB CEF End-Use Demand'!AT$31/'NEB CEF End-Use Demand'!$O$31)</f>
        <v>0</v>
      </c>
      <c r="AH189">
        <f>$B189*('NEB CEF End-Use Demand'!AU$31/'NEB CEF End-Use Demand'!$O$31)</f>
        <v>0</v>
      </c>
    </row>
    <row r="190" spans="1:34" x14ac:dyDescent="0.35">
      <c r="A190" s="1" t="s">
        <v>1012</v>
      </c>
      <c r="B190">
        <v>0</v>
      </c>
      <c r="C190">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row>
    <row r="191" spans="1:34" x14ac:dyDescent="0.35">
      <c r="A191" s="1" t="s">
        <v>1013</v>
      </c>
      <c r="B191">
        <v>0</v>
      </c>
      <c r="C191">
        <v>0</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row>
    <row r="192" spans="1:34" x14ac:dyDescent="0.35">
      <c r="A192" s="1" t="s">
        <v>1014</v>
      </c>
      <c r="B192">
        <v>0</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row>
    <row r="193" spans="1:34" x14ac:dyDescent="0.35">
      <c r="A193" s="1" t="s">
        <v>1015</v>
      </c>
      <c r="B193">
        <v>0</v>
      </c>
      <c r="C193">
        <v>0</v>
      </c>
      <c r="D193">
        <v>0</v>
      </c>
      <c r="E193">
        <v>0</v>
      </c>
      <c r="F193">
        <v>0</v>
      </c>
      <c r="G193">
        <v>0</v>
      </c>
      <c r="H193">
        <f>B122</f>
        <v>31054306862.319683</v>
      </c>
      <c r="I193">
        <f t="shared" ref="I193:AH193" si="29">C122</f>
        <v>31054306862.319683</v>
      </c>
      <c r="J193">
        <f t="shared" si="29"/>
        <v>31054306862.319683</v>
      </c>
      <c r="K193">
        <f t="shared" si="29"/>
        <v>31054306862.319683</v>
      </c>
      <c r="L193">
        <f t="shared" si="29"/>
        <v>106471909242.23891</v>
      </c>
      <c r="M193">
        <f t="shared" si="29"/>
        <v>179671346846.2782</v>
      </c>
      <c r="N193">
        <f t="shared" si="29"/>
        <v>328288386830.23663</v>
      </c>
      <c r="O193">
        <f t="shared" si="29"/>
        <v>401487824434.27582</v>
      </c>
      <c r="P193">
        <f t="shared" si="29"/>
        <v>479123591590.0752</v>
      </c>
      <c r="Q193">
        <f t="shared" si="29"/>
        <v>479123591590.0752</v>
      </c>
      <c r="R193">
        <f t="shared" si="29"/>
        <v>476905426814.19507</v>
      </c>
      <c r="S193">
        <f t="shared" si="29"/>
        <v>476905426814.19507</v>
      </c>
      <c r="T193">
        <f t="shared" si="29"/>
        <v>476905426814.19507</v>
      </c>
      <c r="U193">
        <f t="shared" si="29"/>
        <v>474687262038.31494</v>
      </c>
      <c r="V193">
        <f t="shared" si="29"/>
        <v>479123591590.0752</v>
      </c>
      <c r="W193">
        <f t="shared" si="29"/>
        <v>485778085917.71484</v>
      </c>
      <c r="X193">
        <f t="shared" si="29"/>
        <v>487996250693.59497</v>
      </c>
      <c r="Y193">
        <f t="shared" si="29"/>
        <v>490214415469.47504</v>
      </c>
      <c r="Z193">
        <f t="shared" si="29"/>
        <v>496868909797.11493</v>
      </c>
      <c r="AA193">
        <f t="shared" si="29"/>
        <v>501305239348.87469</v>
      </c>
      <c r="AB193">
        <f t="shared" si="29"/>
        <v>505741568900.6347</v>
      </c>
      <c r="AC193">
        <f t="shared" si="29"/>
        <v>512396063228.2746</v>
      </c>
      <c r="AD193">
        <f t="shared" si="29"/>
        <v>519050557555.91449</v>
      </c>
      <c r="AE193">
        <f t="shared" si="29"/>
        <v>525705051883.55457</v>
      </c>
      <c r="AF193">
        <f t="shared" si="29"/>
        <v>534577710987.07434</v>
      </c>
      <c r="AG193">
        <f t="shared" si="29"/>
        <v>543450370090.59412</v>
      </c>
      <c r="AH193">
        <f t="shared" si="29"/>
        <v>552323029194.11438</v>
      </c>
    </row>
    <row r="195" spans="1:34" s="129" customFormat="1" x14ac:dyDescent="0.35">
      <c r="A195" s="128" t="s">
        <v>1019</v>
      </c>
    </row>
    <row r="196" spans="1:34" x14ac:dyDescent="0.35">
      <c r="B196">
        <v>2018</v>
      </c>
      <c r="C196">
        <f>B196+1</f>
        <v>2019</v>
      </c>
      <c r="D196">
        <f t="shared" ref="D196:T196" si="30">C196+1</f>
        <v>2020</v>
      </c>
      <c r="E196">
        <f t="shared" si="30"/>
        <v>2021</v>
      </c>
      <c r="F196">
        <f t="shared" si="30"/>
        <v>2022</v>
      </c>
      <c r="G196">
        <f t="shared" si="30"/>
        <v>2023</v>
      </c>
      <c r="H196">
        <f t="shared" si="30"/>
        <v>2024</v>
      </c>
      <c r="I196">
        <f t="shared" si="30"/>
        <v>2025</v>
      </c>
      <c r="J196">
        <f t="shared" si="30"/>
        <v>2026</v>
      </c>
      <c r="K196">
        <f t="shared" si="30"/>
        <v>2027</v>
      </c>
      <c r="L196">
        <f t="shared" si="30"/>
        <v>2028</v>
      </c>
      <c r="M196">
        <f t="shared" si="30"/>
        <v>2029</v>
      </c>
      <c r="N196">
        <f t="shared" si="30"/>
        <v>2030</v>
      </c>
      <c r="O196">
        <f t="shared" si="30"/>
        <v>2031</v>
      </c>
      <c r="P196">
        <f t="shared" si="30"/>
        <v>2032</v>
      </c>
      <c r="Q196">
        <f t="shared" si="30"/>
        <v>2033</v>
      </c>
      <c r="R196">
        <f t="shared" si="30"/>
        <v>2034</v>
      </c>
      <c r="S196">
        <f t="shared" si="30"/>
        <v>2035</v>
      </c>
      <c r="T196">
        <f t="shared" si="30"/>
        <v>2036</v>
      </c>
      <c r="U196">
        <f t="shared" ref="U196:X196" si="31">T196+1</f>
        <v>2037</v>
      </c>
      <c r="V196">
        <f t="shared" si="31"/>
        <v>2038</v>
      </c>
      <c r="W196">
        <f t="shared" si="31"/>
        <v>2039</v>
      </c>
      <c r="X196">
        <f t="shared" si="31"/>
        <v>2040</v>
      </c>
      <c r="Y196">
        <f t="shared" ref="Y196:AH196" si="32">X196+1</f>
        <v>2041</v>
      </c>
      <c r="Z196">
        <f t="shared" si="32"/>
        <v>2042</v>
      </c>
      <c r="AA196">
        <f t="shared" si="32"/>
        <v>2043</v>
      </c>
      <c r="AB196">
        <f t="shared" si="32"/>
        <v>2044</v>
      </c>
      <c r="AC196">
        <f t="shared" si="32"/>
        <v>2045</v>
      </c>
      <c r="AD196">
        <f t="shared" si="32"/>
        <v>2046</v>
      </c>
      <c r="AE196">
        <f t="shared" si="32"/>
        <v>2047</v>
      </c>
      <c r="AF196">
        <f t="shared" si="32"/>
        <v>2048</v>
      </c>
      <c r="AG196">
        <f t="shared" si="32"/>
        <v>2049</v>
      </c>
      <c r="AH196">
        <f t="shared" si="32"/>
        <v>2050</v>
      </c>
    </row>
    <row r="197" spans="1:34" x14ac:dyDescent="0.35">
      <c r="A197" t="s">
        <v>180</v>
      </c>
      <c r="B197">
        <f>B139</f>
        <v>46415248329442.477</v>
      </c>
      <c r="C197">
        <f>$B197*('NEB CEF End-Use Demand'!P$30/'NEB CEF End-Use Demand'!$O$30)</f>
        <v>46154431045969.414</v>
      </c>
      <c r="D197">
        <f>$B197*('NEB CEF End-Use Demand'!Q$30/'NEB CEF End-Use Demand'!$O$30)</f>
        <v>42770625113328.633</v>
      </c>
      <c r="E197">
        <f>$B197*('NEB CEF End-Use Demand'!R$30/'NEB CEF End-Use Demand'!$O$30)</f>
        <v>42479123443564.609</v>
      </c>
      <c r="F197">
        <f>$B197*('NEB CEF End-Use Demand'!S$30/'NEB CEF End-Use Demand'!$O$30)</f>
        <v>47408229163580.141</v>
      </c>
      <c r="G197">
        <f>$B197*('NEB CEF End-Use Demand'!T$30/'NEB CEF End-Use Demand'!$O$30)</f>
        <v>48590430379845.328</v>
      </c>
      <c r="H197">
        <f>$B197*('NEB CEF End-Use Demand'!U$30/'NEB CEF End-Use Demand'!$O$30)</f>
        <v>49690806566001.313</v>
      </c>
      <c r="I197">
        <f>$B197*('NEB CEF End-Use Demand'!V$30/'NEB CEF End-Use Demand'!$O$30)</f>
        <v>50489452953629.625</v>
      </c>
      <c r="J197">
        <f>$B197*('NEB CEF End-Use Demand'!W$30/'NEB CEF End-Use Demand'!$O$30)</f>
        <v>51088650830366.773</v>
      </c>
      <c r="K197">
        <f>$B197*('NEB CEF End-Use Demand'!X$30/'NEB CEF End-Use Demand'!$O$30)</f>
        <v>51498628324976.398</v>
      </c>
      <c r="L197">
        <f>$B197*('NEB CEF End-Use Demand'!Y$30/'NEB CEF End-Use Demand'!$O$30)</f>
        <v>51994692570013.414</v>
      </c>
      <c r="M197">
        <f>$B197*('NEB CEF End-Use Demand'!Z$30/'NEB CEF End-Use Demand'!$O$30)</f>
        <v>52510360728514.094</v>
      </c>
      <c r="N197">
        <f>$B197*('NEB CEF End-Use Demand'!AA$30/'NEB CEF End-Use Demand'!$O$30)</f>
        <v>52995344500723.805</v>
      </c>
      <c r="O197">
        <f>$B197*('NEB CEF End-Use Demand'!AB$30/'NEB CEF End-Use Demand'!$O$30)</f>
        <v>53529764228624.5</v>
      </c>
      <c r="P197">
        <f>$B197*('NEB CEF End-Use Demand'!AC$30/'NEB CEF End-Use Demand'!$O$30)</f>
        <v>53666139278806.5</v>
      </c>
      <c r="Q197">
        <f>$B197*('NEB CEF End-Use Demand'!AD$30/'NEB CEF End-Use Demand'!$O$30)</f>
        <v>54011338624579.68</v>
      </c>
      <c r="R197">
        <f>$B197*('NEB CEF End-Use Demand'!AE$30/'NEB CEF End-Use Demand'!$O$30)</f>
        <v>54203968382961.75</v>
      </c>
      <c r="S197">
        <f>$B197*('NEB CEF End-Use Demand'!AF$30/'NEB CEF End-Use Demand'!$O$30)</f>
        <v>54448591129225.703</v>
      </c>
      <c r="T197">
        <f>$B197*('NEB CEF End-Use Demand'!AG$30/'NEB CEF End-Use Demand'!$O$30)</f>
        <v>54660824801071.43</v>
      </c>
      <c r="U197">
        <f>$B197*('NEB CEF End-Use Demand'!AH$30/'NEB CEF End-Use Demand'!$O$30)</f>
        <v>55186721088335.766</v>
      </c>
      <c r="V197">
        <f>$B197*('NEB CEF End-Use Demand'!AI$30/'NEB CEF End-Use Demand'!$O$30)</f>
        <v>55375089126399.641</v>
      </c>
      <c r="W197">
        <f>$B197*('NEB CEF End-Use Demand'!AJ$30/'NEB CEF End-Use Demand'!$O$30)</f>
        <v>55507202456263.453</v>
      </c>
      <c r="X197">
        <f>$B197*('NEB CEF End-Use Demand'!AK$30/'NEB CEF End-Use Demand'!$O$30)</f>
        <v>55600960303263.586</v>
      </c>
      <c r="Y197">
        <f>$B197*('NEB CEF End-Use Demand'!AL$30/'NEB CEF End-Use Demand'!$O$30)</f>
        <v>55743301761891.031</v>
      </c>
      <c r="Z197">
        <f>$B197*('NEB CEF End-Use Demand'!AM$30/'NEB CEF End-Use Demand'!$O$30)</f>
        <v>55683637677436.414</v>
      </c>
      <c r="AA197">
        <f>$B197*('NEB CEF End-Use Demand'!AN$30/'NEB CEF End-Use Demand'!$O$30)</f>
        <v>56054407345118.711</v>
      </c>
      <c r="AB197">
        <f>$B197*('NEB CEF End-Use Demand'!AO$30/'NEB CEF End-Use Demand'!$O$30)</f>
        <v>56408982475591.906</v>
      </c>
      <c r="AC197">
        <f>$B197*('NEB CEF End-Use Demand'!AP$30/'NEB CEF End-Use Demand'!$O$30)</f>
        <v>56691108360655.914</v>
      </c>
      <c r="AD197">
        <f>$B197*('NEB CEF End-Use Demand'!AQ$30/'NEB CEF End-Use Demand'!$O$30)</f>
        <v>56991985815119.938</v>
      </c>
      <c r="AE197">
        <f>$B197*('NEB CEF End-Use Demand'!AR$30/'NEB CEF End-Use Demand'!$O$30)</f>
        <v>57424124255384.148</v>
      </c>
      <c r="AF197">
        <f>$B197*('NEB CEF End-Use Demand'!AS$30/'NEB CEF End-Use Demand'!$O$30)</f>
        <v>57820464244975.57</v>
      </c>
      <c r="AG197">
        <f>$B197*('NEB CEF End-Use Demand'!AT$30/'NEB CEF End-Use Demand'!$O$30)</f>
        <v>58331018339094.414</v>
      </c>
      <c r="AH197">
        <f>$B197*('NEB CEF End-Use Demand'!AU$30/'NEB CEF End-Use Demand'!$O$30)</f>
        <v>58815149767240.5</v>
      </c>
    </row>
    <row r="198" spans="1:34" x14ac:dyDescent="0.35">
      <c r="A198" t="s">
        <v>202</v>
      </c>
      <c r="B198">
        <f>E139</f>
        <v>2688528029314.7017</v>
      </c>
      <c r="C198">
        <f>$B198*('NEB CEF End-Use Demand'!P$35/'NEB CEF End-Use Demand'!$O$35)</f>
        <v>615693441827.79431</v>
      </c>
      <c r="D198">
        <f>$B198*('NEB CEF End-Use Demand'!Q$35/'NEB CEF End-Use Demand'!$O$35)</f>
        <v>554124097645.01489</v>
      </c>
      <c r="E198">
        <f>$B198*('NEB CEF End-Use Demand'!R$35/'NEB CEF End-Use Demand'!$O$35)</f>
        <v>533600982917.42169</v>
      </c>
      <c r="F198">
        <f>$B198*('NEB CEF End-Use Demand'!S$35/'NEB CEF End-Use Demand'!$O$35)</f>
        <v>492554753462.23535</v>
      </c>
      <c r="G198">
        <f>$B198*('NEB CEF End-Use Demand'!T$35/'NEB CEF End-Use Demand'!$O$35)</f>
        <v>472031638734.64221</v>
      </c>
      <c r="H198">
        <f>$B198*('NEB CEF End-Use Demand'!U$35/'NEB CEF End-Use Demand'!$O$35)</f>
        <v>472031638734.64221</v>
      </c>
      <c r="I198">
        <f>$B198*('NEB CEF End-Use Demand'!V$35/'NEB CEF End-Use Demand'!$O$35)</f>
        <v>472031638734.64221</v>
      </c>
      <c r="J198">
        <f>$B198*('NEB CEF End-Use Demand'!W$35/'NEB CEF End-Use Demand'!$O$35)</f>
        <v>472031638734.64221</v>
      </c>
      <c r="K198">
        <f>$B198*('NEB CEF End-Use Demand'!X$35/'NEB CEF End-Use Demand'!$O$35)</f>
        <v>451508524007.04913</v>
      </c>
      <c r="L198">
        <f>$B198*('NEB CEF End-Use Demand'!Y$35/'NEB CEF End-Use Demand'!$O$35)</f>
        <v>451508524007.04913</v>
      </c>
      <c r="M198">
        <f>$B198*('NEB CEF End-Use Demand'!Z$35/'NEB CEF End-Use Demand'!$O$35)</f>
        <v>451508524007.04913</v>
      </c>
      <c r="N198">
        <f>$B198*('NEB CEF End-Use Demand'!AA$35/'NEB CEF End-Use Demand'!$O$35)</f>
        <v>451508524007.04913</v>
      </c>
      <c r="O198">
        <f>$B198*('NEB CEF End-Use Demand'!AB$35/'NEB CEF End-Use Demand'!$O$35)</f>
        <v>451508524007.04913</v>
      </c>
      <c r="P198">
        <f>$B198*('NEB CEF End-Use Demand'!AC$35/'NEB CEF End-Use Demand'!$O$35)</f>
        <v>472031638734.64221</v>
      </c>
      <c r="Q198">
        <f>$B198*('NEB CEF End-Use Demand'!AD$35/'NEB CEF End-Use Demand'!$O$35)</f>
        <v>472031638734.64221</v>
      </c>
      <c r="R198">
        <f>$B198*('NEB CEF End-Use Demand'!AE$35/'NEB CEF End-Use Demand'!$O$35)</f>
        <v>472031638734.64221</v>
      </c>
      <c r="S198">
        <f>$B198*('NEB CEF End-Use Demand'!AF$35/'NEB CEF End-Use Demand'!$O$35)</f>
        <v>472031638734.64221</v>
      </c>
      <c r="T198">
        <f>$B198*('NEB CEF End-Use Demand'!AG$35/'NEB CEF End-Use Demand'!$O$35)</f>
        <v>472031638734.64221</v>
      </c>
      <c r="U198">
        <f>$B198*('NEB CEF End-Use Demand'!AH$35/'NEB CEF End-Use Demand'!$O$35)</f>
        <v>472031638734.64221</v>
      </c>
      <c r="V198">
        <f>$B198*('NEB CEF End-Use Demand'!AI$35/'NEB CEF End-Use Demand'!$O$35)</f>
        <v>472031638734.64221</v>
      </c>
      <c r="W198">
        <f>$B198*('NEB CEF End-Use Demand'!AJ$35/'NEB CEF End-Use Demand'!$O$35)</f>
        <v>451508524007.04913</v>
      </c>
      <c r="X198">
        <f>$B198*('NEB CEF End-Use Demand'!AK$35/'NEB CEF End-Use Demand'!$O$35)</f>
        <v>451508524007.04913</v>
      </c>
      <c r="Y198">
        <f>$B198*('NEB CEF End-Use Demand'!AL$35/'NEB CEF End-Use Demand'!$O$35)</f>
        <v>451508524007.04913</v>
      </c>
      <c r="Z198">
        <f>$B198*('NEB CEF End-Use Demand'!AM$35/'NEB CEF End-Use Demand'!$O$35)</f>
        <v>451508524007.04913</v>
      </c>
      <c r="AA198">
        <f>$B198*('NEB CEF End-Use Demand'!AN$35/'NEB CEF End-Use Demand'!$O$35)</f>
        <v>451508524007.04913</v>
      </c>
      <c r="AB198">
        <f>$B198*('NEB CEF End-Use Demand'!AO$35/'NEB CEF End-Use Demand'!$O$35)</f>
        <v>451508524007.04913</v>
      </c>
      <c r="AC198">
        <f>$B198*('NEB CEF End-Use Demand'!AP$35/'NEB CEF End-Use Demand'!$O$35)</f>
        <v>451508524007.04913</v>
      </c>
      <c r="AD198">
        <f>$B198*('NEB CEF End-Use Demand'!AQ$35/'NEB CEF End-Use Demand'!$O$35)</f>
        <v>451508524007.04913</v>
      </c>
      <c r="AE198">
        <f>$B198*('NEB CEF End-Use Demand'!AR$35/'NEB CEF End-Use Demand'!$O$35)</f>
        <v>451508524007.04913</v>
      </c>
      <c r="AF198">
        <f>$B198*('NEB CEF End-Use Demand'!AS$35/'NEB CEF End-Use Demand'!$O$35)</f>
        <v>451508524007.04913</v>
      </c>
      <c r="AG198">
        <f>$B198*('NEB CEF End-Use Demand'!AT$35/'NEB CEF End-Use Demand'!$O$35)</f>
        <v>451508524007.04913</v>
      </c>
      <c r="AH198">
        <f>$B198*('NEB CEF End-Use Demand'!AU$35/'NEB CEF End-Use Demand'!$O$35)</f>
        <v>451508524007.04913</v>
      </c>
    </row>
    <row r="199" spans="1:34" x14ac:dyDescent="0.35">
      <c r="A199" t="s">
        <v>181</v>
      </c>
      <c r="B199">
        <f>C139</f>
        <v>54953878583321.109</v>
      </c>
      <c r="C199">
        <f>$B199*('NEB CEF End-Use Demand'!P$31/'NEB CEF End-Use Demand'!$O$31)</f>
        <v>57368268208313.484</v>
      </c>
      <c r="D199">
        <f>$B199*('NEB CEF End-Use Demand'!Q$31/'NEB CEF End-Use Demand'!$O$31)</f>
        <v>53678057709132.648</v>
      </c>
      <c r="E199">
        <f>$B199*('NEB CEF End-Use Demand'!R$31/'NEB CEF End-Use Demand'!$O$31)</f>
        <v>52759404292388.125</v>
      </c>
      <c r="F199">
        <f>$B199*('NEB CEF End-Use Demand'!S$31/'NEB CEF End-Use Demand'!$O$31)</f>
        <v>52690778230695.836</v>
      </c>
      <c r="G199">
        <f>$B199*('NEB CEF End-Use Demand'!T$31/'NEB CEF End-Use Demand'!$O$31)</f>
        <v>52789818115183.57</v>
      </c>
      <c r="H199">
        <f>$B199*('NEB CEF End-Use Demand'!U$31/'NEB CEF End-Use Demand'!$O$31)</f>
        <v>52889637841281.453</v>
      </c>
      <c r="I199">
        <f>$B199*('NEB CEF End-Use Demand'!V$31/'NEB CEF End-Use Demand'!$O$31)</f>
        <v>52704035538068.219</v>
      </c>
      <c r="J199">
        <f>$B199*('NEB CEF End-Use Demand'!W$31/'NEB CEF End-Use Demand'!$O$31)</f>
        <v>52560544681802.523</v>
      </c>
      <c r="K199">
        <f>$B199*('NEB CEF End-Use Demand'!X$31/'NEB CEF End-Use Demand'!$O$31)</f>
        <v>52173743243173.242</v>
      </c>
      <c r="L199">
        <f>$B199*('NEB CEF End-Use Demand'!Y$31/'NEB CEF End-Use Demand'!$O$31)</f>
        <v>51414177514897.227</v>
      </c>
      <c r="M199">
        <f>$B199*('NEB CEF End-Use Demand'!Z$31/'NEB CEF End-Use Demand'!$O$31)</f>
        <v>50776267077802.984</v>
      </c>
      <c r="N199">
        <f>$B199*('NEB CEF End-Use Demand'!AA$31/'NEB CEF End-Use Demand'!$O$31)</f>
        <v>50265470823161.516</v>
      </c>
      <c r="O199">
        <f>$B199*('NEB CEF End-Use Demand'!AB$31/'NEB CEF End-Use Demand'!$O$31)</f>
        <v>50277948288923.758</v>
      </c>
      <c r="P199">
        <f>$B199*('NEB CEF End-Use Demand'!AC$31/'NEB CEF End-Use Demand'!$O$31)</f>
        <v>50553232377303.047</v>
      </c>
      <c r="Q199">
        <f>$B199*('NEB CEF End-Use Demand'!AD$31/'NEB CEF End-Use Demand'!$O$31)</f>
        <v>50656171469841.484</v>
      </c>
      <c r="R199">
        <f>$B199*('NEB CEF End-Use Demand'!AE$31/'NEB CEF End-Use Demand'!$O$31)</f>
        <v>50776267077802.984</v>
      </c>
      <c r="S199">
        <f>$B199*('NEB CEF End-Use Demand'!AF$31/'NEB CEF End-Use Demand'!$O$31)</f>
        <v>50929895875000.508</v>
      </c>
      <c r="T199">
        <f>$B199*('NEB CEF End-Use Demand'!AG$31/'NEB CEF End-Use Demand'!$O$31)</f>
        <v>51119397386264.438</v>
      </c>
      <c r="U199">
        <f>$B199*('NEB CEF End-Use Demand'!AH$31/'NEB CEF End-Use Demand'!$O$31)</f>
        <v>51187243606346.586</v>
      </c>
      <c r="V199">
        <f>$B199*('NEB CEF End-Use Demand'!AI$31/'NEB CEF End-Use Demand'!$O$31)</f>
        <v>51587302352348.227</v>
      </c>
      <c r="W199">
        <f>$B199*('NEB CEF End-Use Demand'!AJ$31/'NEB CEF End-Use Demand'!$O$31)</f>
        <v>52154247202919.758</v>
      </c>
      <c r="X199">
        <f>$B199*('NEB CEF End-Use Demand'!AK$31/'NEB CEF End-Use Demand'!$O$31)</f>
        <v>52427971608078.773</v>
      </c>
      <c r="Y199">
        <f>$B199*('NEB CEF End-Use Demand'!AL$31/'NEB CEF End-Use Demand'!$O$31)</f>
        <v>52835048928571.672</v>
      </c>
      <c r="Z199">
        <f>$B199*('NEB CEF End-Use Demand'!AM$31/'NEB CEF End-Use Demand'!$O$31)</f>
        <v>53381717897279.57</v>
      </c>
      <c r="AA199">
        <f>$B199*('NEB CEF End-Use Demand'!AN$31/'NEB CEF End-Use Demand'!$O$31)</f>
        <v>53826227615059.172</v>
      </c>
      <c r="AB199">
        <f>$B199*('NEB CEF End-Use Demand'!AO$31/'NEB CEF End-Use Demand'!$O$31)</f>
        <v>54340923077751.344</v>
      </c>
      <c r="AC199">
        <f>$B199*('NEB CEF End-Use Demand'!AP$31/'NEB CEF End-Use Demand'!$O$31)</f>
        <v>54971814940354.328</v>
      </c>
      <c r="AD199">
        <f>$B199*('NEB CEF End-Use Demand'!AQ$31/'NEB CEF End-Use Demand'!$O$31)</f>
        <v>55670553023039.453</v>
      </c>
      <c r="AE199">
        <f>$B199*('NEB CEF End-Use Demand'!AR$31/'NEB CEF End-Use Demand'!$O$31)</f>
        <v>56379429046656.406</v>
      </c>
      <c r="AF199">
        <f>$B199*('NEB CEF End-Use Demand'!AS$31/'NEB CEF End-Use Demand'!$O$31)</f>
        <v>57181106221879.969</v>
      </c>
      <c r="AG199">
        <f>$B199*('NEB CEF End-Use Demand'!AT$31/'NEB CEF End-Use Demand'!$O$31)</f>
        <v>58019435952780.094</v>
      </c>
      <c r="AH199">
        <f>$B199*('NEB CEF End-Use Demand'!AU$31/'NEB CEF End-Use Demand'!$O$31)</f>
        <v>58965383825879.484</v>
      </c>
    </row>
    <row r="200" spans="1:34" x14ac:dyDescent="0.35">
      <c r="A200" t="s">
        <v>203</v>
      </c>
      <c r="B200">
        <f>D139</f>
        <v>5564863025033.1025</v>
      </c>
      <c r="C200">
        <f>$B200*('NEB CEF End-Use Demand'!P$32/'NEB CEF End-Use Demand'!$O$32)</f>
        <v>5941346165517.2988</v>
      </c>
      <c r="D200">
        <f>$B200*('NEB CEF End-Use Demand'!Q$32/'NEB CEF End-Use Demand'!$O$32)</f>
        <v>5823827695277.6631</v>
      </c>
      <c r="E200">
        <f>$B200*('NEB CEF End-Use Demand'!R$32/'NEB CEF End-Use Demand'!$O$32)</f>
        <v>5821707516690.8662</v>
      </c>
      <c r="F200">
        <f>$B200*('NEB CEF End-Use Demand'!S$32/'NEB CEF End-Use Demand'!$O$32)</f>
        <v>5853510195492.8281</v>
      </c>
      <c r="G200">
        <f>$B200*('NEB CEF End-Use Demand'!T$32/'NEB CEF End-Use Demand'!$O$32)</f>
        <v>5934682747101.6504</v>
      </c>
      <c r="H200">
        <f>$B200*('NEB CEF End-Use Demand'!U$32/'NEB CEF End-Use Demand'!$O$32)</f>
        <v>6048566625478.2051</v>
      </c>
      <c r="I200">
        <f>$B200*('NEB CEF End-Use Demand'!V$32/'NEB CEF End-Use Demand'!$O$32)</f>
        <v>6093393258456.2109</v>
      </c>
      <c r="J200">
        <f>$B200*('NEB CEF End-Use Demand'!W$32/'NEB CEF End-Use Demand'!$O$32)</f>
        <v>6121258462739.8359</v>
      </c>
      <c r="K200">
        <f>$B200*('NEB CEF End-Use Demand'!X$32/'NEB CEF End-Use Demand'!$O$32)</f>
        <v>6131859355673.8232</v>
      </c>
      <c r="L200">
        <f>$B200*('NEB CEF End-Use Demand'!Y$32/'NEB CEF End-Use Demand'!$O$32)</f>
        <v>6124287289292.4033</v>
      </c>
      <c r="M200">
        <f>$B200*('NEB CEF End-Use Demand'!Z$32/'NEB CEF End-Use Demand'!$O$32)</f>
        <v>6128224763810.7432</v>
      </c>
      <c r="N200">
        <f>$B200*('NEB CEF End-Use Demand'!AA$32/'NEB CEF End-Use Demand'!$O$32)</f>
        <v>6142460248607.8115</v>
      </c>
      <c r="O200">
        <f>$B200*('NEB CEF End-Use Demand'!AB$32/'NEB CEF End-Use Demand'!$O$32)</f>
        <v>6166690861028.3555</v>
      </c>
      <c r="P200">
        <f>$B200*('NEB CEF End-Use Demand'!AC$32/'NEB CEF End-Use Demand'!$O$32)</f>
        <v>6214849203214.1855</v>
      </c>
      <c r="Q200">
        <f>$B200*('NEB CEF End-Use Demand'!AD$32/'NEB CEF End-Use Demand'!$O$32)</f>
        <v>6245440351395.1211</v>
      </c>
      <c r="R200">
        <f>$B200*('NEB CEF End-Use Demand'!AE$32/'NEB CEF End-Use Demand'!$O$32)</f>
        <v>6284209331267.9912</v>
      </c>
      <c r="S200">
        <f>$B200*('NEB CEF End-Use Demand'!AF$32/'NEB CEF End-Use Demand'!$O$32)</f>
        <v>6316012010069.9561</v>
      </c>
      <c r="T200">
        <f>$B200*('NEB CEF End-Use Demand'!AG$32/'NEB CEF End-Use Demand'!$O$32)</f>
        <v>6346906040906.1484</v>
      </c>
      <c r="U200">
        <f>$B200*('NEB CEF End-Use Demand'!AH$32/'NEB CEF End-Use Demand'!$O$32)</f>
        <v>6351146398079.7441</v>
      </c>
      <c r="V200">
        <f>$B200*('NEB CEF End-Use Demand'!AI$32/'NEB CEF End-Use Demand'!$O$32)</f>
        <v>6366593413497.8398</v>
      </c>
      <c r="W200">
        <f>$B200*('NEB CEF End-Use Demand'!AJ$32/'NEB CEF End-Use Demand'!$O$32)</f>
        <v>6380223132984.3965</v>
      </c>
      <c r="X200">
        <f>$B200*('NEB CEF End-Use Demand'!AK$32/'NEB CEF End-Use Demand'!$O$32)</f>
        <v>6393852852470.9512</v>
      </c>
      <c r="Y200">
        <f>$B200*('NEB CEF End-Use Demand'!AL$32/'NEB CEF End-Use Demand'!$O$32)</f>
        <v>6408694102578.5352</v>
      </c>
      <c r="Z200">
        <f>$B200*('NEB CEF End-Use Demand'!AM$32/'NEB CEF End-Use Demand'!$O$32)</f>
        <v>6443828490588.3232</v>
      </c>
      <c r="AA200">
        <f>$B200*('NEB CEF End-Use Demand'!AN$32/'NEB CEF End-Use Demand'!$O$32)</f>
        <v>6455035148832.8242</v>
      </c>
      <c r="AB200">
        <f>$B200*('NEB CEF End-Use Demand'!AO$32/'NEB CEF End-Use Demand'!$O$32)</f>
        <v>6473208108148.2324</v>
      </c>
      <c r="AC200">
        <f>$B200*('NEB CEF End-Use Demand'!AP$32/'NEB CEF End-Use Demand'!$O$32)</f>
        <v>6502284843052.8848</v>
      </c>
      <c r="AD200">
        <f>$B200*('NEB CEF End-Use Demand'!AQ$32/'NEB CEF End-Use Demand'!$O$32)</f>
        <v>6537116348407.416</v>
      </c>
      <c r="AE200">
        <f>$B200*('NEB CEF End-Use Demand'!AR$32/'NEB CEF End-Use Demand'!$O$32)</f>
        <v>6568616144554.123</v>
      </c>
      <c r="AF200">
        <f>$B200*('NEB CEF End-Use Demand'!AS$32/'NEB CEF End-Use Demand'!$O$32)</f>
        <v>6609808185669.0469</v>
      </c>
      <c r="AG200">
        <f>$B200*('NEB CEF End-Use Demand'!AT$32/'NEB CEF End-Use Demand'!$O$32)</f>
        <v>6653423288026.0244</v>
      </c>
      <c r="AH200">
        <f>$B200*('NEB CEF End-Use Demand'!AU$32/'NEB CEF End-Use Demand'!$O$32)</f>
        <v>6710668109869.5605</v>
      </c>
    </row>
    <row r="201" spans="1:34" x14ac:dyDescent="0.35">
      <c r="A201" t="s">
        <v>204</v>
      </c>
      <c r="B201">
        <f>F139</f>
        <v>0</v>
      </c>
      <c r="C201">
        <f>$B201*('NEB CEF End-Use Demand'!P$31/'NEB CEF End-Use Demand'!$O$31)</f>
        <v>0</v>
      </c>
      <c r="D201">
        <f>$B201*('NEB CEF End-Use Demand'!Q$31/'NEB CEF End-Use Demand'!$O$31)</f>
        <v>0</v>
      </c>
      <c r="E201">
        <f>$B201*('NEB CEF End-Use Demand'!R$31/'NEB CEF End-Use Demand'!$O$31)</f>
        <v>0</v>
      </c>
      <c r="F201">
        <f>$B201*('NEB CEF End-Use Demand'!S$31/'NEB CEF End-Use Demand'!$O$31)</f>
        <v>0</v>
      </c>
      <c r="G201">
        <f>$B201*('NEB CEF End-Use Demand'!T$31/'NEB CEF End-Use Demand'!$O$31)</f>
        <v>0</v>
      </c>
      <c r="H201">
        <f>$B201*('NEB CEF End-Use Demand'!U$31/'NEB CEF End-Use Demand'!$O$31)</f>
        <v>0</v>
      </c>
      <c r="I201">
        <f>$B201*('NEB CEF End-Use Demand'!V$31/'NEB CEF End-Use Demand'!$O$31)</f>
        <v>0</v>
      </c>
      <c r="J201">
        <f>$B201*('NEB CEF End-Use Demand'!W$31/'NEB CEF End-Use Demand'!$O$31)</f>
        <v>0</v>
      </c>
      <c r="K201">
        <f>$B201*('NEB CEF End-Use Demand'!X$31/'NEB CEF End-Use Demand'!$O$31)</f>
        <v>0</v>
      </c>
      <c r="L201">
        <f>$B201*('NEB CEF End-Use Demand'!Y$31/'NEB CEF End-Use Demand'!$O$31)</f>
        <v>0</v>
      </c>
      <c r="M201">
        <f>$B201*('NEB CEF End-Use Demand'!Z$31/'NEB CEF End-Use Demand'!$O$31)</f>
        <v>0</v>
      </c>
      <c r="N201">
        <f>$B201*('NEB CEF End-Use Demand'!AA$31/'NEB CEF End-Use Demand'!$O$31)</f>
        <v>0</v>
      </c>
      <c r="O201">
        <f>$B201*('NEB CEF End-Use Demand'!AB$31/'NEB CEF End-Use Demand'!$O$31)</f>
        <v>0</v>
      </c>
      <c r="P201">
        <f>$B201*('NEB CEF End-Use Demand'!AC$31/'NEB CEF End-Use Demand'!$O$31)</f>
        <v>0</v>
      </c>
      <c r="Q201">
        <f>$B201*('NEB CEF End-Use Demand'!AD$31/'NEB CEF End-Use Demand'!$O$31)</f>
        <v>0</v>
      </c>
      <c r="R201">
        <f>$B201*('NEB CEF End-Use Demand'!AE$31/'NEB CEF End-Use Demand'!$O$31)</f>
        <v>0</v>
      </c>
      <c r="S201">
        <f>$B201*('NEB CEF End-Use Demand'!AF$31/'NEB CEF End-Use Demand'!$O$31)</f>
        <v>0</v>
      </c>
      <c r="T201">
        <f>$B201*('NEB CEF End-Use Demand'!AG$31/'NEB CEF End-Use Demand'!$O$31)</f>
        <v>0</v>
      </c>
      <c r="U201">
        <f>$B201*('NEB CEF End-Use Demand'!AH$31/'NEB CEF End-Use Demand'!$O$31)</f>
        <v>0</v>
      </c>
      <c r="V201">
        <f>$B201*('NEB CEF End-Use Demand'!AI$31/'NEB CEF End-Use Demand'!$O$31)</f>
        <v>0</v>
      </c>
      <c r="W201">
        <f>$B201*('NEB CEF End-Use Demand'!AJ$31/'NEB CEF End-Use Demand'!$O$31)</f>
        <v>0</v>
      </c>
      <c r="X201">
        <f>$B201*('NEB CEF End-Use Demand'!AK$31/'NEB CEF End-Use Demand'!$O$31)</f>
        <v>0</v>
      </c>
      <c r="Y201">
        <f>$B201*('NEB CEF End-Use Demand'!AL$31/'NEB CEF End-Use Demand'!$O$31)</f>
        <v>0</v>
      </c>
      <c r="Z201">
        <f>$B201*('NEB CEF End-Use Demand'!AM$31/'NEB CEF End-Use Demand'!$O$31)</f>
        <v>0</v>
      </c>
      <c r="AA201">
        <f>$B201*('NEB CEF End-Use Demand'!AN$31/'NEB CEF End-Use Demand'!$O$31)</f>
        <v>0</v>
      </c>
      <c r="AB201">
        <f>$B201*('NEB CEF End-Use Demand'!AO$31/'NEB CEF End-Use Demand'!$O$31)</f>
        <v>0</v>
      </c>
      <c r="AC201">
        <f>$B201*('NEB CEF End-Use Demand'!AP$31/'NEB CEF End-Use Demand'!$O$31)</f>
        <v>0</v>
      </c>
      <c r="AD201">
        <f>$B201*('NEB CEF End-Use Demand'!AQ$31/'NEB CEF End-Use Demand'!$O$31)</f>
        <v>0</v>
      </c>
      <c r="AE201">
        <f>$B201*('NEB CEF End-Use Demand'!AR$31/'NEB CEF End-Use Demand'!$O$31)</f>
        <v>0</v>
      </c>
      <c r="AF201">
        <f>$B201*('NEB CEF End-Use Demand'!AS$31/'NEB CEF End-Use Demand'!$O$31)</f>
        <v>0</v>
      </c>
      <c r="AG201">
        <f>$B201*('NEB CEF End-Use Demand'!AT$31/'NEB CEF End-Use Demand'!$O$31)</f>
        <v>0</v>
      </c>
      <c r="AH201">
        <f>$B201*('NEB CEF End-Use Demand'!AU$31/'NEB CEF End-Use Demand'!$O$31)</f>
        <v>0</v>
      </c>
    </row>
    <row r="202" spans="1:34" x14ac:dyDescent="0.35">
      <c r="A202" t="s">
        <v>183</v>
      </c>
      <c r="B202">
        <v>0</v>
      </c>
      <c r="C202">
        <f>$B202*('NEB CEF End-Use Demand'!P$31/'NEB CEF End-Use Demand'!$O$31)</f>
        <v>0</v>
      </c>
      <c r="D202">
        <f>$B202*('NEB CEF End-Use Demand'!Q$31/'NEB CEF End-Use Demand'!$O$31)</f>
        <v>0</v>
      </c>
      <c r="E202">
        <f>$B202*('NEB CEF End-Use Demand'!R$31/'NEB CEF End-Use Demand'!$O$31)</f>
        <v>0</v>
      </c>
      <c r="F202">
        <f>$B202*('NEB CEF End-Use Demand'!S$31/'NEB CEF End-Use Demand'!$O$31)</f>
        <v>0</v>
      </c>
      <c r="G202">
        <f>$B202*('NEB CEF End-Use Demand'!T$31/'NEB CEF End-Use Demand'!$O$31)</f>
        <v>0</v>
      </c>
      <c r="H202">
        <f>$B202*('NEB CEF End-Use Demand'!U$31/'NEB CEF End-Use Demand'!$O$31)</f>
        <v>0</v>
      </c>
      <c r="I202">
        <f>$B202*('NEB CEF End-Use Demand'!V$31/'NEB CEF End-Use Demand'!$O$31)</f>
        <v>0</v>
      </c>
      <c r="J202">
        <f>$B202*('NEB CEF End-Use Demand'!W$31/'NEB CEF End-Use Demand'!$O$31)</f>
        <v>0</v>
      </c>
      <c r="K202">
        <f>$B202*('NEB CEF End-Use Demand'!X$31/'NEB CEF End-Use Demand'!$O$31)</f>
        <v>0</v>
      </c>
      <c r="L202">
        <f>$B202*('NEB CEF End-Use Demand'!Y$31/'NEB CEF End-Use Demand'!$O$31)</f>
        <v>0</v>
      </c>
      <c r="M202">
        <f>$B202*('NEB CEF End-Use Demand'!Z$31/'NEB CEF End-Use Demand'!$O$31)</f>
        <v>0</v>
      </c>
      <c r="N202">
        <f>$B202*('NEB CEF End-Use Demand'!AA$31/'NEB CEF End-Use Demand'!$O$31)</f>
        <v>0</v>
      </c>
      <c r="O202">
        <f>$B202*('NEB CEF End-Use Demand'!AB$31/'NEB CEF End-Use Demand'!$O$31)</f>
        <v>0</v>
      </c>
      <c r="P202">
        <f>$B202*('NEB CEF End-Use Demand'!AC$31/'NEB CEF End-Use Demand'!$O$31)</f>
        <v>0</v>
      </c>
      <c r="Q202">
        <f>$B202*('NEB CEF End-Use Demand'!AD$31/'NEB CEF End-Use Demand'!$O$31)</f>
        <v>0</v>
      </c>
      <c r="R202">
        <f>$B202*('NEB CEF End-Use Demand'!AE$31/'NEB CEF End-Use Demand'!$O$31)</f>
        <v>0</v>
      </c>
      <c r="S202">
        <f>$B202*('NEB CEF End-Use Demand'!AF$31/'NEB CEF End-Use Demand'!$O$31)</f>
        <v>0</v>
      </c>
      <c r="T202">
        <f>$B202*('NEB CEF End-Use Demand'!AG$31/'NEB CEF End-Use Demand'!$O$31)</f>
        <v>0</v>
      </c>
      <c r="U202">
        <f>$B202*('NEB CEF End-Use Demand'!AH$31/'NEB CEF End-Use Demand'!$O$31)</f>
        <v>0</v>
      </c>
      <c r="V202">
        <f>$B202*('NEB CEF End-Use Demand'!AI$31/'NEB CEF End-Use Demand'!$O$31)</f>
        <v>0</v>
      </c>
      <c r="W202">
        <f>$B202*('NEB CEF End-Use Demand'!AJ$31/'NEB CEF End-Use Demand'!$O$31)</f>
        <v>0</v>
      </c>
      <c r="X202">
        <f>$B202*('NEB CEF End-Use Demand'!AK$31/'NEB CEF End-Use Demand'!$O$31)</f>
        <v>0</v>
      </c>
      <c r="Y202">
        <f>$B202*('NEB CEF End-Use Demand'!AL$31/'NEB CEF End-Use Demand'!$O$31)</f>
        <v>0</v>
      </c>
      <c r="Z202">
        <f>$B202*('NEB CEF End-Use Demand'!AM$31/'NEB CEF End-Use Demand'!$O$31)</f>
        <v>0</v>
      </c>
      <c r="AA202">
        <f>$B202*('NEB CEF End-Use Demand'!AN$31/'NEB CEF End-Use Demand'!$O$31)</f>
        <v>0</v>
      </c>
      <c r="AB202">
        <f>$B202*('NEB CEF End-Use Demand'!AO$31/'NEB CEF End-Use Demand'!$O$31)</f>
        <v>0</v>
      </c>
      <c r="AC202">
        <f>$B202*('NEB CEF End-Use Demand'!AP$31/'NEB CEF End-Use Demand'!$O$31)</f>
        <v>0</v>
      </c>
      <c r="AD202">
        <f>$B202*('NEB CEF End-Use Demand'!AQ$31/'NEB CEF End-Use Demand'!$O$31)</f>
        <v>0</v>
      </c>
      <c r="AE202">
        <f>$B202*('NEB CEF End-Use Demand'!AR$31/'NEB CEF End-Use Demand'!$O$31)</f>
        <v>0</v>
      </c>
      <c r="AF202">
        <f>$B202*('NEB CEF End-Use Demand'!AS$31/'NEB CEF End-Use Demand'!$O$31)</f>
        <v>0</v>
      </c>
      <c r="AG202">
        <f>$B202*('NEB CEF End-Use Demand'!AT$31/'NEB CEF End-Use Demand'!$O$31)</f>
        <v>0</v>
      </c>
      <c r="AH202">
        <f>$B202*('NEB CEF End-Use Demand'!AU$31/'NEB CEF End-Use Demand'!$O$31)</f>
        <v>0</v>
      </c>
    </row>
    <row r="203" spans="1:34" x14ac:dyDescent="0.35">
      <c r="A203" s="1" t="s">
        <v>1012</v>
      </c>
      <c r="B203">
        <v>0</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row>
    <row r="204" spans="1:34" x14ac:dyDescent="0.35">
      <c r="A204" s="1" t="s">
        <v>1013</v>
      </c>
      <c r="B204">
        <v>0</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row>
    <row r="205" spans="1:34" x14ac:dyDescent="0.35">
      <c r="A205" s="1" t="s">
        <v>1014</v>
      </c>
      <c r="B205">
        <v>0</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row>
    <row r="206" spans="1:34" x14ac:dyDescent="0.35">
      <c r="A206" s="1" t="s">
        <v>1015</v>
      </c>
      <c r="B206">
        <v>0</v>
      </c>
      <c r="C206">
        <v>0</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row>
  </sheetData>
  <pageMargins left="0.7" right="0.7" top="0.75" bottom="0.75" header="0.3" footer="0.3"/>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1" ma:contentTypeDescription="Create a new document." ma:contentTypeScope="" ma:versionID="b14dc5c440242a7f7d08dacad5c84df8">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71a713f9ca42e4f2f02aa83a9b465f6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EE000E-2DCF-41FD-B885-4E0356BBC598}">
  <ds:schemaRefs>
    <ds:schemaRef ds:uri="http://schemas.microsoft.com/office/2006/documentManagement/types"/>
    <ds:schemaRef ds:uri="http://schemas.openxmlformats.org/package/2006/metadata/core-properties"/>
    <ds:schemaRef ds:uri="d580559a-617d-4d7d-8fb9-71ff64b58360"/>
    <ds:schemaRef ds:uri="http://schemas.microsoft.com/office/2006/metadata/properties"/>
    <ds:schemaRef ds:uri="http://purl.org/dc/elements/1.1/"/>
    <ds:schemaRef ds:uri="http://schemas.microsoft.com/office/infopath/2007/PartnerControls"/>
    <ds:schemaRef ds:uri="http://www.w3.org/XML/1998/namespace"/>
    <ds:schemaRef ds:uri="52604411-7aeb-406e-8b34-4ce79a7293cc"/>
    <ds:schemaRef ds:uri="de340059-046a-4f1a-8b62-ade039df3700"/>
    <ds:schemaRef ds:uri="http://purl.org/dc/dcmitype/"/>
    <ds:schemaRef ds:uri="http://purl.org/dc/terms/"/>
  </ds:schemaRefs>
</ds:datastoreItem>
</file>

<file path=customXml/itemProps2.xml><?xml version="1.0" encoding="utf-8"?>
<ds:datastoreItem xmlns:ds="http://schemas.openxmlformats.org/officeDocument/2006/customXml" ds:itemID="{FCEEC30B-F4B5-4FF5-988C-C18ACDF9D866}">
  <ds:schemaRefs>
    <ds:schemaRef ds:uri="http://schemas.microsoft.com/sharepoint/v3/contenttype/forms"/>
  </ds:schemaRefs>
</ds:datastoreItem>
</file>

<file path=customXml/itemProps3.xml><?xml version="1.0" encoding="utf-8"?>
<ds:datastoreItem xmlns:ds="http://schemas.openxmlformats.org/officeDocument/2006/customXml" ds:itemID="{1BA27F14-AF24-447B-B444-08D60E36056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About</vt:lpstr>
      <vt:lpstr>NRC NEUD Residential E Use</vt:lpstr>
      <vt:lpstr>CAN Main Res Heating Fuel</vt:lpstr>
      <vt:lpstr>Urban Rural Breakdown</vt:lpstr>
      <vt:lpstr>CAN Residential Assignment</vt:lpstr>
      <vt:lpstr>NEB CEF End-Use Demand</vt:lpstr>
      <vt:lpstr>NEUD Commercial</vt:lpstr>
      <vt:lpstr>CEEDAC District Heating</vt:lpstr>
      <vt:lpstr>CAN Commercial Assignment</vt:lpstr>
      <vt:lpstr>SYCEU-urban-residential</vt:lpstr>
      <vt:lpstr>SYCEU-rural-residential</vt:lpstr>
      <vt:lpstr>SYCEU-commercial</vt:lpstr>
      <vt:lpstr>BTU_per_PJ</vt:lpstr>
      <vt:lpstr>MWh_to_PJ</vt:lpstr>
      <vt:lpstr>Percent_rural</vt:lpstr>
      <vt:lpstr>Percent_urban</vt:lpstr>
      <vt:lpstr>quadrillion</vt:lpstr>
      <vt:lpstr>rural_share</vt:lpstr>
      <vt:lpstr>urban_share</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Olivia Ashmoore</cp:lastModifiedBy>
  <cp:revision/>
  <dcterms:created xsi:type="dcterms:W3CDTF">2014-04-18T00:48:59Z</dcterms:created>
  <dcterms:modified xsi:type="dcterms:W3CDTF">2022-06-22T22:39:04Z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MediaServiceImageTags">
    <vt:lpwstr/>
  </property>
</Properties>
</file>