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01"/>
  <workbookPr defaultThemeVersion="124226"/>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web-app/BCF/"/>
    </mc:Choice>
  </mc:AlternateContent>
  <xr:revisionPtr revIDLastSave="355" documentId="13_ncr:1_{1B8A7001-1A9D-42BC-A0B1-892F751D4320}" xr6:coauthVersionLast="47" xr6:coauthVersionMax="47" xr10:uidLastSave="{72DF4B5F-9DE5-416E-ABCF-0A1D93475179}"/>
  <bookViews>
    <workbookView xWindow="-108" yWindow="-108" windowWidth="23256" windowHeight="12576" tabRatio="879"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About!$A$92</definedName>
  </definedNames>
  <calcPr calcId="191028" iterate="1" iterateCount="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12" l="1"/>
  <c r="B14" i="12"/>
  <c r="B13" i="12"/>
  <c r="B12" i="12"/>
  <c r="B11" i="12"/>
  <c r="B10" i="12"/>
  <c r="B19" i="11"/>
  <c r="B18" i="11"/>
  <c r="B14" i="11"/>
  <c r="B13" i="11"/>
  <c r="B12" i="11"/>
  <c r="B11" i="11"/>
  <c r="B10" i="11"/>
  <c r="D3" i="11" l="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D6" i="11"/>
  <c r="E6" i="11" s="1"/>
  <c r="F6" i="11" s="1"/>
  <c r="G6" i="11" s="1"/>
  <c r="H6" i="11" s="1"/>
  <c r="I6" i="11" s="1"/>
  <c r="J6" i="11" s="1"/>
  <c r="K6" i="11" s="1"/>
  <c r="L6" i="11" s="1"/>
  <c r="M6" i="11" s="1"/>
  <c r="N6" i="11" s="1"/>
  <c r="O6" i="11" s="1"/>
  <c r="P6" i="11" s="1"/>
  <c r="Q6" i="11" s="1"/>
  <c r="R6" i="11" s="1"/>
  <c r="S6" i="11" s="1"/>
  <c r="T6" i="11" s="1"/>
  <c r="U6" i="11" s="1"/>
  <c r="V6" i="11" s="1"/>
  <c r="W6" i="11" s="1"/>
  <c r="X6" i="11" s="1"/>
  <c r="Y6" i="11" s="1"/>
  <c r="Z6" i="11" s="1"/>
  <c r="AA6" i="11" s="1"/>
  <c r="AB6" i="11" s="1"/>
  <c r="AC6" i="11" s="1"/>
  <c r="AD6" i="11" s="1"/>
  <c r="AE6" i="11" s="1"/>
  <c r="AF6" i="11" s="1"/>
  <c r="AG6" i="11" s="1"/>
  <c r="AH6" i="11" s="1"/>
  <c r="D7" i="11"/>
  <c r="E7" i="11" s="1"/>
  <c r="F7" i="11" s="1"/>
  <c r="G7" i="11" s="1"/>
  <c r="H7" i="11"/>
  <c r="I7" i="11"/>
  <c r="J7" i="11" s="1"/>
  <c r="K7" i="11" s="1"/>
  <c r="L7" i="11" s="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AH7" i="11" s="1"/>
  <c r="D8" i="11"/>
  <c r="E8" i="11"/>
  <c r="F8" i="11" s="1"/>
  <c r="G8" i="11" s="1"/>
  <c r="H8" i="11"/>
  <c r="I8" i="11"/>
  <c r="J8" i="11" s="1"/>
  <c r="K8" i="11" s="1"/>
  <c r="L8" i="11" s="1"/>
  <c r="M8" i="11" s="1"/>
  <c r="N8" i="11" s="1"/>
  <c r="O8" i="11" s="1"/>
  <c r="P8" i="11" s="1"/>
  <c r="Q8" i="11" s="1"/>
  <c r="R8" i="11" s="1"/>
  <c r="S8" i="11" s="1"/>
  <c r="T8" i="11" s="1"/>
  <c r="U8" i="11" s="1"/>
  <c r="V8" i="11" s="1"/>
  <c r="W8" i="11" s="1"/>
  <c r="X8" i="11" s="1"/>
  <c r="Y8" i="11" s="1"/>
  <c r="Z8" i="11" s="1"/>
  <c r="AA8" i="11" s="1"/>
  <c r="AB8" i="11" s="1"/>
  <c r="AC8" i="11" s="1"/>
  <c r="AD8" i="11" s="1"/>
  <c r="AE8" i="11" s="1"/>
  <c r="AF8" i="11" s="1"/>
  <c r="AG8" i="11" s="1"/>
  <c r="AH8" i="11" s="1"/>
  <c r="D22" i="11"/>
  <c r="E22" i="11"/>
  <c r="F22" i="11"/>
  <c r="G22" i="11"/>
  <c r="H22" i="11" s="1"/>
  <c r="I22" i="11" s="1"/>
  <c r="J22" i="11" s="1"/>
  <c r="K22" i="11" s="1"/>
  <c r="L22" i="11" s="1"/>
  <c r="M22" i="11" s="1"/>
  <c r="N22" i="11" s="1"/>
  <c r="O22" i="11" s="1"/>
  <c r="P22" i="11" s="1"/>
  <c r="Q22" i="11" s="1"/>
  <c r="R22" i="11" s="1"/>
  <c r="S22" i="11" s="1"/>
  <c r="T22" i="11" s="1"/>
  <c r="U22" i="11" s="1"/>
  <c r="V22" i="11" s="1"/>
  <c r="W22" i="11" s="1"/>
  <c r="X22" i="11" s="1"/>
  <c r="Y22" i="11" s="1"/>
  <c r="Z22" i="11" s="1"/>
  <c r="AA22" i="11" s="1"/>
  <c r="AB22" i="11" s="1"/>
  <c r="AC22" i="11" s="1"/>
  <c r="AD22" i="11" s="1"/>
  <c r="AE22" i="11" s="1"/>
  <c r="AF22" i="11" s="1"/>
  <c r="AG22" i="11" s="1"/>
  <c r="AH22" i="11" s="1"/>
  <c r="B16" i="11"/>
  <c r="C6" i="11"/>
  <c r="C7" i="11"/>
  <c r="C8" i="11"/>
  <c r="C10" i="11"/>
  <c r="D10" i="11" s="1"/>
  <c r="E10" i="11" s="1"/>
  <c r="F10" i="11" s="1"/>
  <c r="G10" i="11" s="1"/>
  <c r="H10" i="11" s="1"/>
  <c r="I10" i="11" s="1"/>
  <c r="J10" i="11" s="1"/>
  <c r="K10" i="11" s="1"/>
  <c r="L10" i="11" s="1"/>
  <c r="M10" i="11" s="1"/>
  <c r="N10" i="11" s="1"/>
  <c r="O10" i="11" s="1"/>
  <c r="P10" i="11" s="1"/>
  <c r="Q10" i="11" s="1"/>
  <c r="R10" i="11" s="1"/>
  <c r="S10" i="11" s="1"/>
  <c r="T10" i="11" s="1"/>
  <c r="U10" i="11" s="1"/>
  <c r="V10" i="11" s="1"/>
  <c r="W10" i="11" s="1"/>
  <c r="X10" i="11" s="1"/>
  <c r="Y10" i="11" s="1"/>
  <c r="Z10" i="11" s="1"/>
  <c r="AA10" i="11" s="1"/>
  <c r="AB10" i="11" s="1"/>
  <c r="AC10" i="11" s="1"/>
  <c r="AD10" i="11" s="1"/>
  <c r="AE10" i="11" s="1"/>
  <c r="AF10" i="11" s="1"/>
  <c r="AG10" i="11" s="1"/>
  <c r="AH10" i="11" s="1"/>
  <c r="C11" i="11"/>
  <c r="D11" i="11" s="1"/>
  <c r="E11" i="11" s="1"/>
  <c r="F11" i="11" s="1"/>
  <c r="G11" i="11" s="1"/>
  <c r="H11" i="11" s="1"/>
  <c r="I11" i="11" s="1"/>
  <c r="J11" i="11" s="1"/>
  <c r="K11" i="11" s="1"/>
  <c r="L11" i="11" s="1"/>
  <c r="M11" i="11" s="1"/>
  <c r="N11" i="11" s="1"/>
  <c r="O11" i="11" s="1"/>
  <c r="P11" i="11" s="1"/>
  <c r="Q11" i="11" s="1"/>
  <c r="R11" i="11" s="1"/>
  <c r="S11" i="11" s="1"/>
  <c r="T11" i="11" s="1"/>
  <c r="U11" i="11" s="1"/>
  <c r="V11" i="11" s="1"/>
  <c r="W11" i="11" s="1"/>
  <c r="X11" i="11" s="1"/>
  <c r="Y11" i="11" s="1"/>
  <c r="Z11" i="11" s="1"/>
  <c r="AA11" i="11" s="1"/>
  <c r="AB11" i="11" s="1"/>
  <c r="AC11" i="11" s="1"/>
  <c r="AD11" i="11" s="1"/>
  <c r="AE11" i="11" s="1"/>
  <c r="AF11" i="11" s="1"/>
  <c r="AG11" i="11" s="1"/>
  <c r="AH11" i="11" s="1"/>
  <c r="C12" i="11"/>
  <c r="D12" i="11" s="1"/>
  <c r="E12" i="11" s="1"/>
  <c r="F12" i="11" s="1"/>
  <c r="G12" i="11" s="1"/>
  <c r="H12" i="11" s="1"/>
  <c r="I12" i="11" s="1"/>
  <c r="J12" i="11" s="1"/>
  <c r="K12" i="11" s="1"/>
  <c r="L12" i="11" s="1"/>
  <c r="M12" i="11" s="1"/>
  <c r="N12" i="11" s="1"/>
  <c r="O12" i="11" s="1"/>
  <c r="P12" i="11" s="1"/>
  <c r="Q12" i="11" s="1"/>
  <c r="R12" i="11" s="1"/>
  <c r="S12" i="11" s="1"/>
  <c r="T12" i="11" s="1"/>
  <c r="U12" i="11" s="1"/>
  <c r="V12" i="11" s="1"/>
  <c r="W12" i="11" s="1"/>
  <c r="X12" i="11" s="1"/>
  <c r="Y12" i="11" s="1"/>
  <c r="Z12" i="11" s="1"/>
  <c r="AA12" i="11" s="1"/>
  <c r="AB12" i="11" s="1"/>
  <c r="AC12" i="11" s="1"/>
  <c r="AD12" i="11" s="1"/>
  <c r="AE12" i="11" s="1"/>
  <c r="AF12" i="11" s="1"/>
  <c r="AG12" i="11" s="1"/>
  <c r="AH12" i="11" s="1"/>
  <c r="C13" i="11"/>
  <c r="D13" i="11" s="1"/>
  <c r="E13" i="11" s="1"/>
  <c r="F13" i="11" s="1"/>
  <c r="G13" i="11" s="1"/>
  <c r="H13" i="11" s="1"/>
  <c r="I13" i="11" s="1"/>
  <c r="J13" i="11" s="1"/>
  <c r="K13" i="11" s="1"/>
  <c r="L13" i="11" s="1"/>
  <c r="M13" i="11" s="1"/>
  <c r="N13" i="11" s="1"/>
  <c r="O13" i="11" s="1"/>
  <c r="P13" i="11" s="1"/>
  <c r="Q13" i="11" s="1"/>
  <c r="R13" i="11" s="1"/>
  <c r="S13" i="11" s="1"/>
  <c r="T13" i="11" s="1"/>
  <c r="U13" i="11" s="1"/>
  <c r="V13" i="11" s="1"/>
  <c r="W13" i="11" s="1"/>
  <c r="X13" i="11" s="1"/>
  <c r="Y13" i="11" s="1"/>
  <c r="Z13" i="11" s="1"/>
  <c r="AA13" i="11" s="1"/>
  <c r="AB13" i="11" s="1"/>
  <c r="AC13" i="11" s="1"/>
  <c r="AD13" i="11" s="1"/>
  <c r="AE13" i="11" s="1"/>
  <c r="AF13" i="11" s="1"/>
  <c r="AG13" i="11" s="1"/>
  <c r="AH13" i="11" s="1"/>
  <c r="C14" i="11"/>
  <c r="D14" i="11" s="1"/>
  <c r="E14" i="11" s="1"/>
  <c r="F14" i="11" s="1"/>
  <c r="G14" i="11" s="1"/>
  <c r="H14" i="11" s="1"/>
  <c r="I14" i="11" s="1"/>
  <c r="J14" i="11" s="1"/>
  <c r="K14" i="11" s="1"/>
  <c r="L14" i="11" s="1"/>
  <c r="M14" i="11" s="1"/>
  <c r="N14" i="11" s="1"/>
  <c r="O14" i="11" s="1"/>
  <c r="P14" i="11" s="1"/>
  <c r="Q14" i="11" s="1"/>
  <c r="R14" i="11" s="1"/>
  <c r="S14" i="11" s="1"/>
  <c r="T14" i="11" s="1"/>
  <c r="U14" i="11" s="1"/>
  <c r="V14" i="11" s="1"/>
  <c r="W14" i="11" s="1"/>
  <c r="X14" i="11" s="1"/>
  <c r="Y14" i="11" s="1"/>
  <c r="Z14" i="11" s="1"/>
  <c r="AA14" i="11" s="1"/>
  <c r="AB14" i="11" s="1"/>
  <c r="AC14" i="11" s="1"/>
  <c r="AD14" i="11" s="1"/>
  <c r="AE14" i="11" s="1"/>
  <c r="AF14" i="11" s="1"/>
  <c r="AG14" i="11" s="1"/>
  <c r="AH14" i="11" s="1"/>
  <c r="C16" i="11"/>
  <c r="D16" i="11" s="1"/>
  <c r="E16" i="11" s="1"/>
  <c r="F16" i="11" s="1"/>
  <c r="G16" i="11" s="1"/>
  <c r="H16" i="11" s="1"/>
  <c r="I16" i="11" s="1"/>
  <c r="J16" i="11" s="1"/>
  <c r="K16" i="11" s="1"/>
  <c r="L16" i="11" s="1"/>
  <c r="M16" i="11" s="1"/>
  <c r="N16" i="11" s="1"/>
  <c r="O16" i="11" s="1"/>
  <c r="P16" i="11" s="1"/>
  <c r="Q16" i="11" s="1"/>
  <c r="R16" i="11" s="1"/>
  <c r="S16" i="11" s="1"/>
  <c r="T16" i="11" s="1"/>
  <c r="U16" i="11" s="1"/>
  <c r="V16" i="11" s="1"/>
  <c r="W16" i="11" s="1"/>
  <c r="X16" i="11" s="1"/>
  <c r="Y16" i="11" s="1"/>
  <c r="Z16" i="11" s="1"/>
  <c r="AA16" i="11" s="1"/>
  <c r="AB16" i="11" s="1"/>
  <c r="AC16" i="11" s="1"/>
  <c r="AD16" i="11" s="1"/>
  <c r="AE16" i="11" s="1"/>
  <c r="AF16" i="11" s="1"/>
  <c r="AG16" i="11" s="1"/>
  <c r="AH16" i="11" s="1"/>
  <c r="C18" i="11"/>
  <c r="D18" i="11" s="1"/>
  <c r="E18" i="11" s="1"/>
  <c r="F18" i="11" s="1"/>
  <c r="G18" i="11" s="1"/>
  <c r="H18" i="11" s="1"/>
  <c r="I18" i="11" s="1"/>
  <c r="J18" i="11" s="1"/>
  <c r="K18" i="11" s="1"/>
  <c r="L18" i="11" s="1"/>
  <c r="M18" i="11" s="1"/>
  <c r="N18" i="11" s="1"/>
  <c r="O18" i="11" s="1"/>
  <c r="P18" i="11" s="1"/>
  <c r="Q18" i="11" s="1"/>
  <c r="R18" i="11" s="1"/>
  <c r="S18" i="11" s="1"/>
  <c r="T18" i="11" s="1"/>
  <c r="U18" i="11" s="1"/>
  <c r="V18" i="11" s="1"/>
  <c r="W18" i="11" s="1"/>
  <c r="X18" i="11" s="1"/>
  <c r="Y18" i="11" s="1"/>
  <c r="Z18" i="11" s="1"/>
  <c r="AA18" i="11" s="1"/>
  <c r="AB18" i="11" s="1"/>
  <c r="AC18" i="11" s="1"/>
  <c r="AD18" i="11" s="1"/>
  <c r="AE18" i="11" s="1"/>
  <c r="AF18" i="11" s="1"/>
  <c r="AG18" i="11" s="1"/>
  <c r="AH18" i="11" s="1"/>
  <c r="C19" i="11"/>
  <c r="D19" i="11" s="1"/>
  <c r="E19" i="11" s="1"/>
  <c r="F19" i="11" s="1"/>
  <c r="G19" i="11" s="1"/>
  <c r="H19" i="11" s="1"/>
  <c r="I19" i="11" s="1"/>
  <c r="J19" i="11" s="1"/>
  <c r="K19" i="11" s="1"/>
  <c r="L19" i="11" s="1"/>
  <c r="M19" i="11" s="1"/>
  <c r="N19" i="11" s="1"/>
  <c r="O19" i="11" s="1"/>
  <c r="P19" i="11" s="1"/>
  <c r="Q19" i="11" s="1"/>
  <c r="R19" i="11" s="1"/>
  <c r="S19" i="11" s="1"/>
  <c r="T19" i="11" s="1"/>
  <c r="U19" i="11" s="1"/>
  <c r="V19" i="11" s="1"/>
  <c r="W19" i="11" s="1"/>
  <c r="X19" i="11" s="1"/>
  <c r="Y19" i="11" s="1"/>
  <c r="Z19" i="11" s="1"/>
  <c r="AA19" i="11" s="1"/>
  <c r="AB19" i="11" s="1"/>
  <c r="AC19" i="11" s="1"/>
  <c r="AD19" i="11" s="1"/>
  <c r="AE19" i="11" s="1"/>
  <c r="AF19" i="11" s="1"/>
  <c r="AG19" i="11" s="1"/>
  <c r="AH19" i="11" s="1"/>
  <c r="C22" i="11"/>
  <c r="B6" i="11"/>
  <c r="B7" i="11"/>
  <c r="B8" i="11"/>
  <c r="C3" i="11"/>
  <c r="B21" i="11"/>
  <c r="C21" i="11" s="1"/>
  <c r="D21" i="11" s="1"/>
  <c r="E21" i="11" s="1"/>
  <c r="F21" i="11" s="1"/>
  <c r="G21" i="11" s="1"/>
  <c r="H21" i="11" s="1"/>
  <c r="I21" i="11" s="1"/>
  <c r="J21" i="11" s="1"/>
  <c r="K21" i="11" s="1"/>
  <c r="L21" i="11" s="1"/>
  <c r="M21" i="11" s="1"/>
  <c r="N21" i="11" s="1"/>
  <c r="O21" i="11" s="1"/>
  <c r="P21" i="11" s="1"/>
  <c r="Q21" i="11" s="1"/>
  <c r="R21" i="11" s="1"/>
  <c r="S21" i="11" s="1"/>
  <c r="T21" i="11" s="1"/>
  <c r="U21" i="11" s="1"/>
  <c r="V21" i="11" s="1"/>
  <c r="W21" i="11" s="1"/>
  <c r="X21" i="11" s="1"/>
  <c r="Y21" i="11" s="1"/>
  <c r="Z21" i="11" s="1"/>
  <c r="AA21" i="11" s="1"/>
  <c r="AB21" i="11" s="1"/>
  <c r="AC21" i="11" s="1"/>
  <c r="AD21" i="11" s="1"/>
  <c r="AE21" i="11" s="1"/>
  <c r="AF21" i="11" s="1"/>
  <c r="AG21" i="11" s="1"/>
  <c r="AH21" i="11" s="1"/>
  <c r="B17" i="11"/>
  <c r="C17" i="11" s="1"/>
  <c r="D17" i="11" s="1"/>
  <c r="E17" i="11" s="1"/>
  <c r="F17" i="11" s="1"/>
  <c r="G17" i="11" s="1"/>
  <c r="H17" i="11" s="1"/>
  <c r="I17" i="11" s="1"/>
  <c r="J17" i="11" s="1"/>
  <c r="K17" i="11" s="1"/>
  <c r="L17" i="11" s="1"/>
  <c r="M17" i="11" s="1"/>
  <c r="N17" i="11" s="1"/>
  <c r="O17" i="11" s="1"/>
  <c r="P17" i="11" s="1"/>
  <c r="Q17" i="11" s="1"/>
  <c r="R17" i="11" s="1"/>
  <c r="S17" i="11" s="1"/>
  <c r="T17" i="11" s="1"/>
  <c r="U17" i="11" s="1"/>
  <c r="V17" i="11" s="1"/>
  <c r="W17" i="11" s="1"/>
  <c r="X17" i="11" s="1"/>
  <c r="Y17" i="11" s="1"/>
  <c r="Z17" i="11" s="1"/>
  <c r="AA17" i="11" s="1"/>
  <c r="AB17" i="11" s="1"/>
  <c r="AC17" i="11" s="1"/>
  <c r="AD17" i="11" s="1"/>
  <c r="AE17" i="11" s="1"/>
  <c r="AF17" i="11" s="1"/>
  <c r="AG17" i="11" s="1"/>
  <c r="AH17" i="11" s="1"/>
  <c r="B4" i="11"/>
  <c r="C4" i="11" s="1"/>
  <c r="D4" i="11" s="1"/>
  <c r="E4" i="11" s="1"/>
  <c r="F4" i="11" s="1"/>
  <c r="G4" i="11" s="1"/>
  <c r="H4" i="11" s="1"/>
  <c r="I4" i="11" s="1"/>
  <c r="J4" i="11" s="1"/>
  <c r="K4" i="11" s="1"/>
  <c r="L4" i="11" s="1"/>
  <c r="M4" i="11" s="1"/>
  <c r="N4" i="11" s="1"/>
  <c r="O4" i="11" s="1"/>
  <c r="P4" i="11" s="1"/>
  <c r="Q4" i="11" s="1"/>
  <c r="R4" i="11" s="1"/>
  <c r="S4" i="11" s="1"/>
  <c r="T4" i="11" s="1"/>
  <c r="U4" i="11" s="1"/>
  <c r="V4" i="11" s="1"/>
  <c r="W4" i="11" s="1"/>
  <c r="X4" i="11" s="1"/>
  <c r="Y4" i="11" s="1"/>
  <c r="Z4" i="11" s="1"/>
  <c r="AA4" i="11" s="1"/>
  <c r="AB4" i="11" s="1"/>
  <c r="AC4" i="11" s="1"/>
  <c r="AD4" i="11" s="1"/>
  <c r="AE4" i="11" s="1"/>
  <c r="AF4" i="11" s="1"/>
  <c r="AG4" i="11" s="1"/>
  <c r="AH4" i="11" s="1"/>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C5" i="12"/>
  <c r="C6" i="12"/>
  <c r="C7" i="12"/>
  <c r="C8" i="12"/>
  <c r="C9" i="12"/>
  <c r="C10" i="12"/>
  <c r="C11" i="12"/>
  <c r="C12" i="12"/>
  <c r="C13" i="12"/>
  <c r="C14" i="12"/>
  <c r="C16" i="12"/>
  <c r="C17" i="12"/>
  <c r="C18" i="12"/>
  <c r="C19" i="12"/>
  <c r="C20" i="12"/>
  <c r="C21" i="12"/>
  <c r="C22" i="12"/>
  <c r="C4" i="12"/>
  <c r="B4"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AH6"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AH7"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AH8"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D16" i="12"/>
  <c r="E16" i="12"/>
  <c r="F16" i="12"/>
  <c r="G16" i="12"/>
  <c r="H16" i="12"/>
  <c r="I16" i="12"/>
  <c r="J16" i="12"/>
  <c r="K16" i="12"/>
  <c r="L16" i="12"/>
  <c r="M16" i="12"/>
  <c r="N16" i="12"/>
  <c r="O16" i="12"/>
  <c r="P16" i="12"/>
  <c r="Q16" i="12"/>
  <c r="R16" i="12"/>
  <c r="S16" i="12"/>
  <c r="T16" i="12"/>
  <c r="U16" i="12"/>
  <c r="V16" i="12"/>
  <c r="W16" i="12"/>
  <c r="X16" i="12"/>
  <c r="Y16" i="12"/>
  <c r="Z16" i="12"/>
  <c r="AA16" i="12"/>
  <c r="AB16" i="12"/>
  <c r="AC16" i="12"/>
  <c r="AD16" i="12"/>
  <c r="AE16" i="12"/>
  <c r="AF16" i="12"/>
  <c r="AG16" i="12"/>
  <c r="AH16"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B19" i="12" l="1"/>
  <c r="B18" i="12"/>
  <c r="B5" i="12"/>
  <c r="B9" i="12"/>
  <c r="B8" i="12"/>
  <c r="B7" i="12"/>
  <c r="B6" i="12"/>
  <c r="B16" i="12"/>
  <c r="B21" i="12"/>
  <c r="B17" i="12"/>
  <c r="B3" i="12"/>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AH6" i="10"/>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AH7"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B7" i="10"/>
  <c r="B6" i="10"/>
  <c r="B8" i="10"/>
  <c r="B4" i="10"/>
  <c r="B5" i="10"/>
  <c r="B2" i="13"/>
  <c r="B20" i="11" l="1"/>
  <c r="C20" i="11" s="1"/>
  <c r="D20" i="11" s="1"/>
  <c r="E20" i="11" s="1"/>
  <c r="F20" i="11" s="1"/>
  <c r="G20" i="11" s="1"/>
  <c r="H20" i="11" s="1"/>
  <c r="I20" i="11" s="1"/>
  <c r="J20" i="11" s="1"/>
  <c r="K20" i="11" s="1"/>
  <c r="L20" i="11" s="1"/>
  <c r="M20" i="11" s="1"/>
  <c r="N20" i="11" s="1"/>
  <c r="O20" i="11" s="1"/>
  <c r="P20" i="11" s="1"/>
  <c r="Q20" i="11" s="1"/>
  <c r="R20" i="11" s="1"/>
  <c r="S20" i="11" s="1"/>
  <c r="T20" i="11" s="1"/>
  <c r="U20" i="11" s="1"/>
  <c r="V20" i="11" s="1"/>
  <c r="W20" i="11" s="1"/>
  <c r="X20" i="11" s="1"/>
  <c r="Y20" i="11" s="1"/>
  <c r="Z20" i="11" s="1"/>
  <c r="AA20" i="11" s="1"/>
  <c r="AB20" i="11" s="1"/>
  <c r="AC20" i="11" s="1"/>
  <c r="AD20" i="11" s="1"/>
  <c r="AE20" i="11" s="1"/>
  <c r="AF20" i="11" s="1"/>
  <c r="AG20" i="11" s="1"/>
  <c r="AH20" i="11" s="1"/>
  <c r="B5" i="11"/>
  <c r="C5" i="11" s="1"/>
  <c r="D5" i="11" s="1"/>
  <c r="E5" i="11" s="1"/>
  <c r="F5" i="11" s="1"/>
  <c r="G5" i="11" s="1"/>
  <c r="H5" i="11" s="1"/>
  <c r="I5" i="11" s="1"/>
  <c r="J5" i="11" s="1"/>
  <c r="K5" i="11" s="1"/>
  <c r="L5" i="11" s="1"/>
  <c r="M5" i="11" s="1"/>
  <c r="N5" i="11" s="1"/>
  <c r="O5" i="11" s="1"/>
  <c r="P5" i="11" s="1"/>
  <c r="Q5" i="11" s="1"/>
  <c r="R5" i="11" s="1"/>
  <c r="S5" i="11" s="1"/>
  <c r="T5" i="11" s="1"/>
  <c r="U5" i="11" s="1"/>
  <c r="V5" i="11" s="1"/>
  <c r="W5" i="11" s="1"/>
  <c r="X5" i="11" s="1"/>
  <c r="Y5" i="11" s="1"/>
  <c r="Z5" i="11" s="1"/>
  <c r="AA5" i="11" s="1"/>
  <c r="AB5" i="11" s="1"/>
  <c r="AC5" i="11" s="1"/>
  <c r="AD5" i="11" s="1"/>
  <c r="AE5" i="11" s="1"/>
  <c r="AF5" i="11" s="1"/>
  <c r="AG5" i="11" s="1"/>
  <c r="AH5" i="11" s="1"/>
  <c r="B9" i="11"/>
  <c r="C9" i="11" s="1"/>
  <c r="D9" i="11" s="1"/>
  <c r="E9" i="11" s="1"/>
  <c r="F9" i="11" s="1"/>
  <c r="G9" i="11" s="1"/>
  <c r="H9" i="11" s="1"/>
  <c r="I9" i="11" s="1"/>
  <c r="J9" i="11" s="1"/>
  <c r="K9" i="11" s="1"/>
  <c r="L9" i="11" s="1"/>
  <c r="M9" i="11" s="1"/>
  <c r="N9" i="11" s="1"/>
  <c r="O9" i="11" s="1"/>
  <c r="P9" i="11" s="1"/>
  <c r="Q9" i="11" s="1"/>
  <c r="R9" i="11" s="1"/>
  <c r="S9" i="11" s="1"/>
  <c r="T9" i="11" s="1"/>
  <c r="U9" i="11" s="1"/>
  <c r="V9" i="11" s="1"/>
  <c r="W9" i="11" s="1"/>
  <c r="X9" i="11" s="1"/>
  <c r="Y9" i="11" s="1"/>
  <c r="Z9" i="11" s="1"/>
  <c r="AA9" i="11" s="1"/>
  <c r="AB9" i="11" s="1"/>
  <c r="AC9" i="11" s="1"/>
  <c r="AD9" i="11" s="1"/>
  <c r="AE9" i="11" s="1"/>
  <c r="AF9" i="11" s="1"/>
  <c r="AG9" i="11" s="1"/>
  <c r="AH9" i="11" s="1"/>
  <c r="B3" i="11"/>
  <c r="B22" i="12"/>
  <c r="B22" i="11"/>
  <c r="A93" i="1" l="1"/>
  <c r="C15" i="12" l="1"/>
  <c r="C2" i="12"/>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D15" i="12"/>
  <c r="E15" i="12"/>
  <c r="F15" i="12"/>
  <c r="G15" i="12"/>
  <c r="H15" i="12"/>
  <c r="I15" i="12"/>
  <c r="J15" i="12"/>
  <c r="K15" i="12"/>
  <c r="L15" i="12"/>
  <c r="M15" i="12"/>
  <c r="N15" i="12"/>
  <c r="O15" i="12"/>
  <c r="P15" i="12"/>
  <c r="Q15" i="12"/>
  <c r="R15" i="12"/>
  <c r="S15" i="12"/>
  <c r="T15" i="12"/>
  <c r="U15" i="12"/>
  <c r="V15" i="12"/>
  <c r="W15" i="12"/>
  <c r="X15" i="12"/>
  <c r="Y15" i="12"/>
  <c r="Z15" i="12"/>
  <c r="AA15" i="12"/>
  <c r="AB15" i="12"/>
  <c r="AC15" i="12"/>
  <c r="AD15" i="12"/>
  <c r="AE15" i="12"/>
  <c r="AF15" i="12"/>
  <c r="AG15" i="12"/>
  <c r="AH15" i="12"/>
  <c r="B2" i="12"/>
  <c r="B15" i="12"/>
  <c r="B2" i="11"/>
  <c r="C2" i="11" s="1"/>
  <c r="D2" i="11" s="1"/>
  <c r="E2" i="11" s="1"/>
  <c r="F2" i="11" s="1"/>
  <c r="G2" i="11" s="1"/>
  <c r="H2" i="11" s="1"/>
  <c r="I2" i="11" s="1"/>
  <c r="J2" i="11" s="1"/>
  <c r="K2" i="11" s="1"/>
  <c r="L2" i="11" s="1"/>
  <c r="M2" i="11" s="1"/>
  <c r="N2" i="11" s="1"/>
  <c r="O2" i="11" s="1"/>
  <c r="P2" i="11" s="1"/>
  <c r="Q2" i="11" s="1"/>
  <c r="R2" i="11" s="1"/>
  <c r="S2" i="11" s="1"/>
  <c r="T2" i="11" s="1"/>
  <c r="U2" i="11" s="1"/>
  <c r="V2" i="11" s="1"/>
  <c r="W2" i="11" s="1"/>
  <c r="X2" i="11" s="1"/>
  <c r="Y2" i="11" s="1"/>
  <c r="Z2" i="11" s="1"/>
  <c r="AA2" i="11" s="1"/>
  <c r="AB2" i="11" s="1"/>
  <c r="AC2" i="11" s="1"/>
  <c r="AD2" i="11" s="1"/>
  <c r="AE2" i="11" s="1"/>
  <c r="AF2" i="11" s="1"/>
  <c r="AG2" i="11" s="1"/>
  <c r="AH2" i="11" s="1"/>
  <c r="B15" i="11"/>
  <c r="C15" i="11" s="1"/>
  <c r="D15" i="11" s="1"/>
  <c r="E15" i="11" s="1"/>
  <c r="F15" i="11" s="1"/>
  <c r="G15" i="11" s="1"/>
  <c r="H15" i="11" s="1"/>
  <c r="I15" i="11" s="1"/>
  <c r="J15" i="11" s="1"/>
  <c r="K15" i="11" s="1"/>
  <c r="L15" i="11" s="1"/>
  <c r="M15" i="11" s="1"/>
  <c r="N15" i="11" s="1"/>
  <c r="O15" i="11" s="1"/>
  <c r="P15" i="11" s="1"/>
  <c r="Q15" i="11" s="1"/>
  <c r="R15" i="11" s="1"/>
  <c r="S15" i="11" s="1"/>
  <c r="T15" i="11" s="1"/>
  <c r="U15" i="11" s="1"/>
  <c r="V15" i="11" s="1"/>
  <c r="W15" i="11" s="1"/>
  <c r="X15" i="11" s="1"/>
  <c r="Y15" i="11" s="1"/>
  <c r="Z15" i="11" s="1"/>
  <c r="AA15" i="11" s="1"/>
  <c r="AB15" i="11" s="1"/>
  <c r="AC15" i="11" s="1"/>
  <c r="AD15" i="11" s="1"/>
  <c r="AE15" i="11" s="1"/>
  <c r="AF15" i="11" s="1"/>
  <c r="AG15" i="11" s="1"/>
  <c r="AH15"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 Dixon</author>
  </authors>
  <commentList>
    <comment ref="B72" authorId="0" shapeId="0" xr:uid="{46276129-223D-4CC7-B8FC-E50BD2A6C76D}">
      <text>
        <r>
          <rPr>
            <b/>
            <sz val="9"/>
            <color indexed="81"/>
            <rFont val="Tahoma"/>
            <charset val="1"/>
          </rPr>
          <t>Andre Dixon:</t>
        </r>
        <r>
          <rPr>
            <sz val="9"/>
            <color indexed="81"/>
            <rFont val="Tahoma"/>
            <charset val="1"/>
          </rPr>
          <t xml:space="preserve">
Previously:
millions of metric tons
(both were suggested in different contexts)
milllion barrels of oil 
(in the U.S.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Andre Dixon</author>
  </authors>
  <commentList>
    <comment ref="B4" authorId="0" shapeId="0" xr:uid="{06DA2FA0-7FA6-47B8-A66B-3A09F32D5855}">
      <text>
        <r>
          <rPr>
            <b/>
            <sz val="9"/>
            <color indexed="81"/>
            <rFont val="Tahoma"/>
            <charset val="1"/>
          </rPr>
          <t>Andre Dixon:</t>
        </r>
        <r>
          <rPr>
            <sz val="9"/>
            <color indexed="81"/>
            <rFont val="Tahoma"/>
            <charset val="1"/>
          </rPr>
          <t xml:space="preserve">
Previously billion cubic meters: 
=About!$A$96*'AEO Table 73'!D54*10^15</t>
        </r>
      </text>
    </comment>
    <comment ref="B10" authorId="0" shapeId="0" xr:uid="{20E9BFDF-6C26-4EB7-9913-BC6690F02E4D}">
      <text>
        <r>
          <rPr>
            <b/>
            <sz val="9"/>
            <color indexed="81"/>
            <rFont val="Tahoma"/>
            <charset val="1"/>
          </rPr>
          <t>Andre Dixon:</t>
        </r>
        <r>
          <rPr>
            <sz val="9"/>
            <color indexed="81"/>
            <rFont val="Tahoma"/>
            <charset val="1"/>
          </rPr>
          <t xml:space="preserve">
When large fuel output unit was millions of metric tons, equation read: 
='GREET1 Fuel_Specs'!$D$15*gal_per_barrel*About!$A$107/About!$A$100*10^9</t>
        </r>
      </text>
    </comment>
    <comment ref="B11" authorId="0" shapeId="0" xr:uid="{F921A4A1-9424-4105-8910-11E2006FA6D8}">
      <text>
        <r>
          <rPr>
            <b/>
            <sz val="9"/>
            <color indexed="81"/>
            <rFont val="Tahoma"/>
            <charset val="1"/>
          </rPr>
          <t>Andre Dixon:</t>
        </r>
        <r>
          <rPr>
            <sz val="9"/>
            <color indexed="81"/>
            <rFont val="Tahoma"/>
            <charset val="1"/>
          </rPr>
          <t xml:space="preserve">
When large fuel output unit was millions of metric tons, equation read: 
='GREET1 Fuel_Specs'!$D$20*gal_per_barrel*About!$A$107/About!$A$101*10^9</t>
        </r>
      </text>
    </comment>
    <comment ref="B12" authorId="0" shapeId="0" xr:uid="{E1FA59C5-DD1D-4B3B-8B16-8C3C3D00A369}">
      <text>
        <r>
          <rPr>
            <b/>
            <sz val="9"/>
            <color indexed="81"/>
            <rFont val="Tahoma"/>
            <charset val="1"/>
          </rPr>
          <t>Andre Dixon:</t>
        </r>
        <r>
          <rPr>
            <sz val="9"/>
            <color indexed="81"/>
            <rFont val="Tahoma"/>
            <charset val="1"/>
          </rPr>
          <t xml:space="preserve">
same as B10</t>
        </r>
      </text>
    </comment>
    <comment ref="B13" authorId="0" shapeId="0" xr:uid="{24EE1ECC-8D85-401B-B627-28A4D3C0BA17}">
      <text>
        <r>
          <rPr>
            <b/>
            <sz val="9"/>
            <color indexed="81"/>
            <rFont val="Tahoma"/>
            <charset val="1"/>
          </rPr>
          <t>Andre Dixon:</t>
        </r>
        <r>
          <rPr>
            <sz val="9"/>
            <color indexed="81"/>
            <rFont val="Tahoma"/>
            <charset val="1"/>
          </rPr>
          <t xml:space="preserve">
same as B11</t>
        </r>
      </text>
    </comment>
    <comment ref="B14" authorId="0" shapeId="0" xr:uid="{0736B750-A971-4881-A638-4BB7BDF2B800}">
      <text>
        <r>
          <rPr>
            <b/>
            <sz val="9"/>
            <color indexed="81"/>
            <rFont val="Tahoma"/>
            <charset val="1"/>
          </rPr>
          <t>Andre Dixon:</t>
        </r>
        <r>
          <rPr>
            <sz val="9"/>
            <color indexed="81"/>
            <rFont val="Tahoma"/>
            <charset val="1"/>
          </rPr>
          <t xml:space="preserve">
When large fuel output unit was millions of metric tons, equation read: 
='GREET1 Fuel_Specs'!$D$27*gal_per_barrel*About!$A$107/About!$A$102*10^9</t>
        </r>
      </text>
    </comment>
    <comment ref="B18" authorId="0" shapeId="0" xr:uid="{E52F8513-F5BA-4D6E-9D92-BAD108E013B7}">
      <text>
        <r>
          <rPr>
            <b/>
            <sz val="9"/>
            <color indexed="81"/>
            <rFont val="Tahoma"/>
            <charset val="1"/>
          </rPr>
          <t>Andre Dixon:</t>
        </r>
        <r>
          <rPr>
            <sz val="9"/>
            <color indexed="81"/>
            <rFont val="Tahoma"/>
            <charset val="1"/>
          </rPr>
          <t xml:space="preserve">
When large fuel output unit was millions of metric tons, equation read: 
='GREET1 Fuel_Specs'!$D$7*gal_per_barrel*About!$A$107/About!$A$103*10^9</t>
        </r>
      </text>
    </comment>
    <comment ref="B19" authorId="0" shapeId="0" xr:uid="{5ED81DB8-909F-4C7C-91D7-9D3752F0F8C6}">
      <text>
        <r>
          <rPr>
            <b/>
            <sz val="9"/>
            <color indexed="81"/>
            <rFont val="Tahoma"/>
            <charset val="1"/>
          </rPr>
          <t>Andre Dixon:</t>
        </r>
        <r>
          <rPr>
            <sz val="9"/>
            <color indexed="81"/>
            <rFont val="Tahoma"/>
            <charset val="1"/>
          </rPr>
          <t xml:space="preserve">
When large fuel output unit was millions of metric tons, equation read: 
='GREET1 Fuel_Specs'!$D$7*gal_per_barrel*About!$A$107/About!$A$104*10^9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 Dixon</author>
    <author>Coleman Vollrath</author>
  </authors>
  <commentList>
    <comment ref="B4" authorId="0" shapeId="0" xr:uid="{919EC58C-5C34-4560-98C7-96271B1625A1}">
      <text>
        <r>
          <rPr>
            <b/>
            <sz val="9"/>
            <color indexed="81"/>
            <rFont val="Tahoma"/>
            <charset val="1"/>
          </rPr>
          <t>Andre Dixon:</t>
        </r>
        <r>
          <rPr>
            <sz val="9"/>
            <color indexed="81"/>
            <rFont val="Tahoma"/>
            <charset val="1"/>
          </rPr>
          <t xml:space="preserve">
Previously m3:
='AEO Table 73'!D54*10^3*About!$A$96</t>
        </r>
      </text>
    </comment>
    <comment ref="B10" authorId="1" shapeId="0" xr:uid="{00C93672-599A-4CDA-BB45-30F8C52991F3}">
      <text>
        <t>Coleman Vollrath:
million btu/bbl *
10^6 to convert to btu/bbl
/ gal/bbl
/ L/gal
* 1000 L/m3
/ GJ/m3 of fuel</t>
      </text>
    </comment>
    <comment ref="B18" authorId="0" shapeId="0" xr:uid="{DE8F962E-2B4F-4F93-A292-F69BFF5D6926}">
      <text>
        <r>
          <rPr>
            <b/>
            <sz val="9"/>
            <color indexed="81"/>
            <rFont val="Tahoma"/>
            <family val="2"/>
          </rPr>
          <t>Andre Dixon:</t>
        </r>
        <r>
          <rPr>
            <sz val="9"/>
            <color indexed="81"/>
            <rFont val="Tahoma"/>
            <family val="2"/>
          </rPr>
          <t xml:space="preserve">
(BTU/gallon) * (gallon/barrel) * (barrel/cubic meter) / (kg/cubic meter) * (kg/metric ton) = BTU/metric ton
Mexico version uses AEO Table 73 rather than GREET1 Fuel_Specs</t>
        </r>
      </text>
    </comment>
    <comment ref="B20" authorId="1" shapeId="0" xr:uid="{DA9E8C07-AF52-48FA-9C4E-DF9EF750ABCA}">
      <text>
        <t>Coleman Vollrath:
btu/gal
/ L/gal
* 1000 L/m3
/ GJ/m3 of fuel
--averaged propane and butane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 Dixon</author>
  </authors>
  <commentList>
    <comment ref="B4" authorId="0" shapeId="0" xr:uid="{8C55F5DE-E1AF-4D2E-B5D6-CDE18601A76D}">
      <text>
        <r>
          <rPr>
            <b/>
            <sz val="9"/>
            <color indexed="81"/>
            <rFont val="Tahoma"/>
            <charset val="1"/>
          </rPr>
          <t>Andre Dixon:</t>
        </r>
        <r>
          <rPr>
            <sz val="9"/>
            <color indexed="81"/>
            <rFont val="Tahoma"/>
            <charset val="1"/>
          </rPr>
          <t xml:space="preserve">
U.S.:
mile/(million BTU/barrel * 10^6 / gallons/barrel)
= mile/BTU/gallon
Canadian, mulitply by:
km/mile / liters/gallon 
= km/BTU/liter
Consistent with Mexico and South Korea models.</t>
        </r>
      </text>
    </comment>
  </commentList>
</comments>
</file>

<file path=xl/sharedStrings.xml><?xml version="1.0" encoding="utf-8"?>
<sst xmlns="http://schemas.openxmlformats.org/spreadsheetml/2006/main" count="584" uniqueCount="449">
  <si>
    <t>BCF BTU per Small Fuel Output Unit</t>
  </si>
  <si>
    <t>BCF BTU per Large Fuel Output Unit</t>
  </si>
  <si>
    <t>BCF Vehicle Fuel Economy Unit Conversion Factors</t>
  </si>
  <si>
    <t>BCF BTU per Energy Import Export Output Unit</t>
  </si>
  <si>
    <t>Source:</t>
  </si>
  <si>
    <t>hard coal, natural gas, petroleum fuels, liquid biofuels</t>
  </si>
  <si>
    <t>Energy Information Administration</t>
  </si>
  <si>
    <t>Annual Energy Outlook 2019</t>
  </si>
  <si>
    <t>http://www.eia.gov/forecasts/aeo/supplement/excel/suptab_73.xlsx</t>
  </si>
  <si>
    <t>Table 73</t>
  </si>
  <si>
    <t>Lignite, Biomass, LPG, municipal solid waste, hydrogen</t>
  </si>
  <si>
    <t>Argonne National Laboratory</t>
  </si>
  <si>
    <t>GREET1 2019</t>
  </si>
  <si>
    <t>https://greet.es.anl.gov/</t>
  </si>
  <si>
    <t>Tab "Fuel_Specs"</t>
  </si>
  <si>
    <t>Notes</t>
  </si>
  <si>
    <t>EIA uses higher heating values of fuels in the Annual Energy Outlook, so we</t>
  </si>
  <si>
    <t>use the higher heating value (HHV) for lignite from the GREET1 model.</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</si>
  <si>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</si>
  <si>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</si>
  <si>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</si>
  <si>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</si>
  <si>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This could be: petroleum gasoline (for LDVs and motorbikes), jet fuel (for aircraft), and petroleum diesel</t>
  </si>
  <si>
    <t>(for other vehicle types).</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</si>
  <si>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</si>
  <si>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</si>
  <si>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</si>
  <si>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Barrels of oil has been used across petroleum fuels to provide a more standardized unit, instead of converting from</t>
  </si>
  <si>
    <t>BTU to barrel of each equivalent fuel.</t>
  </si>
  <si>
    <t>In the U.S. model:</t>
  </si>
  <si>
    <t>Large Fuel Output Units</t>
  </si>
  <si>
    <t>electricity, district heat</t>
  </si>
  <si>
    <t>TWh</t>
  </si>
  <si>
    <t>large output unit not used for these fuels</t>
  </si>
  <si>
    <t>hard coal, lignite, biomass, municipal solid waste</t>
  </si>
  <si>
    <t>millions of short tons</t>
  </si>
  <si>
    <t>natural gas</t>
  </si>
  <si>
    <t>trillion cubic feet</t>
  </si>
  <si>
    <t>hydrogen</t>
  </si>
  <si>
    <t>thousand metric tons</t>
  </si>
  <si>
    <t>petroleum gasoline, petroleum diesel, biofuel gasoline, biofuel diesel, jet fuel or kerosene, crude oil, heavy fuel oil</t>
  </si>
  <si>
    <t>million barrels of oil</t>
  </si>
  <si>
    <t>LPG/propane/butane</t>
  </si>
  <si>
    <t>million gallons</t>
  </si>
  <si>
    <t>nuclear fuel</t>
  </si>
  <si>
    <t>trillion BTU</t>
  </si>
  <si>
    <t>large output unit not used for this fuel</t>
  </si>
  <si>
    <t>Small Fuel Output Units</t>
  </si>
  <si>
    <t>MWh</t>
  </si>
  <si>
    <t>short tons</t>
  </si>
  <si>
    <t>thousand cubic feet</t>
  </si>
  <si>
    <t>kg</t>
  </si>
  <si>
    <t>petroleum gasoline, petroleum diesel, biofuel gasoline, biofuel diesel, jet fuel or kerosene, LPG/propane/butane</t>
  </si>
  <si>
    <t>gallons</t>
  </si>
  <si>
    <t>crude oil, heavy fuel oil</t>
  </si>
  <si>
    <t>barrels of oil</t>
  </si>
  <si>
    <t>nuclear fuel (uranium oxide)</t>
  </si>
  <si>
    <t>million BTU</t>
  </si>
  <si>
    <t>Fuel Economy Output Unit</t>
  </si>
  <si>
    <t>miles per gallon</t>
  </si>
  <si>
    <t>Energy Import Export Output Unit</t>
  </si>
  <si>
    <t>In the Canadian model:</t>
  </si>
  <si>
    <t>millions of metric tons</t>
  </si>
  <si>
    <t>PJ</t>
  </si>
  <si>
    <t>metric tons</t>
  </si>
  <si>
    <t>MJ</t>
  </si>
  <si>
    <t>GJ</t>
  </si>
  <si>
    <t>kilometers per liter</t>
  </si>
  <si>
    <t>Relevant Conversion Factors</t>
  </si>
  <si>
    <t>gallons per U.S. barrel</t>
  </si>
  <si>
    <t>BTU/MWh (pure unit conversion, not a heat rate)</t>
  </si>
  <si>
    <t>short tons per metric ton</t>
  </si>
  <si>
    <t>cubic feet per cubic meter</t>
  </si>
  <si>
    <t>kilometers per mile</t>
  </si>
  <si>
    <t>liters per gallon</t>
  </si>
  <si>
    <t>Gasoline kg/cubic meter</t>
  </si>
  <si>
    <t>Diesel 2D kg/cubic meter</t>
  </si>
  <si>
    <t>Kerosene (jet fuel) kg/cubic meter</t>
  </si>
  <si>
    <t>crude oil kg/cubic meter</t>
  </si>
  <si>
    <t>heavy fuel oil kg/cubic meter</t>
  </si>
  <si>
    <t>liter LPG/metric ton</t>
  </si>
  <si>
    <t>barrels/cubic meter</t>
  </si>
  <si>
    <t xml:space="preserve">J per BTU </t>
  </si>
  <si>
    <t xml:space="preserve"> </t>
  </si>
  <si>
    <t>Jet Fuel GJ/cubic meter</t>
  </si>
  <si>
    <t>Diesel GJ/cubic meter</t>
  </si>
  <si>
    <t>Motor Gasoline GJ/cubic meter</t>
  </si>
  <si>
    <t>Propane GJ/cubic meter</t>
  </si>
  <si>
    <t>Butane GJ/cubic meter</t>
  </si>
  <si>
    <t>Source: https://apps.cer-rec.gc.ca/Conversion/conversion-tables.aspx?GoCTemplateCulture=en-CA</t>
  </si>
  <si>
    <t>ref2019.d111618a</t>
  </si>
  <si>
    <t>Report</t>
  </si>
  <si>
    <t>Scenario</t>
  </si>
  <si>
    <t>ref2019</t>
  </si>
  <si>
    <t>Reference case</t>
  </si>
  <si>
    <t>Datekey</t>
  </si>
  <si>
    <t>d111618a</t>
  </si>
  <si>
    <t>Release Date</t>
  </si>
  <si>
    <t xml:space="preserve"> January 2019</t>
  </si>
  <si>
    <t>CNV000</t>
  </si>
  <si>
    <t>73. Conversion Factors</t>
  </si>
  <si>
    <t>(from physical units to million Btu)</t>
  </si>
  <si>
    <t/>
  </si>
  <si>
    <t>2018-</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</si>
  <si>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</si>
  <si>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</si>
  <si>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</si>
  <si>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</si>
  <si>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</si>
  <si>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</si>
  <si>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</si>
  <si>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</si>
  <si>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</si>
  <si>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</si>
  <si>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</si>
  <si>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</si>
  <si>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</si>
  <si>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</si>
  <si>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</si>
  <si>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</si>
  <si>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</si>
  <si>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</si>
  <si>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</si>
  <si>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</si>
  <si>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</si>
  <si>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</si>
  <si>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</si>
  <si>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</si>
  <si>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</si>
  <si>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</si>
  <si>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</si>
  <si>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</si>
  <si>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</si>
  <si>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</si>
  <si>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</si>
  <si>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</si>
  <si>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</si>
  <si>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</si>
  <si>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</si>
  <si>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</si>
  <si>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</si>
  <si>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</si>
  <si>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</si>
  <si>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</si>
  <si>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</si>
  <si>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</si>
  <si>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</si>
  <si>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</si>
  <si>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</si>
  <si>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</si>
  <si>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</si>
  <si>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</si>
  <si>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</si>
  <si>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</si>
  <si>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</si>
  <si>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</si>
  <si>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</si>
  <si>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</si>
  <si>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</si>
  <si>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</si>
  <si>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</si>
  <si>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</si>
  <si>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</si>
  <si>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</si>
  <si>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</si>
  <si>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</si>
  <si>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</si>
  <si>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</si>
  <si>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</si>
  <si>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</si>
  <si>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</si>
  <si>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</si>
  <si>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</si>
  <si>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</si>
  <si>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</si>
  <si>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</si>
  <si>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</si>
  <si>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</si>
  <si>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</si>
  <si>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</si>
  <si>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</si>
  <si>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</si>
  <si>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</si>
  <si>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</si>
  <si>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</si>
  <si>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</si>
  <si>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</si>
  <si>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</si>
  <si>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</si>
  <si>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</si>
  <si>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</si>
  <si>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</si>
  <si>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</si>
  <si>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</si>
  <si>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</si>
  <si>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</si>
  <si>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</si>
  <si>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</si>
  <si>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</si>
  <si>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</si>
  <si>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</si>
  <si>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</si>
  <si>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</si>
  <si>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</si>
  <si>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</si>
  <si>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</si>
  <si>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</si>
  <si>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</si>
  <si>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</si>
  <si>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</si>
  <si>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</si>
  <si>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 -</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</si>
  <si>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</si>
  <si>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</si>
  <si>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</si>
  <si>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</si>
  <si>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</si>
  <si>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</si>
  <si>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</si>
  <si>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 - = Not applicable.</t>
  </si>
  <si>
    <t xml:space="preserve">   Note:  Data for 2017 are model results and may differ from official EIA data reports.</t>
  </si>
  <si>
    <t xml:space="preserve">   Sources:  2017 based on:  U.S. Energy Information Administration (EIA), Monthly Energy Review, September 2018.</t>
  </si>
  <si>
    <t>2018:  EIA, Short-Term Energy Outlook, October 2018 and EIA, AEO2019 National Energy Modeling System run ref2019.d111618a.</t>
  </si>
  <si>
    <t>Projections:  EIA, AEO2019 National Energy Modeling System run ref2019.d111618a.</t>
  </si>
  <si>
    <t>Specifications of Fuels, Global Warming Potentials of Greenhouse Gases, and Carbon and Sulfur Ratios of Pollutants</t>
  </si>
  <si>
    <t>1) Specifications of Fuels</t>
  </si>
  <si>
    <t>Fuel</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</si>
  <si>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</si>
  <si>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</si>
  <si>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</si>
  <si>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</si>
  <si>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</si>
  <si>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</si>
  <si>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</si>
  <si>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</si>
  <si>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</si>
  <si>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</si>
  <si>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</si>
  <si>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</si>
  <si>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</si>
  <si>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</si>
  <si>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</si>
  <si>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</si>
  <si>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</si>
  <si>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</si>
  <si>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</si>
  <si>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</si>
  <si>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</si>
  <si>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</si>
  <si>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</si>
  <si>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</si>
  <si>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</si>
  <si>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</si>
  <si>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</si>
  <si>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</si>
  <si>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</si>
  <si>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</si>
  <si>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CA diesel</t>
  </si>
  <si>
    <t>Diesel for non-road engines</t>
  </si>
  <si>
    <t>Low-sulfur diesel</t>
  </si>
  <si>
    <t>Petroleum naphtha</t>
  </si>
  <si>
    <t>Low Octane Gasoline-Like Fuel (LOF)</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</si>
  <si>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</si>
  <si>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</si>
  <si>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</si>
  <si>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</si>
  <si>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</si>
  <si>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</si>
  <si>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</si>
  <si>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</si>
  <si>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</si>
  <si>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</si>
  <si>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</si>
  <si>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</si>
  <si>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</si>
  <si>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</si>
  <si>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</si>
  <si>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</si>
  <si>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</si>
  <si>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</si>
  <si>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</si>
  <si>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</si>
  <si>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</si>
  <si>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Renewable Gasoline (Ex Situ CFP)</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</si>
  <si>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</si>
  <si>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</si>
  <si>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</si>
  <si>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</si>
  <si>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</si>
  <si>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</si>
  <si>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</si>
  <si>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</si>
  <si>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</si>
  <si>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</si>
  <si>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</si>
  <si>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Gaseous Fuels (at 32F and 1atm):</t>
  </si>
  <si>
    <t>Btu/ft3</t>
  </si>
  <si>
    <t>gms/ft3</t>
  </si>
  <si>
    <t>Natural gas</t>
  </si>
  <si>
    <t>Pure Methane</t>
  </si>
  <si>
    <t>Gaseous hydrogen</t>
  </si>
  <si>
    <t>Carbon Dioxide</t>
  </si>
  <si>
    <t>Still gas (in refineries)</t>
  </si>
  <si>
    <t>Solid Fuels:</t>
  </si>
  <si>
    <t>Btu/ton</t>
  </si>
  <si>
    <t>Coal Mix for Electricity Generation</t>
  </si>
  <si>
    <t>Bituminous coal</t>
  </si>
  <si>
    <t>Subbituminous coal</t>
  </si>
  <si>
    <t>Lignite coal</t>
  </si>
  <si>
    <t>Synthetic coal</t>
  </si>
  <si>
    <t>Waste coal</t>
  </si>
  <si>
    <t>Pet Coke</t>
  </si>
  <si>
    <t>Tire Derived Fuel</t>
  </si>
  <si>
    <t>Coking coal</t>
  </si>
  <si>
    <t>Catalyst Coke</t>
  </si>
  <si>
    <t>Willow</t>
  </si>
  <si>
    <t>Poplar</t>
  </si>
  <si>
    <t>Switchgrass</t>
  </si>
  <si>
    <t>Miscanthus</t>
  </si>
  <si>
    <t>Corn stover</t>
  </si>
  <si>
    <t>Forest residue</t>
  </si>
  <si>
    <t>Clean Pine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</si>
  <si>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</si>
  <si>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</si>
  <si>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</si>
  <si>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</si>
  <si>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</si>
  <si>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</si>
  <si>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</si>
  <si>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</si>
  <si>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</si>
  <si>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Asphalt</t>
  </si>
  <si>
    <t>Lubricants</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</si>
  <si>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</si>
  <si>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</si>
  <si>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</si>
  <si>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</si>
  <si>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</si>
  <si>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</si>
  <si>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</si>
  <si>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</si>
  <si>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</si>
  <si>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</si>
  <si>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</si>
  <si>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</si>
  <si>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</si>
  <si>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</si>
  <si>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</si>
  <si>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</si>
  <si>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</si>
  <si>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</si>
  <si>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</si>
  <si>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</si>
  <si>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</si>
  <si>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</si>
  <si>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</si>
  <si>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</si>
  <si>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</si>
  <si>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</si>
  <si>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</si>
  <si>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</si>
  <si>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</si>
  <si>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</si>
  <si>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</si>
  <si>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</si>
  <si>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</si>
  <si>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</si>
  <si>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</si>
  <si>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</si>
  <si>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</si>
  <si>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</si>
  <si>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</si>
  <si>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</si>
  <si>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</si>
  <si>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</si>
  <si>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</si>
  <si>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</si>
  <si>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</si>
  <si>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</si>
  <si>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</si>
  <si>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</si>
  <si>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</si>
  <si>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</si>
  <si>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</si>
  <si>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</si>
  <si>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</si>
  <si>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</si>
  <si>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</si>
  <si>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</si>
  <si>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</si>
  <si>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</si>
  <si>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</si>
  <si>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</si>
  <si>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</si>
  <si>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</si>
  <si>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</si>
  <si>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</si>
  <si>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</si>
  <si>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</si>
  <si>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</si>
  <si>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</si>
  <si>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</si>
  <si>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</si>
  <si>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</si>
  <si>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Wh</t>
  </si>
  <si>
    <t>kWh</t>
  </si>
  <si>
    <t>BTU</t>
  </si>
  <si>
    <t>mmBTU</t>
  </si>
  <si>
    <t>hph</t>
  </si>
  <si>
    <t>Length</t>
  </si>
  <si>
    <t>mm</t>
  </si>
  <si>
    <t>m</t>
  </si>
  <si>
    <t>km</t>
  </si>
  <si>
    <t>ft</t>
  </si>
  <si>
    <t>mi</t>
  </si>
  <si>
    <t>BTU/large fuel output unit</t>
  </si>
  <si>
    <t>electricity (not used)</t>
  </si>
  <si>
    <t>hard coal</t>
  </si>
  <si>
    <t>nuclear (not used)</t>
  </si>
  <si>
    <t>hydro (not used)</t>
  </si>
  <si>
    <t>wind (not used)</t>
  </si>
  <si>
    <t>solar (not used)</t>
  </si>
  <si>
    <t>biomass</t>
  </si>
  <si>
    <t>petroleum gasoline</t>
  </si>
  <si>
    <t>petroleum diesel</t>
  </si>
  <si>
    <t>biofuel gasoline</t>
  </si>
  <si>
    <t>biofuel diesel</t>
  </si>
  <si>
    <t>jet fuel or kerosene</t>
  </si>
  <si>
    <t>heat (not used)</t>
  </si>
  <si>
    <t>geothermal (not used)</t>
  </si>
  <si>
    <t>lignite</t>
  </si>
  <si>
    <t>crude oil</t>
  </si>
  <si>
    <t>heavy fuel oil</t>
  </si>
  <si>
    <t>LPG propane or butane</t>
  </si>
  <si>
    <t>municipal solid waste</t>
  </si>
  <si>
    <t>BTU/small fuel output unit</t>
  </si>
  <si>
    <t>electricity</t>
  </si>
  <si>
    <t>nuclear</t>
  </si>
  <si>
    <t>heat</t>
  </si>
  <si>
    <t>Conversion Factor (output fuel economy unit/(miles/BTU))</t>
  </si>
  <si>
    <t>Electricity</t>
  </si>
  <si>
    <t>Natural Gas</t>
  </si>
  <si>
    <t>Petroleum Gasoline (fuel economy units)</t>
  </si>
  <si>
    <t>Petroleum Diesel (fuel economy units)</t>
  </si>
  <si>
    <t>Biofuel Gasoline</t>
  </si>
  <si>
    <t>Biofuel Diesel</t>
  </si>
  <si>
    <t>Jet Fuel (fuel economy units)</t>
  </si>
  <si>
    <t>heavy or residual fuel oil</t>
  </si>
  <si>
    <t>Energy Import Export Output Unit (BTU/energy output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</si>
</sst>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5">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 numFmtId="177" formatCode="0.0000E+00"/>
  </numFmts>
  <fonts count="4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9"/>
      <color indexed="81"/>
      <name val="Tahoma"/>
      <charset val="1"/>
    </font>
    <font>
      <b/>
      <sz val="9"/>
      <color indexed="81"/>
      <name val="Tahoma"/>
      <charset val="1"/>
    </font>
    <font>
      <b/>
      <sz val="9"/>
      <color indexed="81"/>
      <name val="Tahoma"/>
      <family val="2"/>
    </font>
    <font>
      <sz val="11"/>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193">
    <xf numFmtId="0" fontId="0" fillId="0" borderId="0" xfId="0"/>
    <xf numFmtId="0" fontId="16" fillId="0" borderId="0" xfId="0" applyFont="1"/>
    <xf numFmtId="0" fontId="0" fillId="0" borderId="0" xfId="0" applyAlignment="1">
      <alignment horizontal="left"/>
    </xf>
    <xf numFmtId="0" fontId="23" fillId="0" borderId="0" xfId="47" applyFont="1" applyAlignment="1" applyProtection="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Alignment="1">
      <alignment horizontal="right" wrapText="1"/>
    </xf>
    <xf numFmtId="4" fontId="0" fillId="0" borderId="18" xfId="57" applyNumberFormat="1" applyFont="1" applyAlignment="1">
      <alignment horizontal="right" wrapText="1"/>
    </xf>
    <xf numFmtId="0" fontId="0" fillId="0" borderId="18" xfId="57" applyFont="1">
      <alignment wrapText="1"/>
    </xf>
    <xf numFmtId="0" fontId="26" fillId="0" borderId="17" xfId="56">
      <alignment wrapText="1"/>
    </xf>
    <xf numFmtId="166" fontId="0" fillId="0" borderId="18" xfId="57" applyNumberFormat="1" applyFont="1" applyAlignment="1">
      <alignment horizontal="right" wrapText="1"/>
    </xf>
    <xf numFmtId="0" fontId="25" fillId="0" borderId="17" xfId="56" applyFont="1">
      <alignment wrapText="1"/>
    </xf>
    <xf numFmtId="0" fontId="26" fillId="0" borderId="16" xfId="58">
      <alignment wrapText="1"/>
    </xf>
    <xf numFmtId="0" fontId="25" fillId="0" borderId="0" xfId="54" applyAlignment="1">
      <alignment horizontal="left"/>
    </xf>
    <xf numFmtId="0" fontId="25" fillId="0" borderId="0" xfId="59"/>
    <xf numFmtId="0" fontId="24" fillId="0" borderId="0" xfId="60">
      <alignment horizontal="left"/>
    </xf>
    <xf numFmtId="0" fontId="29" fillId="0" borderId="0" xfId="54" applyFont="1"/>
    <xf numFmtId="0" fontId="30" fillId="0" borderId="0" xfId="0" applyFont="1"/>
    <xf numFmtId="0" fontId="31" fillId="0" borderId="0" xfId="0" applyFont="1"/>
    <xf numFmtId="0" fontId="32" fillId="0" borderId="20" xfId="0" applyFont="1" applyBorder="1" applyAlignment="1">
      <alignment horizontal="left"/>
    </xf>
    <xf numFmtId="0" fontId="32" fillId="0" borderId="20" xfId="0" applyFont="1" applyBorder="1" applyAlignment="1">
      <alignment horizontal="centerContinuous"/>
    </xf>
    <xf numFmtId="0" fontId="32" fillId="0" borderId="21" xfId="0" applyFont="1" applyBorder="1" applyAlignment="1">
      <alignment horizontal="centerContinuous"/>
    </xf>
    <xf numFmtId="0" fontId="32" fillId="0" borderId="21" xfId="0" applyFont="1" applyBorder="1" applyAlignment="1">
      <alignment horizontal="right"/>
    </xf>
    <xf numFmtId="167" fontId="32" fillId="0" borderId="22" xfId="0" applyNumberFormat="1" applyFont="1" applyBorder="1" applyAlignment="1">
      <alignment horizontal="right"/>
    </xf>
    <xf numFmtId="0" fontId="32" fillId="0" borderId="23" xfId="0" applyFont="1" applyBorder="1" applyAlignment="1">
      <alignment horizontal="right"/>
    </xf>
    <xf numFmtId="0" fontId="32" fillId="0" borderId="23" xfId="0" applyFont="1" applyBorder="1" applyAlignment="1">
      <alignment horizontal="right" wrapText="1"/>
    </xf>
    <xf numFmtId="0" fontId="32" fillId="0" borderId="0" xfId="0" applyFont="1" applyAlignment="1">
      <alignment horizontal="right"/>
    </xf>
    <xf numFmtId="0" fontId="32" fillId="0" borderId="0" xfId="0" applyFont="1" applyAlignment="1">
      <alignment horizontal="right" wrapText="1"/>
    </xf>
    <xf numFmtId="167" fontId="32" fillId="0" borderId="24" xfId="0" applyNumberFormat="1" applyFont="1" applyBorder="1" applyAlignment="1">
      <alignment horizontal="right" wrapText="1"/>
    </xf>
    <xf numFmtId="0" fontId="32" fillId="0" borderId="23" xfId="0" applyFont="1" applyBorder="1"/>
    <xf numFmtId="0" fontId="32" fillId="33" borderId="23" xfId="0" applyFont="1" applyFill="1" applyBorder="1"/>
    <xf numFmtId="0" fontId="33" fillId="0" borderId="0" xfId="0" applyFont="1"/>
    <xf numFmtId="0" fontId="32" fillId="0" borderId="0" xfId="0" applyFont="1"/>
    <xf numFmtId="167" fontId="32" fillId="0" borderId="24" xfId="0" applyNumberFormat="1" applyFont="1" applyBorder="1"/>
    <xf numFmtId="0" fontId="32" fillId="0" borderId="25" xfId="0" applyFont="1" applyBorder="1"/>
    <xf numFmtId="0" fontId="32" fillId="0" borderId="25" xfId="0" applyFont="1" applyBorder="1" applyAlignment="1">
      <alignment horizontal="right"/>
    </xf>
    <xf numFmtId="0" fontId="32" fillId="0" borderId="26" xfId="0" applyFont="1" applyBorder="1" applyAlignment="1">
      <alignment horizontal="right"/>
    </xf>
    <xf numFmtId="0" fontId="32" fillId="0" borderId="26" xfId="0" applyFont="1" applyBorder="1"/>
    <xf numFmtId="167" fontId="32" fillId="0" borderId="27" xfId="0" applyNumberFormat="1" applyFont="1" applyBorder="1"/>
    <xf numFmtId="0" fontId="0" fillId="0" borderId="23" xfId="0" applyBorder="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xf numFmtId="3" fontId="33" fillId="0" borderId="0" xfId="0" applyNumberFormat="1" applyFont="1" applyAlignment="1">
      <alignment vertical="top"/>
    </xf>
    <xf numFmtId="0" fontId="0" fillId="37" borderId="0" xfId="0" applyFill="1"/>
    <xf numFmtId="164" fontId="0" fillId="0" borderId="0" xfId="0" applyNumberFormat="1"/>
    <xf numFmtId="2" fontId="0" fillId="0" borderId="0" xfId="0" applyNumberFormat="1"/>
    <xf numFmtId="1" fontId="33" fillId="0" borderId="0" xfId="62" applyNumberFormat="1" applyFont="1" applyFill="1" applyBorder="1" applyAlignment="1"/>
    <xf numFmtId="0" fontId="33" fillId="0" borderId="23" xfId="0" applyFont="1" applyBorder="1"/>
    <xf numFmtId="164" fontId="33" fillId="0" borderId="0" xfId="61" applyNumberFormat="1" applyFont="1" applyFill="1" applyBorder="1" applyAlignment="1"/>
    <xf numFmtId="3" fontId="33" fillId="38" borderId="0" xfId="61" applyNumberFormat="1" applyFont="1" applyFill="1" applyBorder="1" applyAlignment="1"/>
    <xf numFmtId="164" fontId="33" fillId="35" borderId="0" xfId="62" applyNumberFormat="1" applyFont="1" applyFill="1" applyBorder="1" applyAlignment="1"/>
    <xf numFmtId="3" fontId="0" fillId="38" borderId="0" xfId="0" applyNumberFormat="1" applyFill="1"/>
    <xf numFmtId="164" fontId="0" fillId="38" borderId="0" xfId="0" applyNumberFormat="1" applyFill="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164" fontId="33" fillId="35" borderId="0" xfId="0" applyNumberFormat="1" applyFont="1" applyFill="1"/>
    <xf numFmtId="168" fontId="0" fillId="0" borderId="0" xfId="0" applyNumberFormat="1"/>
    <xf numFmtId="167" fontId="0" fillId="0" borderId="24" xfId="0" applyNumberFormat="1" applyBorder="1"/>
    <xf numFmtId="0" fontId="33" fillId="0" borderId="28" xfId="0" applyFont="1" applyBorder="1"/>
    <xf numFmtId="164" fontId="33" fillId="38" borderId="0" xfId="0" applyNumberFormat="1" applyFont="1" applyFill="1"/>
    <xf numFmtId="164" fontId="33" fillId="0" borderId="0" xfId="0" applyNumberFormat="1" applyFont="1"/>
    <xf numFmtId="0" fontId="0" fillId="0" borderId="28" xfId="0" applyBorder="1"/>
    <xf numFmtId="0" fontId="0" fillId="0" borderId="29" xfId="0" applyBorder="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xf numFmtId="168" fontId="0" fillId="0" borderId="30" xfId="0" applyNumberFormat="1" applyBorder="1"/>
    <xf numFmtId="167" fontId="0" fillId="0" borderId="31" xfId="0" applyNumberFormat="1" applyBorder="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xf numFmtId="0" fontId="33" fillId="0" borderId="0" xfId="61" applyNumberFormat="1" applyFont="1" applyBorder="1" applyAlignment="1"/>
    <xf numFmtId="0" fontId="0" fillId="0" borderId="20" xfId="0"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Border="1" applyAlignment="1">
      <alignment horizontal="right"/>
    </xf>
    <xf numFmtId="3" fontId="0" fillId="0" borderId="28" xfId="0" applyNumberFormat="1" applyBorder="1"/>
    <xf numFmtId="0" fontId="0" fillId="0" borderId="24" xfId="0" applyBorder="1"/>
    <xf numFmtId="3" fontId="0" fillId="0" borderId="29" xfId="0" applyNumberFormat="1" applyBorder="1"/>
    <xf numFmtId="0" fontId="0" fillId="0" borderId="30" xfId="0" applyBorder="1"/>
    <xf numFmtId="0" fontId="0" fillId="0" borderId="31" xfId="0" applyBorder="1"/>
    <xf numFmtId="0" fontId="0" fillId="0" borderId="0" xfId="0" applyAlignment="1">
      <alignment horizontal="right"/>
    </xf>
    <xf numFmtId="0" fontId="0" fillId="0" borderId="20" xfId="0" applyBorder="1" applyAlignment="1">
      <alignment horizontal="left"/>
    </xf>
    <xf numFmtId="3" fontId="0" fillId="41" borderId="32" xfId="0" applyNumberFormat="1" applyFill="1" applyBorder="1" applyAlignment="1">
      <alignment horizontal="right"/>
    </xf>
    <xf numFmtId="0" fontId="0" fillId="0" borderId="21" xfId="0" applyBorder="1" applyAlignment="1">
      <alignment horizontal="right"/>
    </xf>
    <xf numFmtId="0" fontId="0" fillId="0" borderId="22" xfId="0" applyBorder="1" applyAlignment="1">
      <alignment horizontal="right"/>
    </xf>
    <xf numFmtId="0" fontId="0" fillId="0" borderId="30" xfId="0" applyBorder="1" applyAlignment="1">
      <alignment horizontal="right"/>
    </xf>
    <xf numFmtId="0" fontId="0" fillId="0" borderId="31" xfId="0" applyBorder="1" applyAlignment="1">
      <alignment horizontal="right"/>
    </xf>
    <xf numFmtId="0" fontId="0" fillId="40" borderId="0" xfId="0" applyFill="1"/>
    <xf numFmtId="0" fontId="0" fillId="40" borderId="24" xfId="0" applyFill="1" applyBorder="1"/>
    <xf numFmtId="2" fontId="0" fillId="0" borderId="22" xfId="0" applyNumberFormat="1" applyBorder="1"/>
    <xf numFmtId="2" fontId="0" fillId="0" borderId="24" xfId="0" applyNumberFormat="1" applyBorder="1"/>
    <xf numFmtId="2" fontId="0" fillId="0" borderId="31" xfId="0" applyNumberFormat="1" applyBorder="1"/>
    <xf numFmtId="0" fontId="0" fillId="35" borderId="0" xfId="0" applyFill="1" applyAlignment="1">
      <alignment horizontal="center"/>
    </xf>
    <xf numFmtId="171" fontId="0" fillId="35" borderId="0" xfId="0" applyNumberFormat="1" applyFill="1" applyAlignment="1">
      <alignment horizontal="center"/>
    </xf>
    <xf numFmtId="169" fontId="0" fillId="35" borderId="0" xfId="0" applyNumberFormat="1" applyFill="1" applyAlignment="1">
      <alignment horizontal="center"/>
    </xf>
    <xf numFmtId="0" fontId="0" fillId="0" borderId="0" xfId="0" applyAlignment="1">
      <alignment horizontal="center"/>
    </xf>
    <xf numFmtId="171" fontId="0" fillId="0" borderId="0" xfId="0" applyNumberFormat="1" applyAlignment="1">
      <alignment horizontal="center"/>
    </xf>
    <xf numFmtId="169" fontId="0" fillId="0" borderId="0" xfId="0" applyNumberFormat="1" applyAlignment="1">
      <alignment horizontal="center"/>
    </xf>
    <xf numFmtId="0" fontId="32" fillId="0" borderId="25" xfId="0" applyFont="1" applyBorder="1" applyAlignment="1">
      <alignment horizontal="right" wrapText="1"/>
    </xf>
    <xf numFmtId="0" fontId="32" fillId="0" borderId="26" xfId="0" applyFont="1" applyBorder="1" applyAlignment="1">
      <alignment horizontal="center" wrapText="1"/>
    </xf>
    <xf numFmtId="0" fontId="32" fillId="0" borderId="27" xfId="0" applyFont="1" applyBorder="1" applyAlignment="1">
      <alignment horizontal="right" wrapText="1"/>
    </xf>
    <xf numFmtId="0" fontId="32" fillId="0" borderId="26" xfId="0" applyFont="1" applyBorder="1" applyAlignment="1">
      <alignment horizontal="right" wrapText="1"/>
    </xf>
    <xf numFmtId="0" fontId="0" fillId="0" borderId="20" xfId="0" applyBorder="1" applyAlignment="1">
      <alignment horizontal="center"/>
    </xf>
    <xf numFmtId="169" fontId="0" fillId="0" borderId="21"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164" fontId="0" fillId="0" borderId="24" xfId="0" applyNumberFormat="1" applyBorder="1" applyAlignment="1">
      <alignment horizontal="center"/>
    </xf>
    <xf numFmtId="0" fontId="32" fillId="0" borderId="23" xfId="0" applyFont="1" applyBorder="1" applyAlignment="1">
      <alignment horizontal="center"/>
    </xf>
    <xf numFmtId="169" fontId="32" fillId="0" borderId="0" xfId="0" applyNumberFormat="1" applyFont="1" applyAlignment="1">
      <alignment horizontal="center"/>
    </xf>
    <xf numFmtId="164" fontId="32" fillId="0" borderId="24" xfId="0" applyNumberFormat="1" applyFont="1" applyBorder="1" applyAlignment="1">
      <alignment horizontal="center"/>
    </xf>
    <xf numFmtId="0" fontId="0" fillId="0" borderId="33" xfId="0" applyBorder="1" applyAlignment="1">
      <alignment horizontal="center"/>
    </xf>
    <xf numFmtId="169" fontId="0" fillId="0" borderId="30" xfId="0" applyNumberFormat="1" applyBorder="1" applyAlignment="1">
      <alignment horizontal="center"/>
    </xf>
    <xf numFmtId="164" fontId="0" fillId="0" borderId="31" xfId="0" applyNumberFormat="1" applyBorder="1" applyAlignment="1">
      <alignment horizontal="center"/>
    </xf>
    <xf numFmtId="0" fontId="32" fillId="0" borderId="34"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3" fontId="0" fillId="0" borderId="0" xfId="0" applyNumberFormat="1" applyAlignment="1">
      <alignment horizontal="center"/>
    </xf>
    <xf numFmtId="166" fontId="0" fillId="0" borderId="0" xfId="0" applyNumberFormat="1" applyAlignment="1">
      <alignment horizontal="center"/>
    </xf>
    <xf numFmtId="3" fontId="0" fillId="0" borderId="24" xfId="0" applyNumberFormat="1" applyBorder="1" applyAlignment="1">
      <alignment horizontal="center"/>
    </xf>
    <xf numFmtId="168" fontId="0" fillId="0" borderId="0" xfId="0" applyNumberFormat="1" applyAlignment="1">
      <alignment horizontal="center"/>
    </xf>
    <xf numFmtId="166" fontId="0" fillId="0" borderId="24" xfId="0" applyNumberFormat="1" applyBorder="1" applyAlignment="1">
      <alignment horizontal="center"/>
    </xf>
    <xf numFmtId="0" fontId="0" fillId="0" borderId="29" xfId="0" applyBorder="1" applyAlignment="1">
      <alignment horizontal="center"/>
    </xf>
    <xf numFmtId="168" fontId="0" fillId="0" borderId="30" xfId="0" applyNumberFormat="1" applyBorder="1" applyAlignment="1">
      <alignment horizontal="center"/>
    </xf>
    <xf numFmtId="166" fontId="0" fillId="0" borderId="30" xfId="0" applyNumberFormat="1" applyBorder="1" applyAlignment="1">
      <alignment horizontal="center"/>
    </xf>
    <xf numFmtId="3" fontId="0" fillId="0" borderId="31" xfId="0" applyNumberFormat="1" applyBorder="1" applyAlignment="1">
      <alignment horizontal="center"/>
    </xf>
    <xf numFmtId="170" fontId="0" fillId="0" borderId="0" xfId="0" applyNumberFormat="1" applyAlignment="1">
      <alignment horizontal="center"/>
    </xf>
    <xf numFmtId="167" fontId="0" fillId="0" borderId="0" xfId="0" applyNumberFormat="1" applyAlignment="1">
      <alignment horizontal="center"/>
    </xf>
    <xf numFmtId="172" fontId="0" fillId="0" borderId="0" xfId="0" applyNumberFormat="1" applyAlignment="1">
      <alignment horizontal="center"/>
    </xf>
    <xf numFmtId="172" fontId="0" fillId="0" borderId="24" xfId="0" applyNumberFormat="1" applyBorder="1" applyAlignment="1">
      <alignment horizontal="center"/>
    </xf>
    <xf numFmtId="173" fontId="0" fillId="0" borderId="0" xfId="0" applyNumberFormat="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176" fontId="0" fillId="0" borderId="0" xfId="0" applyNumberFormat="1" applyAlignment="1">
      <alignment horizontal="center"/>
    </xf>
    <xf numFmtId="0" fontId="16" fillId="42" borderId="0" xfId="0" applyFont="1" applyFill="1"/>
    <xf numFmtId="0" fontId="16" fillId="43" borderId="0" xfId="0" applyFont="1" applyFill="1"/>
    <xf numFmtId="0" fontId="0" fillId="43" borderId="0" xfId="0" applyFill="1"/>
    <xf numFmtId="0" fontId="0" fillId="0" borderId="0" xfId="0" applyAlignment="1">
      <alignment wrapText="1"/>
    </xf>
    <xf numFmtId="0" fontId="0" fillId="42" borderId="0" xfId="0" applyFill="1"/>
    <xf numFmtId="0" fontId="0" fillId="38" borderId="0" xfId="0" applyFill="1"/>
    <xf numFmtId="164" fontId="26" fillId="0" borderId="17" xfId="56" applyNumberFormat="1" applyAlignment="1">
      <alignment horizontal="right" wrapText="1"/>
    </xf>
    <xf numFmtId="3" fontId="26" fillId="0" borderId="17" xfId="56" applyNumberFormat="1" applyAlignment="1">
      <alignment horizontal="right" wrapText="1"/>
    </xf>
    <xf numFmtId="0" fontId="0" fillId="44" borderId="0" xfId="0" applyFill="1"/>
    <xf numFmtId="165" fontId="0" fillId="44" borderId="0" xfId="0" applyNumberFormat="1" applyFill="1"/>
    <xf numFmtId="0" fontId="0" fillId="44" borderId="32" xfId="0" applyFill="1" applyBorder="1"/>
    <xf numFmtId="0" fontId="0" fillId="44" borderId="29" xfId="0" applyFill="1" applyBorder="1"/>
    <xf numFmtId="0" fontId="42" fillId="0" borderId="0" xfId="0" applyFont="1"/>
    <xf numFmtId="177" fontId="0" fillId="0" borderId="0" xfId="0" applyNumberFormat="1"/>
    <xf numFmtId="177" fontId="0" fillId="44" borderId="0" xfId="0" applyNumberFormat="1" applyFill="1"/>
    <xf numFmtId="177" fontId="0" fillId="0" borderId="32" xfId="0" applyNumberFormat="1" applyBorder="1"/>
    <xf numFmtId="177" fontId="0" fillId="0" borderId="28" xfId="0" applyNumberFormat="1" applyBorder="1"/>
    <xf numFmtId="177" fontId="0" fillId="0" borderId="29" xfId="0" applyNumberFormat="1" applyBorder="1"/>
    <xf numFmtId="1" fontId="0" fillId="0" borderId="0" xfId="0" applyNumberFormat="1"/>
    <xf numFmtId="0" fontId="25" fillId="0" borderId="19" xfId="55"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5"/>
  <sheetViews>
    <sheetView tabSelected="1" topLeftCell="A17" workbookViewId="0">
      <selection activeCell="C111" sqref="C111"/>
    </sheetView>
  </sheetViews>
  <sheetFormatPr defaultRowHeight="14.45"/>
  <cols>
    <col min="1" max="1" width="37.42578125" customWidth="1"/>
    <col min="2" max="2" width="30.5703125" customWidth="1"/>
    <col min="3" max="3" width="39.42578125" customWidth="1"/>
    <col min="4" max="5" width="8.85546875" customWidth="1"/>
  </cols>
  <sheetData>
    <row r="1" spans="1:3">
      <c r="A1" s="1" t="s">
        <v>0</v>
      </c>
    </row>
    <row r="2" spans="1:3">
      <c r="A2" s="1" t="s">
        <v>1</v>
      </c>
    </row>
    <row r="3" spans="1:3">
      <c r="A3" s="1" t="s">
        <v>2</v>
      </c>
    </row>
    <row r="4" spans="1:3">
      <c r="A4" s="1" t="s">
        <v>3</v>
      </c>
    </row>
    <row r="5" spans="1:3">
      <c r="A5" s="1"/>
    </row>
    <row r="6" spans="1:3">
      <c r="A6" t="s">
        <v>4</v>
      </c>
      <c r="B6" s="173" t="s">
        <v>5</v>
      </c>
      <c r="C6" s="177"/>
    </row>
    <row r="7" spans="1:3">
      <c r="B7" t="s">
        <v>6</v>
      </c>
    </row>
    <row r="8" spans="1:3">
      <c r="B8" s="2">
        <v>2019</v>
      </c>
    </row>
    <row r="9" spans="1:3">
      <c r="B9" t="s">
        <v>7</v>
      </c>
    </row>
    <row r="10" spans="1:3">
      <c r="B10" s="3" t="s">
        <v>8</v>
      </c>
    </row>
    <row r="11" spans="1:3">
      <c r="B11" t="s">
        <v>9</v>
      </c>
    </row>
    <row r="13" spans="1:3">
      <c r="B13" s="173" t="s">
        <v>10</v>
      </c>
      <c r="C13" s="177"/>
    </row>
    <row r="14" spans="1:3">
      <c r="B14" t="s">
        <v>11</v>
      </c>
    </row>
    <row r="15" spans="1:3">
      <c r="B15" s="2">
        <v>2019</v>
      </c>
    </row>
    <row r="16" spans="1:3">
      <c r="B16" t="s">
        <v>12</v>
      </c>
    </row>
    <row r="17" spans="1:2">
      <c r="B17" t="s">
        <v>13</v>
      </c>
    </row>
    <row r="18" spans="1:2">
      <c r="B18" t="s">
        <v>14</v>
      </c>
    </row>
    <row r="20" spans="1:2">
      <c r="A20" s="1" t="s">
        <v>15</v>
      </c>
    </row>
    <row r="21" spans="1:2">
      <c r="A21" t="s">
        <v>16</v>
      </c>
    </row>
    <row r="22" spans="1:2">
      <c r="A22" t="s">
        <v>17</v>
      </c>
    </row>
    <row r="24" spans="1:2">
      <c r="A24" t="s">
        <v>18</v>
      </c>
    </row>
    <row r="25" spans="1:2">
      <c r="A25" t="s">
        <v>19</v>
      </c>
    </row>
    <row r="26" spans="1:2">
      <c r="A26" t="s">
        <v>20</v>
      </c>
    </row>
    <row r="27" spans="1:2">
      <c r="A27" t="s">
        <v>21</v>
      </c>
    </row>
    <row r="28" spans="1:2">
      <c r="A28" t="s">
        <v>22</v>
      </c>
    </row>
    <row r="29" spans="1:2">
      <c r="A29" t="s">
        <v>23</v>
      </c>
    </row>
    <row r="31" spans="1:2">
      <c r="A31" t="s">
        <v>24</v>
      </c>
    </row>
    <row r="32" spans="1:2">
      <c r="A32" t="s">
        <v>25</v>
      </c>
    </row>
    <row r="33" spans="1:3">
      <c r="A33" t="s">
        <v>26</v>
      </c>
    </row>
    <row r="35" spans="1:3">
      <c r="A35" t="s">
        <v>27</v>
      </c>
    </row>
    <row r="36" spans="1:3">
      <c r="A36" t="s">
        <v>28</v>
      </c>
    </row>
    <row r="38" spans="1:3" hidden="1">
      <c r="A38" s="1" t="s">
        <v>29</v>
      </c>
    </row>
    <row r="39" spans="1:3" hidden="1">
      <c r="A39" s="1"/>
    </row>
    <row r="40" spans="1:3" hidden="1">
      <c r="A40" s="1" t="s">
        <v>30</v>
      </c>
    </row>
    <row r="41" spans="1:3" hidden="1">
      <c r="A41" t="s">
        <v>31</v>
      </c>
      <c r="B41" t="s">
        <v>32</v>
      </c>
      <c r="C41" t="s">
        <v>33</v>
      </c>
    </row>
    <row r="42" spans="1:3" ht="28.9" hidden="1">
      <c r="A42" s="176" t="s">
        <v>34</v>
      </c>
      <c r="B42" t="s">
        <v>35</v>
      </c>
    </row>
    <row r="43" spans="1:3" hidden="1">
      <c r="A43" t="s">
        <v>36</v>
      </c>
      <c r="B43" t="s">
        <v>37</v>
      </c>
    </row>
    <row r="44" spans="1:3" hidden="1">
      <c r="A44" t="s">
        <v>38</v>
      </c>
      <c r="B44" t="s">
        <v>39</v>
      </c>
    </row>
    <row r="45" spans="1:3" ht="43.15" hidden="1">
      <c r="A45" s="176" t="s">
        <v>40</v>
      </c>
      <c r="B45" t="s">
        <v>41</v>
      </c>
    </row>
    <row r="46" spans="1:3" hidden="1">
      <c r="A46" s="176" t="s">
        <v>42</v>
      </c>
      <c r="B46" t="s">
        <v>43</v>
      </c>
    </row>
    <row r="47" spans="1:3" hidden="1">
      <c r="A47" s="176" t="s">
        <v>44</v>
      </c>
      <c r="B47" t="s">
        <v>45</v>
      </c>
      <c r="C47" t="s">
        <v>46</v>
      </c>
    </row>
    <row r="48" spans="1:3" hidden="1">
      <c r="A48" s="176"/>
    </row>
    <row r="49" spans="1:2" hidden="1">
      <c r="A49" s="1" t="s">
        <v>47</v>
      </c>
    </row>
    <row r="50" spans="1:2" hidden="1">
      <c r="A50" t="s">
        <v>31</v>
      </c>
      <c r="B50" t="s">
        <v>48</v>
      </c>
    </row>
    <row r="51" spans="1:2" ht="28.9" hidden="1">
      <c r="A51" s="176" t="s">
        <v>34</v>
      </c>
      <c r="B51" t="s">
        <v>49</v>
      </c>
    </row>
    <row r="52" spans="1:2" hidden="1">
      <c r="A52" t="s">
        <v>36</v>
      </c>
      <c r="B52" t="s">
        <v>50</v>
      </c>
    </row>
    <row r="53" spans="1:2" hidden="1">
      <c r="A53" t="s">
        <v>38</v>
      </c>
      <c r="B53" t="s">
        <v>51</v>
      </c>
    </row>
    <row r="54" spans="1:2" ht="43.15" hidden="1">
      <c r="A54" s="176" t="s">
        <v>52</v>
      </c>
      <c r="B54" t="s">
        <v>53</v>
      </c>
    </row>
    <row r="55" spans="1:2" hidden="1">
      <c r="A55" s="176" t="s">
        <v>54</v>
      </c>
      <c r="B55" t="s">
        <v>55</v>
      </c>
    </row>
    <row r="56" spans="1:2" hidden="1">
      <c r="A56" s="176" t="s">
        <v>56</v>
      </c>
      <c r="B56" t="s">
        <v>57</v>
      </c>
    </row>
    <row r="57" spans="1:2" hidden="1"/>
    <row r="58" spans="1:2" hidden="1">
      <c r="A58" s="1" t="s">
        <v>58</v>
      </c>
    </row>
    <row r="59" spans="1:2" hidden="1">
      <c r="A59" t="s">
        <v>59</v>
      </c>
    </row>
    <row r="60" spans="1:2" hidden="1"/>
    <row r="61" spans="1:2" hidden="1">
      <c r="A61" s="1" t="s">
        <v>60</v>
      </c>
    </row>
    <row r="62" spans="1:2" hidden="1">
      <c r="A62" t="s">
        <v>45</v>
      </c>
    </row>
    <row r="63" spans="1:2" hidden="1"/>
    <row r="64" spans="1:2" hidden="1"/>
    <row r="65" spans="1:3">
      <c r="A65" s="1" t="s">
        <v>61</v>
      </c>
    </row>
    <row r="66" spans="1:3">
      <c r="A66" s="1"/>
    </row>
    <row r="67" spans="1:3">
      <c r="A67" s="174" t="s">
        <v>30</v>
      </c>
      <c r="B67" s="175"/>
    </row>
    <row r="68" spans="1:3">
      <c r="A68" t="s">
        <v>31</v>
      </c>
      <c r="B68" t="s">
        <v>32</v>
      </c>
      <c r="C68" s="178" t="s">
        <v>33</v>
      </c>
    </row>
    <row r="69" spans="1:3" ht="28.9">
      <c r="A69" s="176" t="s">
        <v>34</v>
      </c>
      <c r="B69" t="s">
        <v>62</v>
      </c>
    </row>
    <row r="70" spans="1:3">
      <c r="A70" t="s">
        <v>36</v>
      </c>
      <c r="B70" s="185" t="s">
        <v>63</v>
      </c>
    </row>
    <row r="71" spans="1:3">
      <c r="A71" t="s">
        <v>38</v>
      </c>
      <c r="B71" t="s">
        <v>39</v>
      </c>
    </row>
    <row r="72" spans="1:3" ht="43.15">
      <c r="A72" s="176" t="s">
        <v>40</v>
      </c>
      <c r="B72" t="s">
        <v>62</v>
      </c>
    </row>
    <row r="73" spans="1:3">
      <c r="A73" s="176" t="s">
        <v>42</v>
      </c>
      <c r="B73" t="s">
        <v>39</v>
      </c>
    </row>
    <row r="74" spans="1:3">
      <c r="A74" s="176" t="s">
        <v>44</v>
      </c>
      <c r="B74" t="s">
        <v>63</v>
      </c>
      <c r="C74" s="178" t="s">
        <v>46</v>
      </c>
    </row>
    <row r="75" spans="1:3">
      <c r="A75" s="176"/>
    </row>
    <row r="76" spans="1:3">
      <c r="A76" s="174" t="s">
        <v>47</v>
      </c>
      <c r="B76" s="175"/>
    </row>
    <row r="77" spans="1:3">
      <c r="A77" t="s">
        <v>31</v>
      </c>
      <c r="B77" t="s">
        <v>48</v>
      </c>
    </row>
    <row r="78" spans="1:3" ht="28.9">
      <c r="A78" s="176" t="s">
        <v>34</v>
      </c>
      <c r="B78" t="s">
        <v>64</v>
      </c>
    </row>
    <row r="79" spans="1:3">
      <c r="A79" t="s">
        <v>36</v>
      </c>
      <c r="B79" t="s">
        <v>65</v>
      </c>
    </row>
    <row r="80" spans="1:3">
      <c r="A80" t="s">
        <v>38</v>
      </c>
      <c r="B80" t="s">
        <v>51</v>
      </c>
    </row>
    <row r="81" spans="1:2" ht="43.15">
      <c r="A81" s="176" t="s">
        <v>52</v>
      </c>
      <c r="B81" t="s">
        <v>66</v>
      </c>
    </row>
    <row r="82" spans="1:2">
      <c r="A82" s="176" t="s">
        <v>54</v>
      </c>
      <c r="B82" t="s">
        <v>64</v>
      </c>
    </row>
    <row r="83" spans="1:2">
      <c r="A83" s="176" t="s">
        <v>56</v>
      </c>
      <c r="B83" t="s">
        <v>66</v>
      </c>
    </row>
    <row r="85" spans="1:2">
      <c r="A85" s="174" t="s">
        <v>58</v>
      </c>
    </row>
    <row r="86" spans="1:2">
      <c r="A86" t="s">
        <v>67</v>
      </c>
    </row>
    <row r="88" spans="1:2">
      <c r="A88" s="174" t="s">
        <v>60</v>
      </c>
    </row>
    <row r="89" spans="1:2">
      <c r="A89" t="s">
        <v>66</v>
      </c>
    </row>
    <row r="91" spans="1:2">
      <c r="A91" s="173" t="s">
        <v>68</v>
      </c>
      <c r="B91" s="177"/>
    </row>
    <row r="92" spans="1:2">
      <c r="A92">
        <v>42</v>
      </c>
      <c r="B92" t="s">
        <v>69</v>
      </c>
    </row>
    <row r="93" spans="1:2">
      <c r="A93">
        <f>3.142*10^6</f>
        <v>3142000</v>
      </c>
      <c r="B93" t="s">
        <v>70</v>
      </c>
    </row>
    <row r="95" spans="1:2">
      <c r="A95">
        <v>1.1023099999999999</v>
      </c>
      <c r="B95" t="s">
        <v>71</v>
      </c>
    </row>
    <row r="96" spans="1:2">
      <c r="A96">
        <v>35.314700000000002</v>
      </c>
      <c r="B96" t="s">
        <v>72</v>
      </c>
    </row>
    <row r="97" spans="1:2">
      <c r="A97">
        <v>1.60934</v>
      </c>
      <c r="B97" t="s">
        <v>73</v>
      </c>
    </row>
    <row r="98" spans="1:2">
      <c r="A98">
        <v>3.7854100000000002</v>
      </c>
      <c r="B98" t="s">
        <v>74</v>
      </c>
    </row>
    <row r="100" spans="1:2">
      <c r="A100">
        <v>748</v>
      </c>
      <c r="B100" t="s">
        <v>75</v>
      </c>
    </row>
    <row r="101" spans="1:2">
      <c r="A101">
        <v>849</v>
      </c>
      <c r="B101" t="s">
        <v>76</v>
      </c>
    </row>
    <row r="102" spans="1:2">
      <c r="A102">
        <v>808</v>
      </c>
      <c r="B102" t="s">
        <v>77</v>
      </c>
    </row>
    <row r="103" spans="1:2">
      <c r="A103">
        <v>881</v>
      </c>
      <c r="B103" t="s">
        <v>78</v>
      </c>
    </row>
    <row r="104" spans="1:2">
      <c r="A104">
        <v>905</v>
      </c>
      <c r="B104" t="s">
        <v>79</v>
      </c>
    </row>
    <row r="105" spans="1:2">
      <c r="A105">
        <v>1844</v>
      </c>
      <c r="B105" t="s">
        <v>80</v>
      </c>
    </row>
    <row r="107" spans="1:2">
      <c r="A107">
        <v>6.29</v>
      </c>
      <c r="B107" t="s">
        <v>81</v>
      </c>
    </row>
    <row r="109" spans="1:2">
      <c r="A109">
        <v>1055.06</v>
      </c>
      <c r="B109" t="s">
        <v>82</v>
      </c>
    </row>
    <row r="110" spans="1:2">
      <c r="B110" t="s">
        <v>83</v>
      </c>
    </row>
    <row r="111" spans="1:2">
      <c r="A111">
        <v>34.700000000000003</v>
      </c>
      <c r="B111" t="s">
        <v>84</v>
      </c>
    </row>
    <row r="112" spans="1:2">
      <c r="A112">
        <v>38.68</v>
      </c>
      <c r="B112" t="s">
        <v>85</v>
      </c>
    </row>
    <row r="113" spans="1:3">
      <c r="A113">
        <v>34.659999999999997</v>
      </c>
      <c r="B113" t="s">
        <v>86</v>
      </c>
    </row>
    <row r="114" spans="1:3">
      <c r="A114">
        <v>25.53</v>
      </c>
      <c r="B114" t="s">
        <v>87</v>
      </c>
    </row>
    <row r="115" spans="1:3">
      <c r="A115">
        <v>28.62</v>
      </c>
      <c r="B115" t="s">
        <v>88</v>
      </c>
      <c r="C115" t="s">
        <v>89</v>
      </c>
    </row>
  </sheetData>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D36" activePane="bottomRight" state="frozen"/>
      <selection pane="bottomRight" activeCell="D66" sqref="D66"/>
      <selection pane="bottomLeft" activeCell="C32" sqref="C32"/>
      <selection pane="topRight" activeCell="C32" sqref="C32"/>
    </sheetView>
  </sheetViews>
  <sheetFormatPr defaultColWidth="9.140625" defaultRowHeight="15" customHeight="1"/>
  <cols>
    <col min="1" max="1" width="20.85546875" style="5" hidden="1" customWidth="1"/>
    <col min="2" max="2" width="45.7109375" style="5" customWidth="1"/>
    <col min="3" max="16384" width="9.140625" style="5"/>
  </cols>
  <sheetData>
    <row r="1" spans="1:37" ht="15" customHeight="1" thickBot="1">
      <c r="B1" s="16" t="s">
        <v>90</v>
      </c>
      <c r="C1" s="14">
        <v>2017</v>
      </c>
      <c r="D1" s="14">
        <v>2018</v>
      </c>
      <c r="E1" s="14">
        <v>2019</v>
      </c>
      <c r="F1" s="14">
        <v>2020</v>
      </c>
      <c r="G1" s="14">
        <v>2021</v>
      </c>
      <c r="H1" s="14">
        <v>2022</v>
      </c>
      <c r="I1" s="14">
        <v>2023</v>
      </c>
      <c r="J1" s="14">
        <v>2024</v>
      </c>
      <c r="K1" s="14">
        <v>2025</v>
      </c>
      <c r="L1" s="14">
        <v>2026</v>
      </c>
      <c r="M1" s="14">
        <v>2027</v>
      </c>
      <c r="N1" s="14">
        <v>2028</v>
      </c>
      <c r="O1" s="14">
        <v>2029</v>
      </c>
      <c r="P1" s="14">
        <v>2030</v>
      </c>
      <c r="Q1" s="14">
        <v>2031</v>
      </c>
      <c r="R1" s="14">
        <v>2032</v>
      </c>
      <c r="S1" s="14">
        <v>2033</v>
      </c>
      <c r="T1" s="14">
        <v>2034</v>
      </c>
      <c r="U1" s="14">
        <v>2035</v>
      </c>
      <c r="V1" s="14">
        <v>2036</v>
      </c>
      <c r="W1" s="14">
        <v>2037</v>
      </c>
      <c r="X1" s="14">
        <v>2038</v>
      </c>
      <c r="Y1" s="14">
        <v>2039</v>
      </c>
      <c r="Z1" s="14">
        <v>2040</v>
      </c>
      <c r="AA1" s="14">
        <v>2041</v>
      </c>
      <c r="AB1" s="14">
        <v>2042</v>
      </c>
      <c r="AC1" s="14">
        <v>2043</v>
      </c>
      <c r="AD1" s="14">
        <v>2044</v>
      </c>
      <c r="AE1" s="14">
        <v>2045</v>
      </c>
      <c r="AF1" s="14">
        <v>2046</v>
      </c>
      <c r="AG1" s="14">
        <v>2047</v>
      </c>
      <c r="AH1" s="14">
        <v>2048</v>
      </c>
      <c r="AI1" s="14">
        <v>2049</v>
      </c>
      <c r="AJ1" s="14">
        <v>2050</v>
      </c>
    </row>
    <row r="2" spans="1:37" ht="15" customHeight="1" thickTop="1"/>
    <row r="3" spans="1:37" ht="15" customHeight="1">
      <c r="C3" s="18" t="s">
        <v>91</v>
      </c>
      <c r="D3" s="18" t="s">
        <v>7</v>
      </c>
      <c r="E3" s="18"/>
      <c r="F3" s="18"/>
      <c r="G3" s="18"/>
    </row>
    <row r="4" spans="1:37" ht="15" customHeight="1">
      <c r="C4" s="18" t="s">
        <v>92</v>
      </c>
      <c r="D4" s="18" t="s">
        <v>93</v>
      </c>
      <c r="E4" s="18"/>
      <c r="F4" s="18"/>
      <c r="G4" s="18" t="s">
        <v>94</v>
      </c>
    </row>
    <row r="5" spans="1:37" ht="15" customHeight="1">
      <c r="C5" s="18" t="s">
        <v>95</v>
      </c>
      <c r="D5" s="18" t="s">
        <v>96</v>
      </c>
      <c r="E5" s="18"/>
      <c r="F5" s="18"/>
      <c r="G5" s="18"/>
    </row>
    <row r="6" spans="1:37" ht="15" customHeight="1">
      <c r="C6" s="18" t="s">
        <v>97</v>
      </c>
      <c r="D6" s="18"/>
      <c r="E6" s="18" t="s">
        <v>98</v>
      </c>
      <c r="F6" s="18"/>
      <c r="G6" s="18"/>
    </row>
    <row r="10" spans="1:37" ht="15" customHeight="1">
      <c r="A10" s="7" t="s">
        <v>99</v>
      </c>
      <c r="B10" s="17" t="s">
        <v>100</v>
      </c>
    </row>
    <row r="11" spans="1:37" ht="15" customHeight="1">
      <c r="B11" s="16" t="s">
        <v>101</v>
      </c>
    </row>
    <row r="12" spans="1:37" ht="15" customHeight="1">
      <c r="B12" s="16" t="s">
        <v>102</v>
      </c>
      <c r="C12" s="15" t="s">
        <v>102</v>
      </c>
      <c r="D12" s="15" t="s">
        <v>102</v>
      </c>
      <c r="E12" s="15" t="s">
        <v>102</v>
      </c>
      <c r="F12" s="15" t="s">
        <v>102</v>
      </c>
      <c r="G12" s="15" t="s">
        <v>102</v>
      </c>
      <c r="H12" s="15" t="s">
        <v>102</v>
      </c>
      <c r="I12" s="15" t="s">
        <v>102</v>
      </c>
      <c r="J12" s="15" t="s">
        <v>102</v>
      </c>
      <c r="K12" s="15" t="s">
        <v>102</v>
      </c>
      <c r="L12" s="15" t="s">
        <v>102</v>
      </c>
      <c r="M12" s="15" t="s">
        <v>102</v>
      </c>
      <c r="N12" s="15" t="s">
        <v>102</v>
      </c>
      <c r="O12" s="15" t="s">
        <v>102</v>
      </c>
      <c r="P12" s="15" t="s">
        <v>102</v>
      </c>
      <c r="Q12" s="15" t="s">
        <v>102</v>
      </c>
      <c r="R12" s="15" t="s">
        <v>102</v>
      </c>
      <c r="S12" s="15" t="s">
        <v>102</v>
      </c>
      <c r="T12" s="15" t="s">
        <v>102</v>
      </c>
      <c r="U12" s="15" t="s">
        <v>102</v>
      </c>
      <c r="V12" s="15" t="s">
        <v>102</v>
      </c>
      <c r="W12" s="15" t="s">
        <v>102</v>
      </c>
      <c r="X12" s="15" t="s">
        <v>102</v>
      </c>
      <c r="Y12" s="15" t="s">
        <v>102</v>
      </c>
      <c r="Z12" s="15" t="s">
        <v>102</v>
      </c>
      <c r="AA12" s="15" t="s">
        <v>102</v>
      </c>
      <c r="AB12" s="15" t="s">
        <v>102</v>
      </c>
      <c r="AC12" s="15" t="s">
        <v>102</v>
      </c>
      <c r="AD12" s="15" t="s">
        <v>102</v>
      </c>
      <c r="AE12" s="15" t="s">
        <v>102</v>
      </c>
      <c r="AF12" s="15" t="s">
        <v>102</v>
      </c>
      <c r="AG12" s="15" t="s">
        <v>102</v>
      </c>
      <c r="AH12" s="15" t="s">
        <v>102</v>
      </c>
      <c r="AI12" s="15" t="s">
        <v>102</v>
      </c>
      <c r="AJ12" s="15" t="s">
        <v>102</v>
      </c>
      <c r="AK12" s="15" t="s">
        <v>103</v>
      </c>
    </row>
    <row r="13" spans="1:37" ht="15" customHeight="1" thickBot="1">
      <c r="B13" s="14" t="s">
        <v>102</v>
      </c>
      <c r="C13" s="14">
        <v>2017</v>
      </c>
      <c r="D13" s="14">
        <v>2018</v>
      </c>
      <c r="E13" s="14">
        <v>2019</v>
      </c>
      <c r="F13" s="14">
        <v>2020</v>
      </c>
      <c r="G13" s="14">
        <v>2021</v>
      </c>
      <c r="H13" s="14">
        <v>2022</v>
      </c>
      <c r="I13" s="14">
        <v>2023</v>
      </c>
      <c r="J13" s="14">
        <v>2024</v>
      </c>
      <c r="K13" s="14">
        <v>2025</v>
      </c>
      <c r="L13" s="14">
        <v>2026</v>
      </c>
      <c r="M13" s="14">
        <v>2027</v>
      </c>
      <c r="N13" s="14">
        <v>2028</v>
      </c>
      <c r="O13" s="14">
        <v>2029</v>
      </c>
      <c r="P13" s="14">
        <v>2030</v>
      </c>
      <c r="Q13" s="14">
        <v>2031</v>
      </c>
      <c r="R13" s="14">
        <v>2032</v>
      </c>
      <c r="S13" s="14">
        <v>2033</v>
      </c>
      <c r="T13" s="14">
        <v>2034</v>
      </c>
      <c r="U13" s="14">
        <v>2035</v>
      </c>
      <c r="V13" s="14">
        <v>2036</v>
      </c>
      <c r="W13" s="14">
        <v>2037</v>
      </c>
      <c r="X13" s="14">
        <v>2038</v>
      </c>
      <c r="Y13" s="14">
        <v>2039</v>
      </c>
      <c r="Z13" s="14">
        <v>2040</v>
      </c>
      <c r="AA13" s="14">
        <v>2041</v>
      </c>
      <c r="AB13" s="14">
        <v>2042</v>
      </c>
      <c r="AC13" s="14">
        <v>2043</v>
      </c>
      <c r="AD13" s="14">
        <v>2044</v>
      </c>
      <c r="AE13" s="14">
        <v>2045</v>
      </c>
      <c r="AF13" s="14">
        <v>2046</v>
      </c>
      <c r="AG13" s="14">
        <v>2047</v>
      </c>
      <c r="AH13" s="14">
        <v>2048</v>
      </c>
      <c r="AI13" s="14">
        <v>2049</v>
      </c>
      <c r="AJ13" s="14">
        <v>2050</v>
      </c>
      <c r="AK13" s="14">
        <v>2050</v>
      </c>
    </row>
    <row r="14" spans="1:37" ht="15" customHeight="1" thickTop="1">
      <c r="B14" s="11" t="s">
        <v>104</v>
      </c>
    </row>
    <row r="15" spans="1:37" ht="15" customHeight="1">
      <c r="B15" s="11" t="s">
        <v>105</v>
      </c>
    </row>
    <row r="16" spans="1:37" ht="15" customHeight="1">
      <c r="A16" s="7" t="s">
        <v>106</v>
      </c>
      <c r="B16" s="10" t="s">
        <v>107</v>
      </c>
      <c r="C16" s="12">
        <v>6.6360000000000001</v>
      </c>
      <c r="D16" s="12">
        <v>6.6360000000000001</v>
      </c>
      <c r="E16" s="12">
        <v>6.6360000000000001</v>
      </c>
      <c r="F16" s="12">
        <v>6.6360000000000001</v>
      </c>
      <c r="G16" s="12">
        <v>6.6360000000000001</v>
      </c>
      <c r="H16" s="12">
        <v>6.6360000000000001</v>
      </c>
      <c r="I16" s="12">
        <v>6.6360000000000001</v>
      </c>
      <c r="J16" s="12">
        <v>6.6360000000000001</v>
      </c>
      <c r="K16" s="12">
        <v>6.6360000000000001</v>
      </c>
      <c r="L16" s="12">
        <v>6.6360000000000001</v>
      </c>
      <c r="M16" s="12">
        <v>6.6360000000000001</v>
      </c>
      <c r="N16" s="12">
        <v>6.6360000000000001</v>
      </c>
      <c r="O16" s="12">
        <v>6.6360000000000001</v>
      </c>
      <c r="P16" s="12">
        <v>6.6360000000000001</v>
      </c>
      <c r="Q16" s="12">
        <v>6.6360000000000001</v>
      </c>
      <c r="R16" s="12">
        <v>6.6360000000000001</v>
      </c>
      <c r="S16" s="12">
        <v>6.6360000000000001</v>
      </c>
      <c r="T16" s="12">
        <v>6.6360000000000001</v>
      </c>
      <c r="U16" s="12">
        <v>6.6360000000000001</v>
      </c>
      <c r="V16" s="12">
        <v>6.6360000000000001</v>
      </c>
      <c r="W16" s="12">
        <v>6.6360000000000001</v>
      </c>
      <c r="X16" s="12">
        <v>6.6360000000000001</v>
      </c>
      <c r="Y16" s="12">
        <v>6.6360000000000001</v>
      </c>
      <c r="Z16" s="12">
        <v>6.6360000000000001</v>
      </c>
      <c r="AA16" s="12">
        <v>6.6360000000000001</v>
      </c>
      <c r="AB16" s="12">
        <v>6.6360000000000001</v>
      </c>
      <c r="AC16" s="12">
        <v>6.6360000000000001</v>
      </c>
      <c r="AD16" s="12">
        <v>6.6360000000000001</v>
      </c>
      <c r="AE16" s="12">
        <v>6.6360000000000001</v>
      </c>
      <c r="AF16" s="12">
        <v>6.6360000000000001</v>
      </c>
      <c r="AG16" s="12">
        <v>6.6360000000000001</v>
      </c>
      <c r="AH16" s="12">
        <v>6.6360000000000001</v>
      </c>
      <c r="AI16" s="12">
        <v>6.6360000000000001</v>
      </c>
      <c r="AJ16" s="12">
        <v>6.6360000000000001</v>
      </c>
      <c r="AK16" s="8">
        <v>0</v>
      </c>
    </row>
    <row r="17" spans="1:37" ht="15" customHeight="1">
      <c r="A17" s="7" t="s">
        <v>108</v>
      </c>
      <c r="B17" s="10" t="s">
        <v>109</v>
      </c>
      <c r="C17" s="12">
        <v>5.048</v>
      </c>
      <c r="D17" s="12">
        <v>5.048</v>
      </c>
      <c r="E17" s="12">
        <v>5.048</v>
      </c>
      <c r="F17" s="12">
        <v>5.048</v>
      </c>
      <c r="G17" s="12">
        <v>5.048</v>
      </c>
      <c r="H17" s="12">
        <v>5.048</v>
      </c>
      <c r="I17" s="12">
        <v>5.048</v>
      </c>
      <c r="J17" s="12">
        <v>5.048</v>
      </c>
      <c r="K17" s="12">
        <v>5.048</v>
      </c>
      <c r="L17" s="12">
        <v>5.048</v>
      </c>
      <c r="M17" s="12">
        <v>5.048</v>
      </c>
      <c r="N17" s="12">
        <v>5.048</v>
      </c>
      <c r="O17" s="12">
        <v>5.048</v>
      </c>
      <c r="P17" s="12">
        <v>5.048</v>
      </c>
      <c r="Q17" s="12">
        <v>5.048</v>
      </c>
      <c r="R17" s="12">
        <v>5.048</v>
      </c>
      <c r="S17" s="12">
        <v>5.048</v>
      </c>
      <c r="T17" s="12">
        <v>5.048</v>
      </c>
      <c r="U17" s="12">
        <v>5.048</v>
      </c>
      <c r="V17" s="12">
        <v>5.048</v>
      </c>
      <c r="W17" s="12">
        <v>5.048</v>
      </c>
      <c r="X17" s="12">
        <v>5.048</v>
      </c>
      <c r="Y17" s="12">
        <v>5.048</v>
      </c>
      <c r="Z17" s="12">
        <v>5.048</v>
      </c>
      <c r="AA17" s="12">
        <v>5.048</v>
      </c>
      <c r="AB17" s="12">
        <v>5.048</v>
      </c>
      <c r="AC17" s="12">
        <v>5.048</v>
      </c>
      <c r="AD17" s="12">
        <v>5.048</v>
      </c>
      <c r="AE17" s="12">
        <v>5.048</v>
      </c>
      <c r="AF17" s="12">
        <v>5.048</v>
      </c>
      <c r="AG17" s="12">
        <v>5.048</v>
      </c>
      <c r="AH17" s="12">
        <v>5.048</v>
      </c>
      <c r="AI17" s="12">
        <v>5.048</v>
      </c>
      <c r="AJ17" s="12">
        <v>5.048</v>
      </c>
      <c r="AK17" s="8">
        <v>0</v>
      </c>
    </row>
    <row r="18" spans="1:37" ht="15" customHeight="1">
      <c r="A18" s="7" t="s">
        <v>110</v>
      </c>
      <c r="B18" s="10" t="s">
        <v>111</v>
      </c>
      <c r="C18" s="12">
        <v>5.359</v>
      </c>
      <c r="D18" s="12">
        <v>5.359</v>
      </c>
      <c r="E18" s="12">
        <v>5.359</v>
      </c>
      <c r="F18" s="12">
        <v>5.359</v>
      </c>
      <c r="G18" s="12">
        <v>5.359</v>
      </c>
      <c r="H18" s="12">
        <v>5.359</v>
      </c>
      <c r="I18" s="12">
        <v>5.359</v>
      </c>
      <c r="J18" s="12">
        <v>5.359</v>
      </c>
      <c r="K18" s="12">
        <v>5.359</v>
      </c>
      <c r="L18" s="12">
        <v>5.359</v>
      </c>
      <c r="M18" s="12">
        <v>5.359</v>
      </c>
      <c r="N18" s="12">
        <v>5.359</v>
      </c>
      <c r="O18" s="12">
        <v>5.359</v>
      </c>
      <c r="P18" s="12">
        <v>5.359</v>
      </c>
      <c r="Q18" s="12">
        <v>5.359</v>
      </c>
      <c r="R18" s="12">
        <v>5.359</v>
      </c>
      <c r="S18" s="12">
        <v>5.359</v>
      </c>
      <c r="T18" s="12">
        <v>5.359</v>
      </c>
      <c r="U18" s="12">
        <v>5.359</v>
      </c>
      <c r="V18" s="12">
        <v>5.359</v>
      </c>
      <c r="W18" s="12">
        <v>5.359</v>
      </c>
      <c r="X18" s="12">
        <v>5.359</v>
      </c>
      <c r="Y18" s="12">
        <v>5.359</v>
      </c>
      <c r="Z18" s="12">
        <v>5.359</v>
      </c>
      <c r="AA18" s="12">
        <v>5.359</v>
      </c>
      <c r="AB18" s="12">
        <v>5.359</v>
      </c>
      <c r="AC18" s="12">
        <v>5.359</v>
      </c>
      <c r="AD18" s="12">
        <v>5.359</v>
      </c>
      <c r="AE18" s="12">
        <v>5.359</v>
      </c>
      <c r="AF18" s="12">
        <v>5.359</v>
      </c>
      <c r="AG18" s="12">
        <v>5.359</v>
      </c>
      <c r="AH18" s="12">
        <v>5.359</v>
      </c>
      <c r="AI18" s="12">
        <v>5.359</v>
      </c>
      <c r="AJ18" s="12">
        <v>5.359</v>
      </c>
      <c r="AK18" s="8">
        <v>0</v>
      </c>
    </row>
    <row r="19" spans="1:37" ht="15" customHeight="1">
      <c r="A19" s="7" t="s">
        <v>112</v>
      </c>
      <c r="B19" s="10" t="s">
        <v>113</v>
      </c>
      <c r="C19" s="12">
        <v>5.8250000000000002</v>
      </c>
      <c r="D19" s="12">
        <v>5.8250000000000002</v>
      </c>
      <c r="E19" s="12">
        <v>5.8250000000000002</v>
      </c>
      <c r="F19" s="12">
        <v>5.8250000000000002</v>
      </c>
      <c r="G19" s="12">
        <v>5.8250000000000002</v>
      </c>
      <c r="H19" s="12">
        <v>5.8250000000000002</v>
      </c>
      <c r="I19" s="12">
        <v>5.8250000000000002</v>
      </c>
      <c r="J19" s="12">
        <v>5.8250000000000002</v>
      </c>
      <c r="K19" s="12">
        <v>5.8250000000000002</v>
      </c>
      <c r="L19" s="12">
        <v>5.8250000000000002</v>
      </c>
      <c r="M19" s="12">
        <v>5.8250000000000002</v>
      </c>
      <c r="N19" s="12">
        <v>5.8250000000000002</v>
      </c>
      <c r="O19" s="12">
        <v>5.8250000000000002</v>
      </c>
      <c r="P19" s="12">
        <v>5.8250000000000002</v>
      </c>
      <c r="Q19" s="12">
        <v>5.8250000000000002</v>
      </c>
      <c r="R19" s="12">
        <v>5.8250000000000002</v>
      </c>
      <c r="S19" s="12">
        <v>5.8250000000000002</v>
      </c>
      <c r="T19" s="12">
        <v>5.8250000000000002</v>
      </c>
      <c r="U19" s="12">
        <v>5.8250000000000002</v>
      </c>
      <c r="V19" s="12">
        <v>5.8250000000000002</v>
      </c>
      <c r="W19" s="12">
        <v>5.8250000000000002</v>
      </c>
      <c r="X19" s="12">
        <v>5.8250000000000002</v>
      </c>
      <c r="Y19" s="12">
        <v>5.8250000000000002</v>
      </c>
      <c r="Z19" s="12">
        <v>5.8250000000000002</v>
      </c>
      <c r="AA19" s="12">
        <v>5.8250000000000002</v>
      </c>
      <c r="AB19" s="12">
        <v>5.8250000000000002</v>
      </c>
      <c r="AC19" s="12">
        <v>5.8250000000000002</v>
      </c>
      <c r="AD19" s="12">
        <v>5.8250000000000002</v>
      </c>
      <c r="AE19" s="12">
        <v>5.8250000000000002</v>
      </c>
      <c r="AF19" s="12">
        <v>5.8250000000000002</v>
      </c>
      <c r="AG19" s="12">
        <v>5.8250000000000002</v>
      </c>
      <c r="AH19" s="12">
        <v>5.8250000000000002</v>
      </c>
      <c r="AI19" s="12">
        <v>5.8250000000000002</v>
      </c>
      <c r="AJ19" s="12">
        <v>5.8250000000000002</v>
      </c>
      <c r="AK19" s="8">
        <v>0</v>
      </c>
    </row>
    <row r="20" spans="1:37" ht="15" customHeight="1">
      <c r="A20" s="7" t="s">
        <v>114</v>
      </c>
      <c r="B20" s="10" t="s">
        <v>115</v>
      </c>
      <c r="C20" s="12">
        <v>5.7746510000000004</v>
      </c>
      <c r="D20" s="12">
        <v>5.7738240000000003</v>
      </c>
      <c r="E20" s="12">
        <v>5.7736289999999997</v>
      </c>
      <c r="F20" s="12">
        <v>5.7729280000000003</v>
      </c>
      <c r="G20" s="12">
        <v>5.7731190000000003</v>
      </c>
      <c r="H20" s="12">
        <v>5.7737270000000001</v>
      </c>
      <c r="I20" s="12">
        <v>5.7724289999999998</v>
      </c>
      <c r="J20" s="12">
        <v>5.773784</v>
      </c>
      <c r="K20" s="12">
        <v>5.7726059999999997</v>
      </c>
      <c r="L20" s="12">
        <v>5.7733230000000004</v>
      </c>
      <c r="M20" s="12">
        <v>5.7745470000000001</v>
      </c>
      <c r="N20" s="12">
        <v>5.7747440000000001</v>
      </c>
      <c r="O20" s="12">
        <v>5.7735219999999998</v>
      </c>
      <c r="P20" s="12">
        <v>5.7736159999999996</v>
      </c>
      <c r="Q20" s="12">
        <v>5.7735810000000001</v>
      </c>
      <c r="R20" s="12">
        <v>5.7734930000000002</v>
      </c>
      <c r="S20" s="12">
        <v>5.7744850000000003</v>
      </c>
      <c r="T20" s="12">
        <v>5.7733730000000003</v>
      </c>
      <c r="U20" s="12">
        <v>5.7733169999999996</v>
      </c>
      <c r="V20" s="12">
        <v>5.7729939999999997</v>
      </c>
      <c r="W20" s="12">
        <v>5.7732359999999998</v>
      </c>
      <c r="X20" s="12">
        <v>5.7731630000000003</v>
      </c>
      <c r="Y20" s="12">
        <v>5.7730449999999998</v>
      </c>
      <c r="Z20" s="12">
        <v>5.773002</v>
      </c>
      <c r="AA20" s="12">
        <v>5.7729929999999996</v>
      </c>
      <c r="AB20" s="12">
        <v>5.7727380000000004</v>
      </c>
      <c r="AC20" s="12">
        <v>5.772945</v>
      </c>
      <c r="AD20" s="12">
        <v>5.7726160000000002</v>
      </c>
      <c r="AE20" s="12">
        <v>5.7726569999999997</v>
      </c>
      <c r="AF20" s="12">
        <v>5.7725039999999996</v>
      </c>
      <c r="AG20" s="12">
        <v>5.7722730000000002</v>
      </c>
      <c r="AH20" s="12">
        <v>5.7721470000000004</v>
      </c>
      <c r="AI20" s="12">
        <v>5.7719480000000001</v>
      </c>
      <c r="AJ20" s="12">
        <v>5.7717749999999999</v>
      </c>
      <c r="AK20" s="8">
        <v>-1.1E-5</v>
      </c>
    </row>
    <row r="21" spans="1:37" ht="15" customHeight="1">
      <c r="A21" s="7" t="s">
        <v>116</v>
      </c>
      <c r="B21" s="10" t="s">
        <v>117</v>
      </c>
      <c r="C21" s="12">
        <v>5.7746510000000004</v>
      </c>
      <c r="D21" s="12">
        <v>5.7738240000000003</v>
      </c>
      <c r="E21" s="12">
        <v>5.7736289999999997</v>
      </c>
      <c r="F21" s="12">
        <v>5.7729280000000003</v>
      </c>
      <c r="G21" s="12">
        <v>5.7731190000000003</v>
      </c>
      <c r="H21" s="12">
        <v>5.7737270000000001</v>
      </c>
      <c r="I21" s="12">
        <v>5.7724289999999998</v>
      </c>
      <c r="J21" s="12">
        <v>5.773784</v>
      </c>
      <c r="K21" s="12">
        <v>5.7726059999999997</v>
      </c>
      <c r="L21" s="12">
        <v>5.7733230000000004</v>
      </c>
      <c r="M21" s="12">
        <v>5.7745470000000001</v>
      </c>
      <c r="N21" s="12">
        <v>5.7747440000000001</v>
      </c>
      <c r="O21" s="12">
        <v>5.7735219999999998</v>
      </c>
      <c r="P21" s="12">
        <v>5.7736159999999996</v>
      </c>
      <c r="Q21" s="12">
        <v>5.7735810000000001</v>
      </c>
      <c r="R21" s="12">
        <v>5.7734930000000002</v>
      </c>
      <c r="S21" s="12">
        <v>5.7744850000000003</v>
      </c>
      <c r="T21" s="12">
        <v>5.7733730000000003</v>
      </c>
      <c r="U21" s="12">
        <v>5.7733169999999996</v>
      </c>
      <c r="V21" s="12">
        <v>5.7729939999999997</v>
      </c>
      <c r="W21" s="12">
        <v>5.7732359999999998</v>
      </c>
      <c r="X21" s="12">
        <v>5.7731630000000003</v>
      </c>
      <c r="Y21" s="12">
        <v>5.7730449999999998</v>
      </c>
      <c r="Z21" s="12">
        <v>5.773002</v>
      </c>
      <c r="AA21" s="12">
        <v>5.7729929999999996</v>
      </c>
      <c r="AB21" s="12">
        <v>5.7727380000000004</v>
      </c>
      <c r="AC21" s="12">
        <v>5.772945</v>
      </c>
      <c r="AD21" s="12">
        <v>5.7726160000000002</v>
      </c>
      <c r="AE21" s="12">
        <v>5.7726569999999997</v>
      </c>
      <c r="AF21" s="12">
        <v>5.7725039999999996</v>
      </c>
      <c r="AG21" s="12">
        <v>5.7722730000000002</v>
      </c>
      <c r="AH21" s="12">
        <v>5.7721470000000004</v>
      </c>
      <c r="AI21" s="12">
        <v>5.7719480000000001</v>
      </c>
      <c r="AJ21" s="12">
        <v>5.7717749999999999</v>
      </c>
      <c r="AK21" s="8">
        <v>-1.1E-5</v>
      </c>
    </row>
    <row r="22" spans="1:37" ht="15" customHeight="1">
      <c r="A22" s="7" t="s">
        <v>118</v>
      </c>
      <c r="B22" s="10" t="s">
        <v>119</v>
      </c>
      <c r="C22" s="12">
        <v>5.7746510000000004</v>
      </c>
      <c r="D22" s="12">
        <v>5.7738240000000003</v>
      </c>
      <c r="E22" s="12">
        <v>5.7736289999999997</v>
      </c>
      <c r="F22" s="12">
        <v>5.7729280000000003</v>
      </c>
      <c r="G22" s="12">
        <v>5.7731190000000003</v>
      </c>
      <c r="H22" s="12">
        <v>5.7737270000000001</v>
      </c>
      <c r="I22" s="12">
        <v>5.7724289999999998</v>
      </c>
      <c r="J22" s="12">
        <v>5.773784</v>
      </c>
      <c r="K22" s="12">
        <v>5.7726059999999997</v>
      </c>
      <c r="L22" s="12">
        <v>5.7733230000000004</v>
      </c>
      <c r="M22" s="12">
        <v>5.7745470000000001</v>
      </c>
      <c r="N22" s="12">
        <v>5.7747440000000001</v>
      </c>
      <c r="O22" s="12">
        <v>5.7735219999999998</v>
      </c>
      <c r="P22" s="12">
        <v>5.7736159999999996</v>
      </c>
      <c r="Q22" s="12">
        <v>5.7735810000000001</v>
      </c>
      <c r="R22" s="12">
        <v>5.7734930000000002</v>
      </c>
      <c r="S22" s="12">
        <v>5.7744850000000003</v>
      </c>
      <c r="T22" s="12">
        <v>5.7733730000000003</v>
      </c>
      <c r="U22" s="12">
        <v>5.7733169999999996</v>
      </c>
      <c r="V22" s="12">
        <v>5.7729939999999997</v>
      </c>
      <c r="W22" s="12">
        <v>5.7732359999999998</v>
      </c>
      <c r="X22" s="12">
        <v>5.7731630000000003</v>
      </c>
      <c r="Y22" s="12">
        <v>5.7730449999999998</v>
      </c>
      <c r="Z22" s="12">
        <v>5.773002</v>
      </c>
      <c r="AA22" s="12">
        <v>5.7729929999999996</v>
      </c>
      <c r="AB22" s="12">
        <v>5.7727380000000004</v>
      </c>
      <c r="AC22" s="12">
        <v>5.772945</v>
      </c>
      <c r="AD22" s="12">
        <v>5.7726160000000002</v>
      </c>
      <c r="AE22" s="12">
        <v>5.7726569999999997</v>
      </c>
      <c r="AF22" s="12">
        <v>5.7725039999999996</v>
      </c>
      <c r="AG22" s="12">
        <v>5.7722730000000002</v>
      </c>
      <c r="AH22" s="12">
        <v>5.7721470000000004</v>
      </c>
      <c r="AI22" s="12">
        <v>5.7719480000000001</v>
      </c>
      <c r="AJ22" s="12">
        <v>5.7717749999999999</v>
      </c>
      <c r="AK22" s="8">
        <v>-1.1E-5</v>
      </c>
    </row>
    <row r="23" spans="1:37" ht="15" customHeight="1">
      <c r="A23" s="7" t="s">
        <v>120</v>
      </c>
      <c r="B23" s="10" t="s">
        <v>121</v>
      </c>
      <c r="C23" s="12">
        <v>5.7746510000000004</v>
      </c>
      <c r="D23" s="12">
        <v>5.7738240000000003</v>
      </c>
      <c r="E23" s="12">
        <v>5.7736289999999997</v>
      </c>
      <c r="F23" s="12">
        <v>5.7729280000000003</v>
      </c>
      <c r="G23" s="12">
        <v>5.7731190000000003</v>
      </c>
      <c r="H23" s="12">
        <v>5.7737270000000001</v>
      </c>
      <c r="I23" s="12">
        <v>5.7724289999999998</v>
      </c>
      <c r="J23" s="12">
        <v>5.773784</v>
      </c>
      <c r="K23" s="12">
        <v>5.7726059999999997</v>
      </c>
      <c r="L23" s="12">
        <v>5.7733230000000004</v>
      </c>
      <c r="M23" s="12">
        <v>5.7745470000000001</v>
      </c>
      <c r="N23" s="12">
        <v>5.7747440000000001</v>
      </c>
      <c r="O23" s="12">
        <v>5.7735219999999998</v>
      </c>
      <c r="P23" s="12">
        <v>5.7736159999999996</v>
      </c>
      <c r="Q23" s="12">
        <v>5.7735810000000001</v>
      </c>
      <c r="R23" s="12">
        <v>5.7734930000000002</v>
      </c>
      <c r="S23" s="12">
        <v>5.7744850000000003</v>
      </c>
      <c r="T23" s="12">
        <v>5.7733730000000003</v>
      </c>
      <c r="U23" s="12">
        <v>5.7733169999999996</v>
      </c>
      <c r="V23" s="12">
        <v>5.7729939999999997</v>
      </c>
      <c r="W23" s="12">
        <v>5.7732359999999998</v>
      </c>
      <c r="X23" s="12">
        <v>5.7731630000000003</v>
      </c>
      <c r="Y23" s="12">
        <v>5.7730449999999998</v>
      </c>
      <c r="Z23" s="12">
        <v>5.773002</v>
      </c>
      <c r="AA23" s="12">
        <v>5.7729929999999996</v>
      </c>
      <c r="AB23" s="12">
        <v>5.7727380000000004</v>
      </c>
      <c r="AC23" s="12">
        <v>5.772945</v>
      </c>
      <c r="AD23" s="12">
        <v>5.7726160000000002</v>
      </c>
      <c r="AE23" s="12">
        <v>5.7726569999999997</v>
      </c>
      <c r="AF23" s="12">
        <v>5.7725039999999996</v>
      </c>
      <c r="AG23" s="12">
        <v>5.7722730000000002</v>
      </c>
      <c r="AH23" s="12">
        <v>5.7721470000000004</v>
      </c>
      <c r="AI23" s="12">
        <v>5.7719480000000001</v>
      </c>
      <c r="AJ23" s="12">
        <v>5.7717749999999999</v>
      </c>
      <c r="AK23" s="8">
        <v>-1.1E-5</v>
      </c>
    </row>
    <row r="24" spans="1:37" ht="15" customHeight="1">
      <c r="A24" s="7" t="s">
        <v>122</v>
      </c>
      <c r="B24" s="10" t="s">
        <v>123</v>
      </c>
      <c r="C24" s="12">
        <v>5.7746510000000004</v>
      </c>
      <c r="D24" s="12">
        <v>5.7738240000000003</v>
      </c>
      <c r="E24" s="12">
        <v>5.7736289999999997</v>
      </c>
      <c r="F24" s="12">
        <v>5.7729280000000003</v>
      </c>
      <c r="G24" s="12">
        <v>5.7731190000000003</v>
      </c>
      <c r="H24" s="12">
        <v>5.7737270000000001</v>
      </c>
      <c r="I24" s="12">
        <v>5.7724289999999998</v>
      </c>
      <c r="J24" s="12">
        <v>5.773784</v>
      </c>
      <c r="K24" s="12">
        <v>5.7726059999999997</v>
      </c>
      <c r="L24" s="12">
        <v>5.7733230000000004</v>
      </c>
      <c r="M24" s="12">
        <v>5.7745470000000001</v>
      </c>
      <c r="N24" s="12">
        <v>5.7747440000000001</v>
      </c>
      <c r="O24" s="12">
        <v>5.7735219999999998</v>
      </c>
      <c r="P24" s="12">
        <v>5.7736159999999996</v>
      </c>
      <c r="Q24" s="12">
        <v>5.7735810000000001</v>
      </c>
      <c r="R24" s="12">
        <v>5.7734930000000002</v>
      </c>
      <c r="S24" s="12">
        <v>5.7744850000000003</v>
      </c>
      <c r="T24" s="12">
        <v>5.7733730000000003</v>
      </c>
      <c r="U24" s="12">
        <v>5.7733169999999996</v>
      </c>
      <c r="V24" s="12">
        <v>5.7729939999999997</v>
      </c>
      <c r="W24" s="12">
        <v>5.7732359999999998</v>
      </c>
      <c r="X24" s="12">
        <v>5.7731630000000003</v>
      </c>
      <c r="Y24" s="12">
        <v>5.7730449999999998</v>
      </c>
      <c r="Z24" s="12">
        <v>5.773002</v>
      </c>
      <c r="AA24" s="12">
        <v>5.7729929999999996</v>
      </c>
      <c r="AB24" s="12">
        <v>5.7727380000000004</v>
      </c>
      <c r="AC24" s="12">
        <v>5.772945</v>
      </c>
      <c r="AD24" s="12">
        <v>5.7726160000000002</v>
      </c>
      <c r="AE24" s="12">
        <v>5.7726569999999997</v>
      </c>
      <c r="AF24" s="12">
        <v>5.7725039999999996</v>
      </c>
      <c r="AG24" s="12">
        <v>5.7722730000000002</v>
      </c>
      <c r="AH24" s="12">
        <v>5.7721470000000004</v>
      </c>
      <c r="AI24" s="12">
        <v>5.7719480000000001</v>
      </c>
      <c r="AJ24" s="12">
        <v>5.7717749999999999</v>
      </c>
      <c r="AK24" s="8">
        <v>-1.1E-5</v>
      </c>
    </row>
    <row r="25" spans="1:37" ht="15" customHeight="1">
      <c r="A25" s="7" t="s">
        <v>124</v>
      </c>
      <c r="B25" s="10" t="s">
        <v>125</v>
      </c>
      <c r="C25" s="12">
        <v>5.7746510000000004</v>
      </c>
      <c r="D25" s="12">
        <v>5.7738240000000003</v>
      </c>
      <c r="E25" s="12">
        <v>5.7736280000000004</v>
      </c>
      <c r="F25" s="12">
        <v>5.7729270000000001</v>
      </c>
      <c r="G25" s="12">
        <v>5.7731190000000003</v>
      </c>
      <c r="H25" s="12">
        <v>5.7737270000000001</v>
      </c>
      <c r="I25" s="12">
        <v>5.7724289999999998</v>
      </c>
      <c r="J25" s="12">
        <v>5.773784</v>
      </c>
      <c r="K25" s="12">
        <v>5.7726059999999997</v>
      </c>
      <c r="L25" s="12">
        <v>5.7733220000000003</v>
      </c>
      <c r="M25" s="12">
        <v>5.7745480000000002</v>
      </c>
      <c r="N25" s="12">
        <v>5.7747440000000001</v>
      </c>
      <c r="O25" s="12">
        <v>5.7735219999999998</v>
      </c>
      <c r="P25" s="12">
        <v>5.7736159999999996</v>
      </c>
      <c r="Q25" s="12">
        <v>5.7735799999999999</v>
      </c>
      <c r="R25" s="12">
        <v>5.7734930000000002</v>
      </c>
      <c r="S25" s="12">
        <v>5.7744850000000003</v>
      </c>
      <c r="T25" s="12">
        <v>5.7733730000000003</v>
      </c>
      <c r="U25" s="12">
        <v>5.7733169999999996</v>
      </c>
      <c r="V25" s="12">
        <v>5.7729939999999997</v>
      </c>
      <c r="W25" s="12">
        <v>5.7732359999999998</v>
      </c>
      <c r="X25" s="12">
        <v>5.7731620000000001</v>
      </c>
      <c r="Y25" s="12">
        <v>5.7730439999999996</v>
      </c>
      <c r="Z25" s="12">
        <v>5.773002</v>
      </c>
      <c r="AA25" s="12">
        <v>5.7729929999999996</v>
      </c>
      <c r="AB25" s="12">
        <v>5.7727380000000004</v>
      </c>
      <c r="AC25" s="12">
        <v>5.772945</v>
      </c>
      <c r="AD25" s="12">
        <v>5.7726170000000003</v>
      </c>
      <c r="AE25" s="12">
        <v>5.7726559999999996</v>
      </c>
      <c r="AF25" s="12">
        <v>5.7725039999999996</v>
      </c>
      <c r="AG25" s="12">
        <v>5.7722740000000003</v>
      </c>
      <c r="AH25" s="12">
        <v>5.7721470000000004</v>
      </c>
      <c r="AI25" s="12">
        <v>5.7719480000000001</v>
      </c>
      <c r="AJ25" s="12">
        <v>5.7717749999999999</v>
      </c>
      <c r="AK25" s="8">
        <v>-1.1E-5</v>
      </c>
    </row>
    <row r="26" spans="1:37" ht="15" customHeight="1">
      <c r="A26" s="7" t="s">
        <v>126</v>
      </c>
      <c r="B26" s="10" t="s">
        <v>127</v>
      </c>
      <c r="C26" s="12">
        <v>5.8170000000000002</v>
      </c>
      <c r="D26" s="12">
        <v>5.8170000000000002</v>
      </c>
      <c r="E26" s="12">
        <v>5.8170000000000002</v>
      </c>
      <c r="F26" s="12">
        <v>5.8170000000000002</v>
      </c>
      <c r="G26" s="12">
        <v>5.8170000000000002</v>
      </c>
      <c r="H26" s="12">
        <v>5.8170000000000002</v>
      </c>
      <c r="I26" s="12">
        <v>5.8170000000000002</v>
      </c>
      <c r="J26" s="12">
        <v>5.8170000000000002</v>
      </c>
      <c r="K26" s="12">
        <v>5.8170000000000002</v>
      </c>
      <c r="L26" s="12">
        <v>5.8170000000000002</v>
      </c>
      <c r="M26" s="12">
        <v>5.8170000000000002</v>
      </c>
      <c r="N26" s="12">
        <v>5.8170000000000002</v>
      </c>
      <c r="O26" s="12">
        <v>5.8170000000000002</v>
      </c>
      <c r="P26" s="12">
        <v>5.8170000000000002</v>
      </c>
      <c r="Q26" s="12">
        <v>5.8170000000000002</v>
      </c>
      <c r="R26" s="12">
        <v>5.8170000000000002</v>
      </c>
      <c r="S26" s="12">
        <v>5.8170000000000002</v>
      </c>
      <c r="T26" s="12">
        <v>5.8170000000000002</v>
      </c>
      <c r="U26" s="12">
        <v>5.8170000000000002</v>
      </c>
      <c r="V26" s="12">
        <v>5.8170000000000002</v>
      </c>
      <c r="W26" s="12">
        <v>5.8170000000000002</v>
      </c>
      <c r="X26" s="12">
        <v>5.8170000000000002</v>
      </c>
      <c r="Y26" s="12">
        <v>5.8170000000000002</v>
      </c>
      <c r="Z26" s="12">
        <v>5.8170000000000002</v>
      </c>
      <c r="AA26" s="12">
        <v>5.8170000000000002</v>
      </c>
      <c r="AB26" s="12">
        <v>5.8170000000000002</v>
      </c>
      <c r="AC26" s="12">
        <v>5.8170000000000002</v>
      </c>
      <c r="AD26" s="12">
        <v>5.8170000000000002</v>
      </c>
      <c r="AE26" s="12">
        <v>5.8170000000000002</v>
      </c>
      <c r="AF26" s="12">
        <v>5.8170000000000002</v>
      </c>
      <c r="AG26" s="12">
        <v>5.8170000000000002</v>
      </c>
      <c r="AH26" s="12">
        <v>5.8170000000000002</v>
      </c>
      <c r="AI26" s="12">
        <v>5.8170000000000002</v>
      </c>
      <c r="AJ26" s="12">
        <v>5.8170000000000002</v>
      </c>
      <c r="AK26" s="8">
        <v>0</v>
      </c>
    </row>
    <row r="27" spans="1:37" ht="15" customHeight="1">
      <c r="A27" s="7" t="s">
        <v>128</v>
      </c>
      <c r="B27" s="10" t="s">
        <v>129</v>
      </c>
      <c r="C27" s="12">
        <v>5.77</v>
      </c>
      <c r="D27" s="12">
        <v>5.77</v>
      </c>
      <c r="E27" s="12">
        <v>5.77</v>
      </c>
      <c r="F27" s="12">
        <v>5.77</v>
      </c>
      <c r="G27" s="12">
        <v>5.77</v>
      </c>
      <c r="H27" s="12">
        <v>5.77</v>
      </c>
      <c r="I27" s="12">
        <v>5.77</v>
      </c>
      <c r="J27" s="12">
        <v>5.77</v>
      </c>
      <c r="K27" s="12">
        <v>5.77</v>
      </c>
      <c r="L27" s="12">
        <v>5.77</v>
      </c>
      <c r="M27" s="12">
        <v>5.77</v>
      </c>
      <c r="N27" s="12">
        <v>5.77</v>
      </c>
      <c r="O27" s="12">
        <v>5.77</v>
      </c>
      <c r="P27" s="12">
        <v>5.77</v>
      </c>
      <c r="Q27" s="12">
        <v>5.77</v>
      </c>
      <c r="R27" s="12">
        <v>5.77</v>
      </c>
      <c r="S27" s="12">
        <v>5.77</v>
      </c>
      <c r="T27" s="12">
        <v>5.77</v>
      </c>
      <c r="U27" s="12">
        <v>5.77</v>
      </c>
      <c r="V27" s="12">
        <v>5.77</v>
      </c>
      <c r="W27" s="12">
        <v>5.77</v>
      </c>
      <c r="X27" s="12">
        <v>5.77</v>
      </c>
      <c r="Y27" s="12">
        <v>5.77</v>
      </c>
      <c r="Z27" s="12">
        <v>5.77</v>
      </c>
      <c r="AA27" s="12">
        <v>5.77</v>
      </c>
      <c r="AB27" s="12">
        <v>5.77</v>
      </c>
      <c r="AC27" s="12">
        <v>5.77</v>
      </c>
      <c r="AD27" s="12">
        <v>5.77</v>
      </c>
      <c r="AE27" s="12">
        <v>5.77</v>
      </c>
      <c r="AF27" s="12">
        <v>5.77</v>
      </c>
      <c r="AG27" s="12">
        <v>5.77</v>
      </c>
      <c r="AH27" s="12">
        <v>5.77</v>
      </c>
      <c r="AI27" s="12">
        <v>5.77</v>
      </c>
      <c r="AJ27" s="12">
        <v>5.77</v>
      </c>
      <c r="AK27" s="8">
        <v>0</v>
      </c>
    </row>
    <row r="28" spans="1:37" ht="15" customHeight="1">
      <c r="A28" s="7" t="s">
        <v>130</v>
      </c>
      <c r="B28" s="10" t="s">
        <v>131</v>
      </c>
      <c r="C28" s="12">
        <v>3.556</v>
      </c>
      <c r="D28" s="12">
        <v>3.556</v>
      </c>
      <c r="E28" s="12">
        <v>3.556</v>
      </c>
      <c r="F28" s="12">
        <v>3.556</v>
      </c>
      <c r="G28" s="12">
        <v>3.556</v>
      </c>
      <c r="H28" s="12">
        <v>3.556</v>
      </c>
      <c r="I28" s="12">
        <v>3.556</v>
      </c>
      <c r="J28" s="12">
        <v>3.556</v>
      </c>
      <c r="K28" s="12">
        <v>3.556</v>
      </c>
      <c r="L28" s="12">
        <v>3.556</v>
      </c>
      <c r="M28" s="12">
        <v>3.556</v>
      </c>
      <c r="N28" s="12">
        <v>3.556</v>
      </c>
      <c r="O28" s="12">
        <v>3.556</v>
      </c>
      <c r="P28" s="12">
        <v>3.556</v>
      </c>
      <c r="Q28" s="12">
        <v>3.556</v>
      </c>
      <c r="R28" s="12">
        <v>3.556</v>
      </c>
      <c r="S28" s="12">
        <v>3.556</v>
      </c>
      <c r="T28" s="12">
        <v>3.556</v>
      </c>
      <c r="U28" s="12">
        <v>3.556</v>
      </c>
      <c r="V28" s="12">
        <v>3.556</v>
      </c>
      <c r="W28" s="12">
        <v>3.556</v>
      </c>
      <c r="X28" s="12">
        <v>3.556</v>
      </c>
      <c r="Y28" s="12">
        <v>3.556</v>
      </c>
      <c r="Z28" s="12">
        <v>3.556</v>
      </c>
      <c r="AA28" s="12">
        <v>3.556</v>
      </c>
      <c r="AB28" s="12">
        <v>3.556</v>
      </c>
      <c r="AC28" s="12">
        <v>3.556</v>
      </c>
      <c r="AD28" s="12">
        <v>3.556</v>
      </c>
      <c r="AE28" s="12">
        <v>3.556</v>
      </c>
      <c r="AF28" s="12">
        <v>3.556</v>
      </c>
      <c r="AG28" s="12">
        <v>3.556</v>
      </c>
      <c r="AH28" s="12">
        <v>3.556</v>
      </c>
      <c r="AI28" s="12">
        <v>3.556</v>
      </c>
      <c r="AJ28" s="12">
        <v>3.556</v>
      </c>
      <c r="AK28" s="8">
        <v>0</v>
      </c>
    </row>
    <row r="29" spans="1:37" ht="15" customHeight="1">
      <c r="A29" s="7" t="s">
        <v>132</v>
      </c>
      <c r="B29" s="10" t="s">
        <v>133</v>
      </c>
      <c r="C29" s="12">
        <v>3.99722</v>
      </c>
      <c r="D29" s="12">
        <v>3.989233</v>
      </c>
      <c r="E29" s="12">
        <v>3.989233</v>
      </c>
      <c r="F29" s="12">
        <v>3.989233</v>
      </c>
      <c r="G29" s="12">
        <v>3.989233</v>
      </c>
      <c r="H29" s="12">
        <v>3.989233</v>
      </c>
      <c r="I29" s="12">
        <v>3.989233</v>
      </c>
      <c r="J29" s="12">
        <v>3.989233</v>
      </c>
      <c r="K29" s="12">
        <v>3.989233</v>
      </c>
      <c r="L29" s="12">
        <v>3.989233</v>
      </c>
      <c r="M29" s="12">
        <v>3.989233</v>
      </c>
      <c r="N29" s="12">
        <v>3.989233</v>
      </c>
      <c r="O29" s="12">
        <v>3.989233</v>
      </c>
      <c r="P29" s="12">
        <v>3.989233</v>
      </c>
      <c r="Q29" s="12">
        <v>3.989233</v>
      </c>
      <c r="R29" s="12">
        <v>3.989233</v>
      </c>
      <c r="S29" s="12">
        <v>3.989233</v>
      </c>
      <c r="T29" s="12">
        <v>3.989233</v>
      </c>
      <c r="U29" s="12">
        <v>3.989233</v>
      </c>
      <c r="V29" s="12">
        <v>3.989233</v>
      </c>
      <c r="W29" s="12">
        <v>3.989233</v>
      </c>
      <c r="X29" s="12">
        <v>3.989233</v>
      </c>
      <c r="Y29" s="12">
        <v>3.989233</v>
      </c>
      <c r="Z29" s="12">
        <v>3.989233</v>
      </c>
      <c r="AA29" s="12">
        <v>3.989233</v>
      </c>
      <c r="AB29" s="12">
        <v>3.989233</v>
      </c>
      <c r="AC29" s="12">
        <v>3.989233</v>
      </c>
      <c r="AD29" s="12">
        <v>3.989233</v>
      </c>
      <c r="AE29" s="12">
        <v>3.989233</v>
      </c>
      <c r="AF29" s="12">
        <v>3.989233</v>
      </c>
      <c r="AG29" s="12">
        <v>3.989233</v>
      </c>
      <c r="AH29" s="12">
        <v>3.989233</v>
      </c>
      <c r="AI29" s="12">
        <v>3.989233</v>
      </c>
      <c r="AJ29" s="12">
        <v>3.989233</v>
      </c>
      <c r="AK29" s="8">
        <v>0</v>
      </c>
    </row>
    <row r="30" spans="1:37" ht="15" customHeight="1">
      <c r="A30" s="7" t="s">
        <v>134</v>
      </c>
      <c r="B30" s="10" t="s">
        <v>135</v>
      </c>
      <c r="C30" s="12">
        <v>5.67</v>
      </c>
      <c r="D30" s="12">
        <v>5.67</v>
      </c>
      <c r="E30" s="12">
        <v>5.67</v>
      </c>
      <c r="F30" s="12">
        <v>5.67</v>
      </c>
      <c r="G30" s="12">
        <v>5.67</v>
      </c>
      <c r="H30" s="12">
        <v>5.67</v>
      </c>
      <c r="I30" s="12">
        <v>5.67</v>
      </c>
      <c r="J30" s="12">
        <v>5.67</v>
      </c>
      <c r="K30" s="12">
        <v>5.67</v>
      </c>
      <c r="L30" s="12">
        <v>5.67</v>
      </c>
      <c r="M30" s="12">
        <v>5.67</v>
      </c>
      <c r="N30" s="12">
        <v>5.67</v>
      </c>
      <c r="O30" s="12">
        <v>5.67</v>
      </c>
      <c r="P30" s="12">
        <v>5.67</v>
      </c>
      <c r="Q30" s="12">
        <v>5.67</v>
      </c>
      <c r="R30" s="12">
        <v>5.67</v>
      </c>
      <c r="S30" s="12">
        <v>5.67</v>
      </c>
      <c r="T30" s="12">
        <v>5.67</v>
      </c>
      <c r="U30" s="12">
        <v>5.67</v>
      </c>
      <c r="V30" s="12">
        <v>5.67</v>
      </c>
      <c r="W30" s="12">
        <v>5.67</v>
      </c>
      <c r="X30" s="12">
        <v>5.67</v>
      </c>
      <c r="Y30" s="12">
        <v>5.67</v>
      </c>
      <c r="Z30" s="12">
        <v>5.67</v>
      </c>
      <c r="AA30" s="12">
        <v>5.67</v>
      </c>
      <c r="AB30" s="12">
        <v>5.67</v>
      </c>
      <c r="AC30" s="12">
        <v>5.67</v>
      </c>
      <c r="AD30" s="12">
        <v>5.67</v>
      </c>
      <c r="AE30" s="12">
        <v>5.67</v>
      </c>
      <c r="AF30" s="12">
        <v>5.67</v>
      </c>
      <c r="AG30" s="12">
        <v>5.67</v>
      </c>
      <c r="AH30" s="12">
        <v>5.67</v>
      </c>
      <c r="AI30" s="12">
        <v>5.67</v>
      </c>
      <c r="AJ30" s="12">
        <v>5.67</v>
      </c>
      <c r="AK30" s="8">
        <v>0</v>
      </c>
    </row>
    <row r="31" spans="1:37" ht="15" customHeight="1">
      <c r="A31" s="7" t="s">
        <v>136</v>
      </c>
      <c r="B31" s="10" t="s">
        <v>137</v>
      </c>
      <c r="C31" s="12">
        <v>6.0650000000000004</v>
      </c>
      <c r="D31" s="12">
        <v>6.0650000000000004</v>
      </c>
      <c r="E31" s="12">
        <v>6.0650000000000004</v>
      </c>
      <c r="F31" s="12">
        <v>6.0650000000000004</v>
      </c>
      <c r="G31" s="12">
        <v>6.0650000000000004</v>
      </c>
      <c r="H31" s="12">
        <v>6.0650000000000004</v>
      </c>
      <c r="I31" s="12">
        <v>6.0650000000000004</v>
      </c>
      <c r="J31" s="12">
        <v>6.0650000000000004</v>
      </c>
      <c r="K31" s="12">
        <v>6.0650000000000004</v>
      </c>
      <c r="L31" s="12">
        <v>6.0650000000000004</v>
      </c>
      <c r="M31" s="12">
        <v>6.0650000000000004</v>
      </c>
      <c r="N31" s="12">
        <v>6.0650000000000004</v>
      </c>
      <c r="O31" s="12">
        <v>6.0650000000000004</v>
      </c>
      <c r="P31" s="12">
        <v>6.0650000000000004</v>
      </c>
      <c r="Q31" s="12">
        <v>6.0650000000000004</v>
      </c>
      <c r="R31" s="12">
        <v>6.0650000000000004</v>
      </c>
      <c r="S31" s="12">
        <v>6.0650000000000004</v>
      </c>
      <c r="T31" s="12">
        <v>6.0650000000000004</v>
      </c>
      <c r="U31" s="12">
        <v>6.0650000000000004</v>
      </c>
      <c r="V31" s="12">
        <v>6.0650000000000004</v>
      </c>
      <c r="W31" s="12">
        <v>6.0650000000000004</v>
      </c>
      <c r="X31" s="12">
        <v>6.0650000000000004</v>
      </c>
      <c r="Y31" s="12">
        <v>6.0650000000000004</v>
      </c>
      <c r="Z31" s="12">
        <v>6.0650000000000004</v>
      </c>
      <c r="AA31" s="12">
        <v>6.0650000000000004</v>
      </c>
      <c r="AB31" s="12">
        <v>6.0650000000000004</v>
      </c>
      <c r="AC31" s="12">
        <v>6.0650000000000004</v>
      </c>
      <c r="AD31" s="12">
        <v>6.0650000000000004</v>
      </c>
      <c r="AE31" s="12">
        <v>6.0650000000000004</v>
      </c>
      <c r="AF31" s="12">
        <v>6.0650000000000004</v>
      </c>
      <c r="AG31" s="12">
        <v>6.0650000000000004</v>
      </c>
      <c r="AH31" s="12">
        <v>6.0650000000000004</v>
      </c>
      <c r="AI31" s="12">
        <v>6.0650000000000004</v>
      </c>
      <c r="AJ31" s="12">
        <v>6.0650000000000004</v>
      </c>
      <c r="AK31" s="8">
        <v>0</v>
      </c>
    </row>
    <row r="32" spans="1:37" ht="15" customHeight="1">
      <c r="A32" s="7" t="s">
        <v>138</v>
      </c>
      <c r="B32" s="10" t="s">
        <v>139</v>
      </c>
      <c r="C32" s="12">
        <v>5.0566430000000002</v>
      </c>
      <c r="D32" s="12">
        <v>5.0552599999999996</v>
      </c>
      <c r="E32" s="12">
        <v>5.0559250000000002</v>
      </c>
      <c r="F32" s="12">
        <v>5.0562699999999996</v>
      </c>
      <c r="G32" s="12">
        <v>5.0553610000000004</v>
      </c>
      <c r="H32" s="12">
        <v>5.0533359999999998</v>
      </c>
      <c r="I32" s="12">
        <v>5.0508160000000002</v>
      </c>
      <c r="J32" s="12">
        <v>5.0500020000000001</v>
      </c>
      <c r="K32" s="12">
        <v>5.0494789999999998</v>
      </c>
      <c r="L32" s="12">
        <v>5.049067</v>
      </c>
      <c r="M32" s="12">
        <v>5.0486199999999997</v>
      </c>
      <c r="N32" s="12">
        <v>5.0481860000000003</v>
      </c>
      <c r="O32" s="12">
        <v>5.047752</v>
      </c>
      <c r="P32" s="12">
        <v>5.0478269999999998</v>
      </c>
      <c r="Q32" s="12">
        <v>5.0471120000000003</v>
      </c>
      <c r="R32" s="12">
        <v>5.0467120000000003</v>
      </c>
      <c r="S32" s="12">
        <v>5.0464640000000003</v>
      </c>
      <c r="T32" s="12">
        <v>5.0458769999999999</v>
      </c>
      <c r="U32" s="12">
        <v>5.0451860000000002</v>
      </c>
      <c r="V32" s="12">
        <v>5.0444300000000002</v>
      </c>
      <c r="W32" s="12">
        <v>5.0435809999999996</v>
      </c>
      <c r="X32" s="12">
        <v>5.0427549999999997</v>
      </c>
      <c r="Y32" s="12">
        <v>5.0416879999999997</v>
      </c>
      <c r="Z32" s="12">
        <v>5.0404980000000004</v>
      </c>
      <c r="AA32" s="12">
        <v>5.0391599999999999</v>
      </c>
      <c r="AB32" s="12">
        <v>5.0378670000000003</v>
      </c>
      <c r="AC32" s="12">
        <v>5.0362239999999998</v>
      </c>
      <c r="AD32" s="12">
        <v>5.0346019999999996</v>
      </c>
      <c r="AE32" s="12">
        <v>5.0328730000000004</v>
      </c>
      <c r="AF32" s="12">
        <v>5.030945</v>
      </c>
      <c r="AG32" s="12">
        <v>5.0285479999999998</v>
      </c>
      <c r="AH32" s="12">
        <v>5.0259179999999999</v>
      </c>
      <c r="AI32" s="12">
        <v>5.0230379999999997</v>
      </c>
      <c r="AJ32" s="12">
        <v>5.0230360000000003</v>
      </c>
      <c r="AK32" s="8">
        <v>-2.0000000000000001E-4</v>
      </c>
    </row>
    <row r="33" spans="1:37" ht="15" customHeight="1">
      <c r="A33" s="7" t="s">
        <v>140</v>
      </c>
      <c r="B33" s="10" t="s">
        <v>141</v>
      </c>
      <c r="C33" s="12">
        <v>5.0566430000000002</v>
      </c>
      <c r="D33" s="12">
        <v>5.0551199999999996</v>
      </c>
      <c r="E33" s="12">
        <v>5.0557509999999999</v>
      </c>
      <c r="F33" s="12">
        <v>5.0561759999999998</v>
      </c>
      <c r="G33" s="12">
        <v>5.0552270000000004</v>
      </c>
      <c r="H33" s="12">
        <v>5.0532529999999998</v>
      </c>
      <c r="I33" s="12">
        <v>5.0502339999999997</v>
      </c>
      <c r="J33" s="12">
        <v>5.0493699999999997</v>
      </c>
      <c r="K33" s="12">
        <v>5.0488210000000002</v>
      </c>
      <c r="L33" s="12">
        <v>5.0483820000000001</v>
      </c>
      <c r="M33" s="12">
        <v>5.0479039999999999</v>
      </c>
      <c r="N33" s="12">
        <v>5.0474410000000001</v>
      </c>
      <c r="O33" s="12">
        <v>5.046983</v>
      </c>
      <c r="P33" s="12">
        <v>5.0470750000000004</v>
      </c>
      <c r="Q33" s="12">
        <v>5.0462990000000003</v>
      </c>
      <c r="R33" s="12">
        <v>5.0458439999999998</v>
      </c>
      <c r="S33" s="12">
        <v>5.0455509999999997</v>
      </c>
      <c r="T33" s="12">
        <v>5.044918</v>
      </c>
      <c r="U33" s="12">
        <v>5.0441839999999996</v>
      </c>
      <c r="V33" s="12">
        <v>5.0433690000000002</v>
      </c>
      <c r="W33" s="12">
        <v>5.0424530000000001</v>
      </c>
      <c r="X33" s="12">
        <v>5.041563</v>
      </c>
      <c r="Y33" s="12">
        <v>5.0404109999999998</v>
      </c>
      <c r="Z33" s="12">
        <v>5.0391269999999997</v>
      </c>
      <c r="AA33" s="12">
        <v>5.0376839999999996</v>
      </c>
      <c r="AB33" s="12">
        <v>5.0362900000000002</v>
      </c>
      <c r="AC33" s="12">
        <v>5.0345170000000001</v>
      </c>
      <c r="AD33" s="12">
        <v>5.0328030000000004</v>
      </c>
      <c r="AE33" s="12">
        <v>5.0309910000000002</v>
      </c>
      <c r="AF33" s="12">
        <v>5.0289089999999996</v>
      </c>
      <c r="AG33" s="12">
        <v>5.0263140000000002</v>
      </c>
      <c r="AH33" s="12">
        <v>5.0234719999999999</v>
      </c>
      <c r="AI33" s="12">
        <v>5.020365</v>
      </c>
      <c r="AJ33" s="12">
        <v>5.0203639999999998</v>
      </c>
      <c r="AK33" s="8">
        <v>-2.1599999999999999E-4</v>
      </c>
    </row>
    <row r="34" spans="1:37" ht="15" customHeight="1">
      <c r="A34" s="7" t="s">
        <v>142</v>
      </c>
      <c r="B34" s="10" t="s">
        <v>143</v>
      </c>
      <c r="C34" s="12">
        <v>5.0566430000000002</v>
      </c>
      <c r="D34" s="12">
        <v>5.0550290000000002</v>
      </c>
      <c r="E34" s="12">
        <v>5.0560859999999996</v>
      </c>
      <c r="F34" s="12">
        <v>5.0563630000000002</v>
      </c>
      <c r="G34" s="12">
        <v>5.0551620000000002</v>
      </c>
      <c r="H34" s="12">
        <v>5.0521120000000002</v>
      </c>
      <c r="I34" s="12">
        <v>5.0499099999999997</v>
      </c>
      <c r="J34" s="12">
        <v>5.0489660000000001</v>
      </c>
      <c r="K34" s="12">
        <v>5.0484030000000004</v>
      </c>
      <c r="L34" s="12">
        <v>5.0479479999999999</v>
      </c>
      <c r="M34" s="12">
        <v>5.0474509999999997</v>
      </c>
      <c r="N34" s="12">
        <v>5.04697</v>
      </c>
      <c r="O34" s="12">
        <v>5.0464979999999997</v>
      </c>
      <c r="P34" s="12">
        <v>5.046602</v>
      </c>
      <c r="Q34" s="12">
        <v>5.0458410000000002</v>
      </c>
      <c r="R34" s="12">
        <v>5.0454929999999996</v>
      </c>
      <c r="S34" s="12">
        <v>5.0453320000000001</v>
      </c>
      <c r="T34" s="12">
        <v>5.0447139999999999</v>
      </c>
      <c r="U34" s="12">
        <v>5.0439569999999998</v>
      </c>
      <c r="V34" s="12">
        <v>5.0431090000000003</v>
      </c>
      <c r="W34" s="12">
        <v>5.0421550000000002</v>
      </c>
      <c r="X34" s="12">
        <v>5.041226</v>
      </c>
      <c r="Y34" s="12">
        <v>5.0400229999999997</v>
      </c>
      <c r="Z34" s="12">
        <v>5.0386810000000004</v>
      </c>
      <c r="AA34" s="12">
        <v>5.0371740000000003</v>
      </c>
      <c r="AB34" s="12">
        <v>5.035717</v>
      </c>
      <c r="AC34" s="12">
        <v>5.0338620000000001</v>
      </c>
      <c r="AD34" s="12">
        <v>5.0319269999999996</v>
      </c>
      <c r="AE34" s="12">
        <v>5.029827</v>
      </c>
      <c r="AF34" s="12">
        <v>5.0276490000000003</v>
      </c>
      <c r="AG34" s="12">
        <v>5.0249329999999999</v>
      </c>
      <c r="AH34" s="12">
        <v>5.0219589999999998</v>
      </c>
      <c r="AI34" s="12">
        <v>5.018713</v>
      </c>
      <c r="AJ34" s="12">
        <v>5.018713</v>
      </c>
      <c r="AK34" s="8">
        <v>-2.2499999999999999E-4</v>
      </c>
    </row>
    <row r="35" spans="1:37" ht="15" customHeight="1">
      <c r="A35" s="7" t="s">
        <v>144</v>
      </c>
      <c r="B35" s="10" t="s">
        <v>145</v>
      </c>
      <c r="C35" s="12">
        <v>5.2222799999999996</v>
      </c>
      <c r="D35" s="12">
        <v>5.2222799999999996</v>
      </c>
      <c r="E35" s="12">
        <v>5.2222799999999996</v>
      </c>
      <c r="F35" s="12">
        <v>5.2222799999999996</v>
      </c>
      <c r="G35" s="12">
        <v>5.2222799999999996</v>
      </c>
      <c r="H35" s="12">
        <v>5.2222799999999996</v>
      </c>
      <c r="I35" s="12">
        <v>5.2222799999999996</v>
      </c>
      <c r="J35" s="12">
        <v>5.2222799999999996</v>
      </c>
      <c r="K35" s="12">
        <v>5.2222799999999996</v>
      </c>
      <c r="L35" s="12">
        <v>5.2222799999999996</v>
      </c>
      <c r="M35" s="12">
        <v>5.2222799999999996</v>
      </c>
      <c r="N35" s="12">
        <v>5.2222799999999996</v>
      </c>
      <c r="O35" s="12">
        <v>5.2222799999999996</v>
      </c>
      <c r="P35" s="12">
        <v>5.2222799999999996</v>
      </c>
      <c r="Q35" s="12">
        <v>5.2222799999999996</v>
      </c>
      <c r="R35" s="12">
        <v>5.2222799999999996</v>
      </c>
      <c r="S35" s="12">
        <v>5.2222799999999996</v>
      </c>
      <c r="T35" s="12">
        <v>5.2222799999999996</v>
      </c>
      <c r="U35" s="12">
        <v>5.2222799999999996</v>
      </c>
      <c r="V35" s="12">
        <v>5.2222799999999996</v>
      </c>
      <c r="W35" s="12">
        <v>5.2222799999999996</v>
      </c>
      <c r="X35" s="12">
        <v>5.2222799999999996</v>
      </c>
      <c r="Y35" s="12">
        <v>5.2222799999999996</v>
      </c>
      <c r="Z35" s="12">
        <v>5.2222799999999996</v>
      </c>
      <c r="AA35" s="12">
        <v>5.2222799999999996</v>
      </c>
      <c r="AB35" s="12">
        <v>5.2222799999999996</v>
      </c>
      <c r="AC35" s="12">
        <v>5.2222799999999996</v>
      </c>
      <c r="AD35" s="12">
        <v>5.2222799999999996</v>
      </c>
      <c r="AE35" s="12">
        <v>5.2222799999999996</v>
      </c>
      <c r="AF35" s="12">
        <v>5.2222799999999996</v>
      </c>
      <c r="AG35" s="12">
        <v>5.2222799999999996</v>
      </c>
      <c r="AH35" s="12">
        <v>5.2222799999999996</v>
      </c>
      <c r="AI35" s="12">
        <v>5.2222799999999996</v>
      </c>
      <c r="AJ35" s="12">
        <v>5.2222799999999996</v>
      </c>
      <c r="AK35" s="8">
        <v>0</v>
      </c>
    </row>
    <row r="36" spans="1:37" ht="15" customHeight="1">
      <c r="A36" s="7" t="s">
        <v>146</v>
      </c>
      <c r="B36" s="10" t="s">
        <v>147</v>
      </c>
      <c r="C36" s="12">
        <v>5.2222799999999996</v>
      </c>
      <c r="D36" s="12">
        <v>5.2222799999999996</v>
      </c>
      <c r="E36" s="12">
        <v>5.2222799999999996</v>
      </c>
      <c r="F36" s="12">
        <v>5.2222799999999996</v>
      </c>
      <c r="G36" s="12">
        <v>5.2222799999999996</v>
      </c>
      <c r="H36" s="12">
        <v>5.2222799999999996</v>
      </c>
      <c r="I36" s="12">
        <v>5.2222799999999996</v>
      </c>
      <c r="J36" s="12">
        <v>5.2222799999999996</v>
      </c>
      <c r="K36" s="12">
        <v>5.2222799999999996</v>
      </c>
      <c r="L36" s="12">
        <v>5.2222799999999996</v>
      </c>
      <c r="M36" s="12">
        <v>5.2222799999999996</v>
      </c>
      <c r="N36" s="12">
        <v>5.2222799999999996</v>
      </c>
      <c r="O36" s="12">
        <v>5.2222799999999996</v>
      </c>
      <c r="P36" s="12">
        <v>5.2222799999999996</v>
      </c>
      <c r="Q36" s="12">
        <v>5.2222799999999996</v>
      </c>
      <c r="R36" s="12">
        <v>5.2222799999999996</v>
      </c>
      <c r="S36" s="12">
        <v>5.2222799999999996</v>
      </c>
      <c r="T36" s="12">
        <v>5.2222799999999996</v>
      </c>
      <c r="U36" s="12">
        <v>5.2222799999999996</v>
      </c>
      <c r="V36" s="12">
        <v>5.2222799999999996</v>
      </c>
      <c r="W36" s="12">
        <v>5.2222799999999996</v>
      </c>
      <c r="X36" s="12">
        <v>5.2222799999999996</v>
      </c>
      <c r="Y36" s="12">
        <v>5.2222799999999996</v>
      </c>
      <c r="Z36" s="12">
        <v>5.2222799999999996</v>
      </c>
      <c r="AA36" s="12">
        <v>5.2222799999999996</v>
      </c>
      <c r="AB36" s="12">
        <v>5.2222799999999996</v>
      </c>
      <c r="AC36" s="12">
        <v>5.2222799999999996</v>
      </c>
      <c r="AD36" s="12">
        <v>5.2222799999999996</v>
      </c>
      <c r="AE36" s="12">
        <v>5.2222799999999996</v>
      </c>
      <c r="AF36" s="12">
        <v>5.2222799999999996</v>
      </c>
      <c r="AG36" s="12">
        <v>5.2222799999999996</v>
      </c>
      <c r="AH36" s="12">
        <v>5.2222799999999996</v>
      </c>
      <c r="AI36" s="12">
        <v>5.2222799999999996</v>
      </c>
      <c r="AJ36" s="12">
        <v>5.2222799999999996</v>
      </c>
      <c r="AK36" s="8">
        <v>0</v>
      </c>
    </row>
    <row r="37" spans="1:37" ht="15" customHeight="1">
      <c r="A37" s="7" t="s">
        <v>148</v>
      </c>
      <c r="B37" s="10" t="s">
        <v>149</v>
      </c>
      <c r="C37" s="12">
        <v>4.62</v>
      </c>
      <c r="D37" s="12">
        <v>4.62</v>
      </c>
      <c r="E37" s="12">
        <v>4.62</v>
      </c>
      <c r="F37" s="12">
        <v>4.62</v>
      </c>
      <c r="G37" s="12">
        <v>4.62</v>
      </c>
      <c r="H37" s="12">
        <v>4.62</v>
      </c>
      <c r="I37" s="12">
        <v>4.62</v>
      </c>
      <c r="J37" s="12">
        <v>4.62</v>
      </c>
      <c r="K37" s="12">
        <v>4.62</v>
      </c>
      <c r="L37" s="12">
        <v>4.62</v>
      </c>
      <c r="M37" s="12">
        <v>4.62</v>
      </c>
      <c r="N37" s="12">
        <v>4.62</v>
      </c>
      <c r="O37" s="12">
        <v>4.62</v>
      </c>
      <c r="P37" s="12">
        <v>4.62</v>
      </c>
      <c r="Q37" s="12">
        <v>4.62</v>
      </c>
      <c r="R37" s="12">
        <v>4.62</v>
      </c>
      <c r="S37" s="12">
        <v>4.62</v>
      </c>
      <c r="T37" s="12">
        <v>4.62</v>
      </c>
      <c r="U37" s="12">
        <v>4.62</v>
      </c>
      <c r="V37" s="12">
        <v>4.62</v>
      </c>
      <c r="W37" s="12">
        <v>4.62</v>
      </c>
      <c r="X37" s="12">
        <v>4.62</v>
      </c>
      <c r="Y37" s="12">
        <v>4.62</v>
      </c>
      <c r="Z37" s="12">
        <v>4.62</v>
      </c>
      <c r="AA37" s="12">
        <v>4.62</v>
      </c>
      <c r="AB37" s="12">
        <v>4.62</v>
      </c>
      <c r="AC37" s="12">
        <v>4.62</v>
      </c>
      <c r="AD37" s="12">
        <v>4.62</v>
      </c>
      <c r="AE37" s="12">
        <v>4.62</v>
      </c>
      <c r="AF37" s="12">
        <v>4.62</v>
      </c>
      <c r="AG37" s="12">
        <v>4.62</v>
      </c>
      <c r="AH37" s="12">
        <v>4.62</v>
      </c>
      <c r="AI37" s="12">
        <v>4.62</v>
      </c>
      <c r="AJ37" s="12">
        <v>4.62</v>
      </c>
      <c r="AK37" s="8">
        <v>0</v>
      </c>
    </row>
    <row r="38" spans="1:37" ht="15" customHeight="1">
      <c r="A38" s="7" t="s">
        <v>150</v>
      </c>
      <c r="B38" s="10" t="s">
        <v>151</v>
      </c>
      <c r="C38" s="12">
        <v>5.8</v>
      </c>
      <c r="D38" s="12">
        <v>5.8</v>
      </c>
      <c r="E38" s="12">
        <v>5.8</v>
      </c>
      <c r="F38" s="12">
        <v>5.8</v>
      </c>
      <c r="G38" s="12">
        <v>5.8</v>
      </c>
      <c r="H38" s="12">
        <v>5.8</v>
      </c>
      <c r="I38" s="12">
        <v>5.8</v>
      </c>
      <c r="J38" s="12">
        <v>5.8</v>
      </c>
      <c r="K38" s="12">
        <v>5.8</v>
      </c>
      <c r="L38" s="12">
        <v>5.8</v>
      </c>
      <c r="M38" s="12">
        <v>5.8</v>
      </c>
      <c r="N38" s="12">
        <v>5.8</v>
      </c>
      <c r="O38" s="12">
        <v>5.8</v>
      </c>
      <c r="P38" s="12">
        <v>5.8</v>
      </c>
      <c r="Q38" s="12">
        <v>5.8</v>
      </c>
      <c r="R38" s="12">
        <v>5.8</v>
      </c>
      <c r="S38" s="12">
        <v>5.8</v>
      </c>
      <c r="T38" s="12">
        <v>5.8</v>
      </c>
      <c r="U38" s="12">
        <v>5.8</v>
      </c>
      <c r="V38" s="12">
        <v>5.8</v>
      </c>
      <c r="W38" s="12">
        <v>5.8</v>
      </c>
      <c r="X38" s="12">
        <v>5.8</v>
      </c>
      <c r="Y38" s="12">
        <v>5.8</v>
      </c>
      <c r="Z38" s="12">
        <v>5.8</v>
      </c>
      <c r="AA38" s="12">
        <v>5.8</v>
      </c>
      <c r="AB38" s="12">
        <v>5.8</v>
      </c>
      <c r="AC38" s="12">
        <v>5.8</v>
      </c>
      <c r="AD38" s="12">
        <v>5.8</v>
      </c>
      <c r="AE38" s="12">
        <v>5.8</v>
      </c>
      <c r="AF38" s="12">
        <v>5.8</v>
      </c>
      <c r="AG38" s="12">
        <v>5.8</v>
      </c>
      <c r="AH38" s="12">
        <v>5.8</v>
      </c>
      <c r="AI38" s="12">
        <v>5.8</v>
      </c>
      <c r="AJ38" s="12">
        <v>5.8</v>
      </c>
      <c r="AK38" s="8">
        <v>0</v>
      </c>
    </row>
    <row r="39" spans="1:37" ht="15" customHeight="1">
      <c r="A39" s="7" t="s">
        <v>152</v>
      </c>
      <c r="B39" s="10" t="s">
        <v>153</v>
      </c>
      <c r="C39" s="12">
        <v>5.4510759999999996</v>
      </c>
      <c r="D39" s="12">
        <v>5.4510759999999996</v>
      </c>
      <c r="E39" s="12">
        <v>5.4510759999999996</v>
      </c>
      <c r="F39" s="12">
        <v>5.4510759999999996</v>
      </c>
      <c r="G39" s="12">
        <v>5.4510759999999996</v>
      </c>
      <c r="H39" s="12">
        <v>5.4510759999999996</v>
      </c>
      <c r="I39" s="12">
        <v>5.4510759999999996</v>
      </c>
      <c r="J39" s="12">
        <v>5.4510759999999996</v>
      </c>
      <c r="K39" s="12">
        <v>5.4510759999999996</v>
      </c>
      <c r="L39" s="12">
        <v>5.4510759999999996</v>
      </c>
      <c r="M39" s="12">
        <v>5.4510759999999996</v>
      </c>
      <c r="N39" s="12">
        <v>5.4510759999999996</v>
      </c>
      <c r="O39" s="12">
        <v>5.4510759999999996</v>
      </c>
      <c r="P39" s="12">
        <v>5.4510759999999996</v>
      </c>
      <c r="Q39" s="12">
        <v>5.4510759999999996</v>
      </c>
      <c r="R39" s="12">
        <v>5.4510759999999996</v>
      </c>
      <c r="S39" s="12">
        <v>5.4510759999999996</v>
      </c>
      <c r="T39" s="12">
        <v>5.4510759999999996</v>
      </c>
      <c r="U39" s="12">
        <v>5.4510759999999996</v>
      </c>
      <c r="V39" s="12">
        <v>5.4510759999999996</v>
      </c>
      <c r="W39" s="12">
        <v>5.4510759999999996</v>
      </c>
      <c r="X39" s="12">
        <v>5.4510759999999996</v>
      </c>
      <c r="Y39" s="12">
        <v>5.4510759999999996</v>
      </c>
      <c r="Z39" s="12">
        <v>5.4510759999999996</v>
      </c>
      <c r="AA39" s="12">
        <v>5.4510759999999996</v>
      </c>
      <c r="AB39" s="12">
        <v>5.4510759999999996</v>
      </c>
      <c r="AC39" s="12">
        <v>5.4510759999999996</v>
      </c>
      <c r="AD39" s="12">
        <v>5.4510759999999996</v>
      </c>
      <c r="AE39" s="12">
        <v>5.4510759999999996</v>
      </c>
      <c r="AF39" s="12">
        <v>5.4510759999999996</v>
      </c>
      <c r="AG39" s="12">
        <v>5.4510759999999996</v>
      </c>
      <c r="AH39" s="12">
        <v>5.4510759999999996</v>
      </c>
      <c r="AI39" s="12">
        <v>5.4510759999999996</v>
      </c>
      <c r="AJ39" s="12">
        <v>5.4510759999999996</v>
      </c>
      <c r="AK39" s="8">
        <v>0</v>
      </c>
    </row>
    <row r="40" spans="1:37" ht="15" customHeight="1">
      <c r="A40" s="7" t="s">
        <v>154</v>
      </c>
      <c r="B40" s="10" t="s">
        <v>155</v>
      </c>
      <c r="C40" s="12">
        <v>6.2869999999999999</v>
      </c>
      <c r="D40" s="12">
        <v>6.2869999999999999</v>
      </c>
      <c r="E40" s="12">
        <v>6.2869999999999999</v>
      </c>
      <c r="F40" s="12">
        <v>6.2869999999999999</v>
      </c>
      <c r="G40" s="12">
        <v>6.2869999999999999</v>
      </c>
      <c r="H40" s="12">
        <v>6.2869999999999999</v>
      </c>
      <c r="I40" s="12">
        <v>6.2869999999999999</v>
      </c>
      <c r="J40" s="12">
        <v>6.2869999999999999</v>
      </c>
      <c r="K40" s="12">
        <v>6.2869999999999999</v>
      </c>
      <c r="L40" s="12">
        <v>6.2869999999999999</v>
      </c>
      <c r="M40" s="12">
        <v>6.2869999999999999</v>
      </c>
      <c r="N40" s="12">
        <v>6.2869999999999999</v>
      </c>
      <c r="O40" s="12">
        <v>6.2869999999999999</v>
      </c>
      <c r="P40" s="12">
        <v>6.2869999999999999</v>
      </c>
      <c r="Q40" s="12">
        <v>6.2869999999999999</v>
      </c>
      <c r="R40" s="12">
        <v>6.2869999999999999</v>
      </c>
      <c r="S40" s="12">
        <v>6.2869999999999999</v>
      </c>
      <c r="T40" s="12">
        <v>6.2869999999999999</v>
      </c>
      <c r="U40" s="12">
        <v>6.2869999999999999</v>
      </c>
      <c r="V40" s="12">
        <v>6.2869999999999999</v>
      </c>
      <c r="W40" s="12">
        <v>6.2869999999999999</v>
      </c>
      <c r="X40" s="12">
        <v>6.2869999999999999</v>
      </c>
      <c r="Y40" s="12">
        <v>6.2869999999999999</v>
      </c>
      <c r="Z40" s="12">
        <v>6.2869999999999999</v>
      </c>
      <c r="AA40" s="12">
        <v>6.2869999999999999</v>
      </c>
      <c r="AB40" s="12">
        <v>6.2869999999999999</v>
      </c>
      <c r="AC40" s="12">
        <v>6.2869999999999999</v>
      </c>
      <c r="AD40" s="12">
        <v>6.2869999999999999</v>
      </c>
      <c r="AE40" s="12">
        <v>6.2869999999999999</v>
      </c>
      <c r="AF40" s="12">
        <v>6.2869999999999999</v>
      </c>
      <c r="AG40" s="12">
        <v>6.2869999999999999</v>
      </c>
      <c r="AH40" s="12">
        <v>6.2869999999999999</v>
      </c>
      <c r="AI40" s="12">
        <v>6.2869999999999999</v>
      </c>
      <c r="AJ40" s="12">
        <v>6.2869999999999999</v>
      </c>
      <c r="AK40" s="8">
        <v>0</v>
      </c>
    </row>
    <row r="41" spans="1:37" ht="15" customHeight="1">
      <c r="A41" s="7" t="s">
        <v>156</v>
      </c>
      <c r="B41" s="10" t="s">
        <v>157</v>
      </c>
      <c r="C41" s="12">
        <v>6.2869999999999999</v>
      </c>
      <c r="D41" s="12">
        <v>6.2869999999999999</v>
      </c>
      <c r="E41" s="12">
        <v>6.2869999999999999</v>
      </c>
      <c r="F41" s="12">
        <v>6.2869999999999999</v>
      </c>
      <c r="G41" s="12">
        <v>6.2869999999999999</v>
      </c>
      <c r="H41" s="12">
        <v>6.2869999999999999</v>
      </c>
      <c r="I41" s="12">
        <v>6.2869999999999999</v>
      </c>
      <c r="J41" s="12">
        <v>6.2869999999999999</v>
      </c>
      <c r="K41" s="12">
        <v>6.2869999999999999</v>
      </c>
      <c r="L41" s="12">
        <v>6.2869999999999999</v>
      </c>
      <c r="M41" s="12">
        <v>6.2869999999999999</v>
      </c>
      <c r="N41" s="12">
        <v>6.2869999999999999</v>
      </c>
      <c r="O41" s="12">
        <v>6.2869999999999999</v>
      </c>
      <c r="P41" s="12">
        <v>6.2869999999999999</v>
      </c>
      <c r="Q41" s="12">
        <v>6.2869999999999999</v>
      </c>
      <c r="R41" s="12">
        <v>6.2869999999999999</v>
      </c>
      <c r="S41" s="12">
        <v>6.2869999999999999</v>
      </c>
      <c r="T41" s="12">
        <v>6.2869999999999999</v>
      </c>
      <c r="U41" s="12">
        <v>6.2869999999999999</v>
      </c>
      <c r="V41" s="12">
        <v>6.2869999999999999</v>
      </c>
      <c r="W41" s="12">
        <v>6.2869999999999999</v>
      </c>
      <c r="X41" s="12">
        <v>6.2869999999999999</v>
      </c>
      <c r="Y41" s="12">
        <v>6.2869999999999999</v>
      </c>
      <c r="Z41" s="12">
        <v>6.2869999999999999</v>
      </c>
      <c r="AA41" s="12">
        <v>6.2869999999999999</v>
      </c>
      <c r="AB41" s="12">
        <v>6.2869999999999999</v>
      </c>
      <c r="AC41" s="12">
        <v>6.2869999999999999</v>
      </c>
      <c r="AD41" s="12">
        <v>6.2869999999999999</v>
      </c>
      <c r="AE41" s="12">
        <v>6.2869999999999999</v>
      </c>
      <c r="AF41" s="12">
        <v>6.2869999999999999</v>
      </c>
      <c r="AG41" s="12">
        <v>6.2869999999999999</v>
      </c>
      <c r="AH41" s="12">
        <v>6.2869999999999999</v>
      </c>
      <c r="AI41" s="12">
        <v>6.2869999999999999</v>
      </c>
      <c r="AJ41" s="12">
        <v>6.2869999999999999</v>
      </c>
      <c r="AK41" s="8">
        <v>0</v>
      </c>
    </row>
    <row r="42" spans="1:37" ht="15" customHeight="1">
      <c r="A42" s="7" t="s">
        <v>158</v>
      </c>
      <c r="B42" s="10" t="s">
        <v>159</v>
      </c>
      <c r="C42" s="12">
        <v>6.2869999999999999</v>
      </c>
      <c r="D42" s="12">
        <v>6.2869999999999999</v>
      </c>
      <c r="E42" s="12">
        <v>6.2869999999999999</v>
      </c>
      <c r="F42" s="12">
        <v>6.2869999999999999</v>
      </c>
      <c r="G42" s="12">
        <v>6.2869999999999999</v>
      </c>
      <c r="H42" s="12">
        <v>6.2869999999999999</v>
      </c>
      <c r="I42" s="12">
        <v>6.2869999999999999</v>
      </c>
      <c r="J42" s="12">
        <v>6.2869999999999999</v>
      </c>
      <c r="K42" s="12">
        <v>6.2869999999999999</v>
      </c>
      <c r="L42" s="12">
        <v>6.2869999999999999</v>
      </c>
      <c r="M42" s="12">
        <v>6.2869999999999999</v>
      </c>
      <c r="N42" s="12">
        <v>6.2869999999999999</v>
      </c>
      <c r="O42" s="12">
        <v>6.2869999999999999</v>
      </c>
      <c r="P42" s="12">
        <v>6.2869999999999999</v>
      </c>
      <c r="Q42" s="12">
        <v>6.2869999999999999</v>
      </c>
      <c r="R42" s="12">
        <v>6.2869999999999999</v>
      </c>
      <c r="S42" s="12">
        <v>6.2869999999999999</v>
      </c>
      <c r="T42" s="12">
        <v>6.2869999999999999</v>
      </c>
      <c r="U42" s="12">
        <v>6.2869999999999999</v>
      </c>
      <c r="V42" s="12">
        <v>6.2869999999999999</v>
      </c>
      <c r="W42" s="12">
        <v>6.2869999999999999</v>
      </c>
      <c r="X42" s="12">
        <v>6.2869999999999999</v>
      </c>
      <c r="Y42" s="12">
        <v>6.2869999999999999</v>
      </c>
      <c r="Z42" s="12">
        <v>6.2869999999999999</v>
      </c>
      <c r="AA42" s="12">
        <v>6.2869999999999999</v>
      </c>
      <c r="AB42" s="12">
        <v>6.2869999999999999</v>
      </c>
      <c r="AC42" s="12">
        <v>6.2869999999999999</v>
      </c>
      <c r="AD42" s="12">
        <v>6.2869999999999999</v>
      </c>
      <c r="AE42" s="12">
        <v>6.2869999999999999</v>
      </c>
      <c r="AF42" s="12">
        <v>6.2869999999999999</v>
      </c>
      <c r="AG42" s="12">
        <v>6.2869999999999999</v>
      </c>
      <c r="AH42" s="12">
        <v>6.2869999999999999</v>
      </c>
      <c r="AI42" s="12">
        <v>6.2869999999999999</v>
      </c>
      <c r="AJ42" s="12">
        <v>6.2869999999999999</v>
      </c>
      <c r="AK42" s="8">
        <v>0</v>
      </c>
    </row>
    <row r="43" spans="1:37" ht="15" customHeight="1">
      <c r="A43" s="7" t="s">
        <v>160</v>
      </c>
      <c r="B43" s="10" t="s">
        <v>161</v>
      </c>
      <c r="C43" s="12">
        <v>6.1473459999999998</v>
      </c>
      <c r="D43" s="12">
        <v>6.1452260000000001</v>
      </c>
      <c r="E43" s="12">
        <v>6.1456169999999997</v>
      </c>
      <c r="F43" s="12">
        <v>6.192609</v>
      </c>
      <c r="G43" s="12">
        <v>6.1871369999999999</v>
      </c>
      <c r="H43" s="12">
        <v>6.1839120000000003</v>
      </c>
      <c r="I43" s="12">
        <v>6.177295</v>
      </c>
      <c r="J43" s="12">
        <v>6.1706190000000003</v>
      </c>
      <c r="K43" s="12">
        <v>6.1645000000000003</v>
      </c>
      <c r="L43" s="12">
        <v>6.1563090000000003</v>
      </c>
      <c r="M43" s="12">
        <v>6.1576269999999997</v>
      </c>
      <c r="N43" s="12">
        <v>6.157673</v>
      </c>
      <c r="O43" s="12">
        <v>6.1597790000000003</v>
      </c>
      <c r="P43" s="12">
        <v>6.159592</v>
      </c>
      <c r="Q43" s="12">
        <v>6.1617009999999999</v>
      </c>
      <c r="R43" s="12">
        <v>6.162801</v>
      </c>
      <c r="S43" s="12">
        <v>6.1631689999999999</v>
      </c>
      <c r="T43" s="12">
        <v>6.1640280000000001</v>
      </c>
      <c r="U43" s="12">
        <v>6.1661429999999999</v>
      </c>
      <c r="V43" s="12">
        <v>6.1675360000000001</v>
      </c>
      <c r="W43" s="12">
        <v>6.1674319999999998</v>
      </c>
      <c r="X43" s="12">
        <v>6.1685819999999998</v>
      </c>
      <c r="Y43" s="12">
        <v>6.1709719999999999</v>
      </c>
      <c r="Z43" s="12">
        <v>6.171176</v>
      </c>
      <c r="AA43" s="12">
        <v>6.1722760000000001</v>
      </c>
      <c r="AB43" s="12">
        <v>6.1744009999999996</v>
      </c>
      <c r="AC43" s="12">
        <v>6.175586</v>
      </c>
      <c r="AD43" s="12">
        <v>6.1767789999999998</v>
      </c>
      <c r="AE43" s="12">
        <v>6.1779799999999998</v>
      </c>
      <c r="AF43" s="12">
        <v>6.179189</v>
      </c>
      <c r="AG43" s="12">
        <v>6.1804069999999998</v>
      </c>
      <c r="AH43" s="12">
        <v>6.1816329999999997</v>
      </c>
      <c r="AI43" s="12">
        <v>6.182868</v>
      </c>
      <c r="AJ43" s="12">
        <v>6.1841100000000004</v>
      </c>
      <c r="AK43" s="8">
        <v>1.9699999999999999E-4</v>
      </c>
    </row>
    <row r="44" spans="1:37" ht="15" customHeight="1">
      <c r="A44" s="7" t="s">
        <v>162</v>
      </c>
      <c r="B44" s="10" t="s">
        <v>163</v>
      </c>
      <c r="C44" s="12">
        <v>5.1759979999999999</v>
      </c>
      <c r="D44" s="12">
        <v>5.1493409999999997</v>
      </c>
      <c r="E44" s="12">
        <v>5.1485440000000002</v>
      </c>
      <c r="F44" s="12">
        <v>5.1351180000000003</v>
      </c>
      <c r="G44" s="12">
        <v>5.1214979999999999</v>
      </c>
      <c r="H44" s="12">
        <v>5.1131700000000002</v>
      </c>
      <c r="I44" s="12">
        <v>5.1068749999999996</v>
      </c>
      <c r="J44" s="12">
        <v>5.1001250000000002</v>
      </c>
      <c r="K44" s="12">
        <v>5.0954069999999998</v>
      </c>
      <c r="L44" s="12">
        <v>5.0923059999999998</v>
      </c>
      <c r="M44" s="12">
        <v>5.0851800000000003</v>
      </c>
      <c r="N44" s="12">
        <v>5.0822000000000003</v>
      </c>
      <c r="O44" s="12">
        <v>5.0765289999999998</v>
      </c>
      <c r="P44" s="12">
        <v>5.0746789999999997</v>
      </c>
      <c r="Q44" s="12">
        <v>5.072298</v>
      </c>
      <c r="R44" s="12">
        <v>5.0691280000000001</v>
      </c>
      <c r="S44" s="12">
        <v>5.0666989999999998</v>
      </c>
      <c r="T44" s="12">
        <v>5.0689719999999996</v>
      </c>
      <c r="U44" s="12">
        <v>5.067164</v>
      </c>
      <c r="V44" s="12">
        <v>5.064692</v>
      </c>
      <c r="W44" s="12">
        <v>5.0671790000000003</v>
      </c>
      <c r="X44" s="12">
        <v>5.0644499999999999</v>
      </c>
      <c r="Y44" s="12">
        <v>5.0636330000000003</v>
      </c>
      <c r="Z44" s="12">
        <v>5.0643700000000003</v>
      </c>
      <c r="AA44" s="12">
        <v>5.0640780000000003</v>
      </c>
      <c r="AB44" s="12">
        <v>5.0626110000000004</v>
      </c>
      <c r="AC44" s="12">
        <v>5.0658269999999996</v>
      </c>
      <c r="AD44" s="12">
        <v>5.0664360000000004</v>
      </c>
      <c r="AE44" s="12">
        <v>5.0678429999999999</v>
      </c>
      <c r="AF44" s="12">
        <v>5.0690910000000002</v>
      </c>
      <c r="AG44" s="12">
        <v>5.0703579999999997</v>
      </c>
      <c r="AH44" s="12">
        <v>5.0693210000000004</v>
      </c>
      <c r="AI44" s="12">
        <v>5.0696510000000004</v>
      </c>
      <c r="AJ44" s="12">
        <v>5.0702829999999999</v>
      </c>
      <c r="AK44" s="8">
        <v>-4.8299999999999998E-4</v>
      </c>
    </row>
    <row r="45" spans="1:37" ht="15" customHeight="1">
      <c r="A45" s="7" t="s">
        <v>164</v>
      </c>
      <c r="B45" s="10" t="s">
        <v>165</v>
      </c>
      <c r="C45" s="12">
        <v>5.5967529999999996</v>
      </c>
      <c r="D45" s="12">
        <v>5.6771430000000001</v>
      </c>
      <c r="E45" s="12">
        <v>5.6840089999999996</v>
      </c>
      <c r="F45" s="12">
        <v>5.7170959999999997</v>
      </c>
      <c r="G45" s="12">
        <v>5.6661299999999999</v>
      </c>
      <c r="H45" s="12">
        <v>5.6535770000000003</v>
      </c>
      <c r="I45" s="12">
        <v>5.6441179999999997</v>
      </c>
      <c r="J45" s="12">
        <v>5.6398200000000003</v>
      </c>
      <c r="K45" s="12">
        <v>5.6309760000000004</v>
      </c>
      <c r="L45" s="12">
        <v>5.6472470000000001</v>
      </c>
      <c r="M45" s="12">
        <v>5.6488060000000004</v>
      </c>
      <c r="N45" s="12">
        <v>5.6772070000000001</v>
      </c>
      <c r="O45" s="12">
        <v>5.6554729999999998</v>
      </c>
      <c r="P45" s="12">
        <v>5.6398169999999999</v>
      </c>
      <c r="Q45" s="12">
        <v>5.655303</v>
      </c>
      <c r="R45" s="12">
        <v>5.6159470000000002</v>
      </c>
      <c r="S45" s="12">
        <v>5.5804359999999997</v>
      </c>
      <c r="T45" s="12">
        <v>5.601731</v>
      </c>
      <c r="U45" s="12">
        <v>5.5999040000000004</v>
      </c>
      <c r="V45" s="12">
        <v>5.5448909999999998</v>
      </c>
      <c r="W45" s="12">
        <v>5.5638050000000003</v>
      </c>
      <c r="X45" s="12">
        <v>5.5047459999999999</v>
      </c>
      <c r="Y45" s="12">
        <v>5.4706440000000001</v>
      </c>
      <c r="Z45" s="12">
        <v>5.4392110000000002</v>
      </c>
      <c r="AA45" s="12">
        <v>5.4146479999999997</v>
      </c>
      <c r="AB45" s="12">
        <v>5.3607440000000004</v>
      </c>
      <c r="AC45" s="12">
        <v>5.3546440000000004</v>
      </c>
      <c r="AD45" s="12">
        <v>5.3370649999999999</v>
      </c>
      <c r="AE45" s="12">
        <v>5.3099679999999996</v>
      </c>
      <c r="AF45" s="12">
        <v>5.2794489999999996</v>
      </c>
      <c r="AG45" s="12">
        <v>5.249695</v>
      </c>
      <c r="AH45" s="12">
        <v>5.2043689999999998</v>
      </c>
      <c r="AI45" s="12">
        <v>5.1639299999999997</v>
      </c>
      <c r="AJ45" s="12">
        <v>5.1378079999999997</v>
      </c>
      <c r="AK45" s="8">
        <v>-3.1150000000000001E-3</v>
      </c>
    </row>
    <row r="46" spans="1:37" ht="15" customHeight="1">
      <c r="A46" s="7" t="s">
        <v>166</v>
      </c>
      <c r="B46" s="10" t="s">
        <v>167</v>
      </c>
      <c r="C46" s="12">
        <v>5.1509999999999998</v>
      </c>
      <c r="D46" s="12">
        <v>5.2744179999999998</v>
      </c>
      <c r="E46" s="12">
        <v>5.2506209999999998</v>
      </c>
      <c r="F46" s="12">
        <v>5.2757480000000001</v>
      </c>
      <c r="G46" s="12">
        <v>5.2430519999999996</v>
      </c>
      <c r="H46" s="12">
        <v>5.2341490000000004</v>
      </c>
      <c r="I46" s="12">
        <v>5.2313539999999996</v>
      </c>
      <c r="J46" s="12">
        <v>5.2458450000000001</v>
      </c>
      <c r="K46" s="12">
        <v>5.2317590000000003</v>
      </c>
      <c r="L46" s="12">
        <v>5.1954609999999999</v>
      </c>
      <c r="M46" s="12">
        <v>5.1871260000000001</v>
      </c>
      <c r="N46" s="12">
        <v>5.1891119999999997</v>
      </c>
      <c r="O46" s="12">
        <v>5.1797279999999999</v>
      </c>
      <c r="P46" s="12">
        <v>5.1827779999999999</v>
      </c>
      <c r="Q46" s="12">
        <v>5.1716069999999998</v>
      </c>
      <c r="R46" s="12">
        <v>5.1720730000000001</v>
      </c>
      <c r="S46" s="12">
        <v>5.1663009999999998</v>
      </c>
      <c r="T46" s="12">
        <v>5.1594030000000002</v>
      </c>
      <c r="U46" s="12">
        <v>5.1539609999999998</v>
      </c>
      <c r="V46" s="12">
        <v>5.1569050000000001</v>
      </c>
      <c r="W46" s="12">
        <v>5.1471669999999996</v>
      </c>
      <c r="X46" s="12">
        <v>5.1453899999999999</v>
      </c>
      <c r="Y46" s="12">
        <v>5.1359450000000004</v>
      </c>
      <c r="Z46" s="12">
        <v>5.1392990000000003</v>
      </c>
      <c r="AA46" s="12">
        <v>5.1376179999999998</v>
      </c>
      <c r="AB46" s="12">
        <v>5.1223150000000004</v>
      </c>
      <c r="AC46" s="12">
        <v>5.131875</v>
      </c>
      <c r="AD46" s="12">
        <v>5.1306099999999999</v>
      </c>
      <c r="AE46" s="12">
        <v>5.1394690000000001</v>
      </c>
      <c r="AF46" s="12">
        <v>5.1280320000000001</v>
      </c>
      <c r="AG46" s="12">
        <v>5.124009</v>
      </c>
      <c r="AH46" s="12">
        <v>5.1212489999999997</v>
      </c>
      <c r="AI46" s="12">
        <v>5.1119820000000002</v>
      </c>
      <c r="AJ46" s="12">
        <v>5.1060999999999996</v>
      </c>
      <c r="AK46" s="8">
        <v>-1.013E-3</v>
      </c>
    </row>
    <row r="47" spans="1:37" ht="15" customHeight="1">
      <c r="B47" s="13" t="s">
        <v>168</v>
      </c>
    </row>
    <row r="48" spans="1:37" ht="15" customHeight="1">
      <c r="A48" s="7" t="s">
        <v>169</v>
      </c>
      <c r="B48" s="10" t="s">
        <v>170</v>
      </c>
      <c r="C48" s="12">
        <v>5.7229999999999999</v>
      </c>
      <c r="D48" s="12">
        <v>5.7199359999999997</v>
      </c>
      <c r="E48" s="12">
        <v>5.7093740000000004</v>
      </c>
      <c r="F48" s="12">
        <v>5.7020210000000002</v>
      </c>
      <c r="G48" s="12">
        <v>5.6990360000000004</v>
      </c>
      <c r="H48" s="12">
        <v>5.7029030000000001</v>
      </c>
      <c r="I48" s="12">
        <v>5.7014690000000003</v>
      </c>
      <c r="J48" s="12">
        <v>5.697845</v>
      </c>
      <c r="K48" s="12">
        <v>5.6965690000000002</v>
      </c>
      <c r="L48" s="12">
        <v>5.6955710000000002</v>
      </c>
      <c r="M48" s="12">
        <v>5.6916909999999996</v>
      </c>
      <c r="N48" s="12">
        <v>5.6895829999999998</v>
      </c>
      <c r="O48" s="12">
        <v>5.6873170000000002</v>
      </c>
      <c r="P48" s="12">
        <v>5.6864030000000003</v>
      </c>
      <c r="Q48" s="12">
        <v>5.6859310000000001</v>
      </c>
      <c r="R48" s="12">
        <v>5.6860549999999996</v>
      </c>
      <c r="S48" s="12">
        <v>5.6862589999999997</v>
      </c>
      <c r="T48" s="12">
        <v>5.6853819999999997</v>
      </c>
      <c r="U48" s="12">
        <v>5.6852140000000002</v>
      </c>
      <c r="V48" s="12">
        <v>5.6858959999999996</v>
      </c>
      <c r="W48" s="12">
        <v>5.6868850000000002</v>
      </c>
      <c r="X48" s="12">
        <v>5.6879220000000004</v>
      </c>
      <c r="Y48" s="12">
        <v>5.6901700000000002</v>
      </c>
      <c r="Z48" s="12">
        <v>5.6909640000000001</v>
      </c>
      <c r="AA48" s="12">
        <v>5.6894390000000001</v>
      </c>
      <c r="AB48" s="12">
        <v>5.6887540000000003</v>
      </c>
      <c r="AC48" s="12">
        <v>5.6864689999999998</v>
      </c>
      <c r="AD48" s="12">
        <v>5.6844440000000001</v>
      </c>
      <c r="AE48" s="12">
        <v>5.683516</v>
      </c>
      <c r="AF48" s="12">
        <v>5.6828880000000002</v>
      </c>
      <c r="AG48" s="12">
        <v>5.6813929999999999</v>
      </c>
      <c r="AH48" s="12">
        <v>5.6792740000000004</v>
      </c>
      <c r="AI48" s="12">
        <v>5.678185</v>
      </c>
      <c r="AJ48" s="12">
        <v>5.676202</v>
      </c>
      <c r="AK48" s="8">
        <v>-2.4000000000000001E-4</v>
      </c>
    </row>
    <row r="49" spans="1:37" ht="15" customHeight="1">
      <c r="A49" s="7" t="s">
        <v>171</v>
      </c>
      <c r="B49" s="10" t="s">
        <v>172</v>
      </c>
      <c r="C49" s="12">
        <v>6.05</v>
      </c>
      <c r="D49" s="12">
        <v>6.1347209999999999</v>
      </c>
      <c r="E49" s="12">
        <v>6.1184380000000003</v>
      </c>
      <c r="F49" s="12">
        <v>6.1172810000000002</v>
      </c>
      <c r="G49" s="12">
        <v>6.117947</v>
      </c>
      <c r="H49" s="12">
        <v>6.1025400000000003</v>
      </c>
      <c r="I49" s="12">
        <v>6.1033739999999996</v>
      </c>
      <c r="J49" s="12">
        <v>6.1071629999999999</v>
      </c>
      <c r="K49" s="12">
        <v>6.1065849999999999</v>
      </c>
      <c r="L49" s="12">
        <v>6.1245560000000001</v>
      </c>
      <c r="M49" s="12">
        <v>6.090179</v>
      </c>
      <c r="N49" s="12">
        <v>6.1186819999999997</v>
      </c>
      <c r="O49" s="12">
        <v>6.0805309999999997</v>
      </c>
      <c r="P49" s="12">
        <v>6.1038079999999999</v>
      </c>
      <c r="Q49" s="12">
        <v>6.1135659999999996</v>
      </c>
      <c r="R49" s="12">
        <v>6.1076240000000004</v>
      </c>
      <c r="S49" s="12">
        <v>6.0846780000000003</v>
      </c>
      <c r="T49" s="12">
        <v>6.1340570000000003</v>
      </c>
      <c r="U49" s="12">
        <v>6.1319419999999996</v>
      </c>
      <c r="V49" s="12">
        <v>6.0897600000000001</v>
      </c>
      <c r="W49" s="12">
        <v>6.1385750000000003</v>
      </c>
      <c r="X49" s="12">
        <v>6.1383919999999996</v>
      </c>
      <c r="Y49" s="12">
        <v>6.1363960000000004</v>
      </c>
      <c r="Z49" s="12">
        <v>6.1379999999999999</v>
      </c>
      <c r="AA49" s="12">
        <v>6.1413979999999997</v>
      </c>
      <c r="AB49" s="12">
        <v>6.1053959999999998</v>
      </c>
      <c r="AC49" s="12">
        <v>6.1190619999999996</v>
      </c>
      <c r="AD49" s="12">
        <v>6.1323290000000004</v>
      </c>
      <c r="AE49" s="12">
        <v>6.1402510000000001</v>
      </c>
      <c r="AF49" s="12">
        <v>6.1441309999999998</v>
      </c>
      <c r="AG49" s="12">
        <v>6.1417869999999999</v>
      </c>
      <c r="AH49" s="12">
        <v>6.1391349999999996</v>
      </c>
      <c r="AI49" s="12">
        <v>6.1375440000000001</v>
      </c>
      <c r="AJ49" s="12">
        <v>6.1341609999999998</v>
      </c>
      <c r="AK49" s="8">
        <v>-3.0000000000000001E-6</v>
      </c>
    </row>
    <row r="50" spans="1:37" ht="15" customHeight="1">
      <c r="A50" s="7" t="s">
        <v>173</v>
      </c>
      <c r="B50" s="10" t="s">
        <v>174</v>
      </c>
      <c r="C50" s="12">
        <v>5.7380000000000004</v>
      </c>
      <c r="D50" s="12">
        <v>5.5547700000000004</v>
      </c>
      <c r="E50" s="12">
        <v>5.5572369999999998</v>
      </c>
      <c r="F50" s="12">
        <v>5.5581670000000001</v>
      </c>
      <c r="G50" s="12">
        <v>5.5659510000000001</v>
      </c>
      <c r="H50" s="12">
        <v>5.562354</v>
      </c>
      <c r="I50" s="12">
        <v>5.5637150000000002</v>
      </c>
      <c r="J50" s="12">
        <v>5.562271</v>
      </c>
      <c r="K50" s="12">
        <v>5.5667879999999998</v>
      </c>
      <c r="L50" s="12">
        <v>5.565995</v>
      </c>
      <c r="M50" s="12">
        <v>5.5575130000000001</v>
      </c>
      <c r="N50" s="12">
        <v>5.5605130000000003</v>
      </c>
      <c r="O50" s="12">
        <v>5.5607730000000002</v>
      </c>
      <c r="P50" s="12">
        <v>5.5617470000000004</v>
      </c>
      <c r="Q50" s="12">
        <v>5.5626410000000002</v>
      </c>
      <c r="R50" s="12">
        <v>5.562265</v>
      </c>
      <c r="S50" s="12">
        <v>5.569706</v>
      </c>
      <c r="T50" s="12">
        <v>5.5947889999999996</v>
      </c>
      <c r="U50" s="12">
        <v>5.5964090000000004</v>
      </c>
      <c r="V50" s="12">
        <v>5.6038379999999997</v>
      </c>
      <c r="W50" s="12">
        <v>5.6030389999999999</v>
      </c>
      <c r="X50" s="12">
        <v>5.6124460000000003</v>
      </c>
      <c r="Y50" s="12">
        <v>5.6163569999999998</v>
      </c>
      <c r="Z50" s="12">
        <v>5.6223010000000002</v>
      </c>
      <c r="AA50" s="12">
        <v>5.6172779999999998</v>
      </c>
      <c r="AB50" s="12">
        <v>5.6117030000000003</v>
      </c>
      <c r="AC50" s="12">
        <v>5.5987220000000004</v>
      </c>
      <c r="AD50" s="12">
        <v>5.5860859999999999</v>
      </c>
      <c r="AE50" s="12">
        <v>5.5761089999999998</v>
      </c>
      <c r="AF50" s="12">
        <v>5.5612719999999998</v>
      </c>
      <c r="AG50" s="12">
        <v>5.5591340000000002</v>
      </c>
      <c r="AH50" s="12">
        <v>5.5583109999999998</v>
      </c>
      <c r="AI50" s="12">
        <v>5.5584769999999999</v>
      </c>
      <c r="AJ50" s="12">
        <v>5.5588160000000002</v>
      </c>
      <c r="AK50" s="8">
        <v>2.3E-5</v>
      </c>
    </row>
    <row r="51" spans="1:37" ht="15" customHeight="1">
      <c r="A51" s="7" t="s">
        <v>175</v>
      </c>
      <c r="B51" s="10" t="s">
        <v>176</v>
      </c>
      <c r="C51" s="12">
        <v>3.6994319999999998</v>
      </c>
      <c r="D51" s="12">
        <v>3.6803349999999999</v>
      </c>
      <c r="E51" s="12">
        <v>3.6751779999999998</v>
      </c>
      <c r="F51" s="12">
        <v>3.6722600000000001</v>
      </c>
      <c r="G51" s="12">
        <v>3.661632</v>
      </c>
      <c r="H51" s="12">
        <v>3.661705</v>
      </c>
      <c r="I51" s="12">
        <v>3.6604510000000001</v>
      </c>
      <c r="J51" s="12">
        <v>3.65821</v>
      </c>
      <c r="K51" s="12">
        <v>3.6569090000000002</v>
      </c>
      <c r="L51" s="12">
        <v>3.6559050000000002</v>
      </c>
      <c r="M51" s="12">
        <v>3.655815</v>
      </c>
      <c r="N51" s="12">
        <v>3.6549260000000001</v>
      </c>
      <c r="O51" s="12">
        <v>3.6537899999999999</v>
      </c>
      <c r="P51" s="12">
        <v>3.6542750000000002</v>
      </c>
      <c r="Q51" s="12">
        <v>3.6541939999999999</v>
      </c>
      <c r="R51" s="12">
        <v>3.6551800000000001</v>
      </c>
      <c r="S51" s="12">
        <v>3.6552220000000002</v>
      </c>
      <c r="T51" s="12">
        <v>3.6557840000000001</v>
      </c>
      <c r="U51" s="12">
        <v>3.6554319999999998</v>
      </c>
      <c r="V51" s="12">
        <v>3.6563289999999999</v>
      </c>
      <c r="W51" s="12">
        <v>3.656425</v>
      </c>
      <c r="X51" s="12">
        <v>3.6584599999999998</v>
      </c>
      <c r="Y51" s="12">
        <v>3.659478</v>
      </c>
      <c r="Z51" s="12">
        <v>3.6604260000000002</v>
      </c>
      <c r="AA51" s="12">
        <v>3.6596030000000002</v>
      </c>
      <c r="AB51" s="12">
        <v>3.6590319999999998</v>
      </c>
      <c r="AC51" s="12">
        <v>3.657537</v>
      </c>
      <c r="AD51" s="12">
        <v>3.655983</v>
      </c>
      <c r="AE51" s="12">
        <v>3.6549179999999999</v>
      </c>
      <c r="AF51" s="12">
        <v>3.6535739999999999</v>
      </c>
      <c r="AG51" s="12">
        <v>3.651659</v>
      </c>
      <c r="AH51" s="12">
        <v>3.6501269999999999</v>
      </c>
      <c r="AI51" s="12">
        <v>3.6490499999999999</v>
      </c>
      <c r="AJ51" s="12">
        <v>3.6478000000000002</v>
      </c>
      <c r="AK51" s="8">
        <v>-2.7700000000000001E-4</v>
      </c>
    </row>
    <row r="53" spans="1:37" ht="15" customHeight="1">
      <c r="B53" s="11" t="s">
        <v>177</v>
      </c>
    </row>
    <row r="54" spans="1:37" ht="15" customHeight="1">
      <c r="A54" s="7" t="s">
        <v>178</v>
      </c>
      <c r="B54" s="10" t="s">
        <v>179</v>
      </c>
      <c r="C54" s="12">
        <v>1.0369999999999999</v>
      </c>
      <c r="D54" s="12">
        <v>1.0369999999999999</v>
      </c>
      <c r="E54" s="12">
        <v>1.0369999999999999</v>
      </c>
      <c r="F54" s="12">
        <v>1.0369999999999999</v>
      </c>
      <c r="G54" s="12">
        <v>1.0369999999999999</v>
      </c>
      <c r="H54" s="12">
        <v>1.0369999999999999</v>
      </c>
      <c r="I54" s="12">
        <v>1.0369999999999999</v>
      </c>
      <c r="J54" s="12">
        <v>1.0369999999999999</v>
      </c>
      <c r="K54" s="12">
        <v>1.0369999999999999</v>
      </c>
      <c r="L54" s="12">
        <v>1.0369999999999999</v>
      </c>
      <c r="M54" s="12">
        <v>1.0369999999999999</v>
      </c>
      <c r="N54" s="12">
        <v>1.0369999999999999</v>
      </c>
      <c r="O54" s="12">
        <v>1.0369999999999999</v>
      </c>
      <c r="P54" s="12">
        <v>1.0369999999999999</v>
      </c>
      <c r="Q54" s="12">
        <v>1.0369999999999999</v>
      </c>
      <c r="R54" s="12">
        <v>1.0369999999999999</v>
      </c>
      <c r="S54" s="12">
        <v>1.0369999999999999</v>
      </c>
      <c r="T54" s="12">
        <v>1.0369999999999999</v>
      </c>
      <c r="U54" s="12">
        <v>1.0369999999999999</v>
      </c>
      <c r="V54" s="12">
        <v>1.0369999999999999</v>
      </c>
      <c r="W54" s="12">
        <v>1.0369999999999999</v>
      </c>
      <c r="X54" s="12">
        <v>1.0369999999999999</v>
      </c>
      <c r="Y54" s="12">
        <v>1.0369999999999999</v>
      </c>
      <c r="Z54" s="12">
        <v>1.0369999999999999</v>
      </c>
      <c r="AA54" s="12">
        <v>1.0369999999999999</v>
      </c>
      <c r="AB54" s="12">
        <v>1.0369999999999999</v>
      </c>
      <c r="AC54" s="12">
        <v>1.0369999999999999</v>
      </c>
      <c r="AD54" s="12">
        <v>1.0369999999999999</v>
      </c>
      <c r="AE54" s="12">
        <v>1.0369999999999999</v>
      </c>
      <c r="AF54" s="12">
        <v>1.0369999999999999</v>
      </c>
      <c r="AG54" s="12">
        <v>1.0369999999999999</v>
      </c>
      <c r="AH54" s="12">
        <v>1.0369999999999999</v>
      </c>
      <c r="AI54" s="12">
        <v>1.0369999999999999</v>
      </c>
      <c r="AJ54" s="12">
        <v>1.0369999999999999</v>
      </c>
      <c r="AK54" s="8">
        <v>0</v>
      </c>
    </row>
    <row r="55" spans="1:37" ht="15" customHeight="1">
      <c r="A55" s="7" t="s">
        <v>180</v>
      </c>
      <c r="B55" s="10" t="s">
        <v>181</v>
      </c>
      <c r="C55" s="12">
        <v>1.0329999999999999</v>
      </c>
      <c r="D55" s="12">
        <v>1.0329999999999999</v>
      </c>
      <c r="E55" s="12">
        <v>1.0329999999999999</v>
      </c>
      <c r="F55" s="12">
        <v>1.0329999999999999</v>
      </c>
      <c r="G55" s="12">
        <v>1.0329999999999999</v>
      </c>
      <c r="H55" s="12">
        <v>1.0329999999999999</v>
      </c>
      <c r="I55" s="12">
        <v>1.0329999999999999</v>
      </c>
      <c r="J55" s="12">
        <v>1.0329999999999999</v>
      </c>
      <c r="K55" s="12">
        <v>1.0329999999999999</v>
      </c>
      <c r="L55" s="12">
        <v>1.0329999999999999</v>
      </c>
      <c r="M55" s="12">
        <v>1.0329999999999999</v>
      </c>
      <c r="N55" s="12">
        <v>1.0329999999999999</v>
      </c>
      <c r="O55" s="12">
        <v>1.0329999999999999</v>
      </c>
      <c r="P55" s="12">
        <v>1.0329999999999999</v>
      </c>
      <c r="Q55" s="12">
        <v>1.0329999999999999</v>
      </c>
      <c r="R55" s="12">
        <v>1.0329999999999999</v>
      </c>
      <c r="S55" s="12">
        <v>1.0329999999999999</v>
      </c>
      <c r="T55" s="12">
        <v>1.0329999999999999</v>
      </c>
      <c r="U55" s="12">
        <v>1.0329999999999999</v>
      </c>
      <c r="V55" s="12">
        <v>1.0329999999999999</v>
      </c>
      <c r="W55" s="12">
        <v>1.0329999999999999</v>
      </c>
      <c r="X55" s="12">
        <v>1.0329999999999999</v>
      </c>
      <c r="Y55" s="12">
        <v>1.0329999999999999</v>
      </c>
      <c r="Z55" s="12">
        <v>1.0329999999999999</v>
      </c>
      <c r="AA55" s="12">
        <v>1.0329999999999999</v>
      </c>
      <c r="AB55" s="12">
        <v>1.0329999999999999</v>
      </c>
      <c r="AC55" s="12">
        <v>1.0329999999999999</v>
      </c>
      <c r="AD55" s="12">
        <v>1.0329999999999999</v>
      </c>
      <c r="AE55" s="12">
        <v>1.0329999999999999</v>
      </c>
      <c r="AF55" s="12">
        <v>1.0329999999999999</v>
      </c>
      <c r="AG55" s="12">
        <v>1.0329999999999999</v>
      </c>
      <c r="AH55" s="12">
        <v>1.0329999999999999</v>
      </c>
      <c r="AI55" s="12">
        <v>1.0329999999999999</v>
      </c>
      <c r="AJ55" s="12">
        <v>1.0329999999999999</v>
      </c>
      <c r="AK55" s="8">
        <v>0</v>
      </c>
    </row>
    <row r="56" spans="1:37" ht="15" customHeight="1">
      <c r="A56" s="7" t="s">
        <v>182</v>
      </c>
      <c r="B56" s="10" t="s">
        <v>183</v>
      </c>
      <c r="C56" s="12">
        <v>1.0389999999999999</v>
      </c>
      <c r="D56" s="12">
        <v>1.0389999999999999</v>
      </c>
      <c r="E56" s="12">
        <v>1.0389999999999999</v>
      </c>
      <c r="F56" s="12">
        <v>1.0389999999999999</v>
      </c>
      <c r="G56" s="12">
        <v>1.0389999999999999</v>
      </c>
      <c r="H56" s="12">
        <v>1.0389999999999999</v>
      </c>
      <c r="I56" s="12">
        <v>1.0389999999999999</v>
      </c>
      <c r="J56" s="12">
        <v>1.0389999999999999</v>
      </c>
      <c r="K56" s="12">
        <v>1.0389999999999999</v>
      </c>
      <c r="L56" s="12">
        <v>1.0389999999999999</v>
      </c>
      <c r="M56" s="12">
        <v>1.0389999999999999</v>
      </c>
      <c r="N56" s="12">
        <v>1.0389999999999999</v>
      </c>
      <c r="O56" s="12">
        <v>1.0389999999999999</v>
      </c>
      <c r="P56" s="12">
        <v>1.0389999999999999</v>
      </c>
      <c r="Q56" s="12">
        <v>1.0389999999999999</v>
      </c>
      <c r="R56" s="12">
        <v>1.0389999999999999</v>
      </c>
      <c r="S56" s="12">
        <v>1.0389999999999999</v>
      </c>
      <c r="T56" s="12">
        <v>1.0389999999999999</v>
      </c>
      <c r="U56" s="12">
        <v>1.0389999999999999</v>
      </c>
      <c r="V56" s="12">
        <v>1.0389999999999999</v>
      </c>
      <c r="W56" s="12">
        <v>1.0389999999999999</v>
      </c>
      <c r="X56" s="12">
        <v>1.0389999999999999</v>
      </c>
      <c r="Y56" s="12">
        <v>1.0389999999999999</v>
      </c>
      <c r="Z56" s="12">
        <v>1.0389999999999999</v>
      </c>
      <c r="AA56" s="12">
        <v>1.0389999999999999</v>
      </c>
      <c r="AB56" s="12">
        <v>1.0389999999999999</v>
      </c>
      <c r="AC56" s="12">
        <v>1.0389999999999999</v>
      </c>
      <c r="AD56" s="12">
        <v>1.0389999999999999</v>
      </c>
      <c r="AE56" s="12">
        <v>1.0389999999999999</v>
      </c>
      <c r="AF56" s="12">
        <v>1.0389999999999999</v>
      </c>
      <c r="AG56" s="12">
        <v>1.0389999999999999</v>
      </c>
      <c r="AH56" s="12">
        <v>1.0389999999999999</v>
      </c>
      <c r="AI56" s="12">
        <v>1.0389999999999999</v>
      </c>
      <c r="AJ56" s="12">
        <v>1.0389999999999999</v>
      </c>
      <c r="AK56" s="8">
        <v>0</v>
      </c>
    </row>
    <row r="57" spans="1:37" ht="15" customHeight="1">
      <c r="A57" s="7" t="s">
        <v>184</v>
      </c>
      <c r="B57" s="10" t="s">
        <v>185</v>
      </c>
      <c r="C57" s="12">
        <v>1.0369999999999999</v>
      </c>
      <c r="D57" s="12">
        <v>1.0369999999999999</v>
      </c>
      <c r="E57" s="12">
        <v>1.0369999999999999</v>
      </c>
      <c r="F57" s="12">
        <v>1.0369999999999999</v>
      </c>
      <c r="G57" s="12">
        <v>1.0369999999999999</v>
      </c>
      <c r="H57" s="12">
        <v>1.0369999999999999</v>
      </c>
      <c r="I57" s="12">
        <v>1.0369999999999999</v>
      </c>
      <c r="J57" s="12">
        <v>1.0369999999999999</v>
      </c>
      <c r="K57" s="12">
        <v>1.0369999999999999</v>
      </c>
      <c r="L57" s="12">
        <v>1.0369999999999999</v>
      </c>
      <c r="M57" s="12">
        <v>1.0369999999999999</v>
      </c>
      <c r="N57" s="12">
        <v>1.0369999999999999</v>
      </c>
      <c r="O57" s="12">
        <v>1.0369999999999999</v>
      </c>
      <c r="P57" s="12">
        <v>1.0369999999999999</v>
      </c>
      <c r="Q57" s="12">
        <v>1.0369999999999999</v>
      </c>
      <c r="R57" s="12">
        <v>1.0369999999999999</v>
      </c>
      <c r="S57" s="12">
        <v>1.0369999999999999</v>
      </c>
      <c r="T57" s="12">
        <v>1.0369999999999999</v>
      </c>
      <c r="U57" s="12">
        <v>1.0369999999999999</v>
      </c>
      <c r="V57" s="12">
        <v>1.0369999999999999</v>
      </c>
      <c r="W57" s="12">
        <v>1.0369999999999999</v>
      </c>
      <c r="X57" s="12">
        <v>1.0369999999999999</v>
      </c>
      <c r="Y57" s="12">
        <v>1.0369999999999999</v>
      </c>
      <c r="Z57" s="12">
        <v>1.0369999999999999</v>
      </c>
      <c r="AA57" s="12">
        <v>1.0369999999999999</v>
      </c>
      <c r="AB57" s="12">
        <v>1.0369999999999999</v>
      </c>
      <c r="AC57" s="12">
        <v>1.0369999999999999</v>
      </c>
      <c r="AD57" s="12">
        <v>1.0369999999999999</v>
      </c>
      <c r="AE57" s="12">
        <v>1.0369999999999999</v>
      </c>
      <c r="AF57" s="12">
        <v>1.0369999999999999</v>
      </c>
      <c r="AG57" s="12">
        <v>1.0369999999999999</v>
      </c>
      <c r="AH57" s="12">
        <v>1.0369999999999999</v>
      </c>
      <c r="AI57" s="12">
        <v>1.0369999999999999</v>
      </c>
      <c r="AJ57" s="12">
        <v>1.0369999999999999</v>
      </c>
      <c r="AK57" s="8">
        <v>0</v>
      </c>
    </row>
    <row r="58" spans="1:37" ht="15" customHeight="1">
      <c r="A58" s="7" t="s">
        <v>186</v>
      </c>
      <c r="B58" s="10" t="s">
        <v>187</v>
      </c>
      <c r="C58" s="12">
        <v>1.0249999999999999</v>
      </c>
      <c r="D58" s="12">
        <v>1.0249999999999999</v>
      </c>
      <c r="E58" s="12">
        <v>1.0249999999999999</v>
      </c>
      <c r="F58" s="12">
        <v>1.0249999999999999</v>
      </c>
      <c r="G58" s="12">
        <v>1.0249999999999999</v>
      </c>
      <c r="H58" s="12">
        <v>1.0249999999999999</v>
      </c>
      <c r="I58" s="12">
        <v>1.0249999999999999</v>
      </c>
      <c r="J58" s="12">
        <v>1.0249999999999999</v>
      </c>
      <c r="K58" s="12">
        <v>1.0249999999999999</v>
      </c>
      <c r="L58" s="12">
        <v>1.0249999999999999</v>
      </c>
      <c r="M58" s="12">
        <v>1.0249999999999999</v>
      </c>
      <c r="N58" s="12">
        <v>1.0249999999999999</v>
      </c>
      <c r="O58" s="12">
        <v>1.0249999999999999</v>
      </c>
      <c r="P58" s="12">
        <v>1.0249999999999999</v>
      </c>
      <c r="Q58" s="12">
        <v>1.0249999999999999</v>
      </c>
      <c r="R58" s="12">
        <v>1.0249999999999999</v>
      </c>
      <c r="S58" s="12">
        <v>1.0249999999999999</v>
      </c>
      <c r="T58" s="12">
        <v>1.0249999999999999</v>
      </c>
      <c r="U58" s="12">
        <v>1.0249999999999999</v>
      </c>
      <c r="V58" s="12">
        <v>1.0249999999999999</v>
      </c>
      <c r="W58" s="12">
        <v>1.0249999999999999</v>
      </c>
      <c r="X58" s="12">
        <v>1.0249999999999999</v>
      </c>
      <c r="Y58" s="12">
        <v>1.0249999999999999</v>
      </c>
      <c r="Z58" s="12">
        <v>1.0249999999999999</v>
      </c>
      <c r="AA58" s="12">
        <v>1.0249999999999999</v>
      </c>
      <c r="AB58" s="12">
        <v>1.0249999999999999</v>
      </c>
      <c r="AC58" s="12">
        <v>1.0249999999999999</v>
      </c>
      <c r="AD58" s="12">
        <v>1.0249999999999999</v>
      </c>
      <c r="AE58" s="12">
        <v>1.0249999999999999</v>
      </c>
      <c r="AF58" s="12">
        <v>1.0249999999999999</v>
      </c>
      <c r="AG58" s="12">
        <v>1.0249999999999999</v>
      </c>
      <c r="AH58" s="12">
        <v>1.0249999999999999</v>
      </c>
      <c r="AI58" s="12">
        <v>1.0249999999999999</v>
      </c>
      <c r="AJ58" s="12">
        <v>1.0249999999999999</v>
      </c>
      <c r="AK58" s="8">
        <v>0</v>
      </c>
    </row>
    <row r="59" spans="1:37" ht="15" customHeight="1">
      <c r="A59" s="7" t="s">
        <v>188</v>
      </c>
      <c r="B59" s="10" t="s">
        <v>189</v>
      </c>
      <c r="C59" s="12">
        <v>1.0089999999999999</v>
      </c>
      <c r="D59" s="12">
        <v>1.0089999999999999</v>
      </c>
      <c r="E59" s="12">
        <v>1.0089999999999999</v>
      </c>
      <c r="F59" s="12">
        <v>1.0089999999999999</v>
      </c>
      <c r="G59" s="12">
        <v>1.0089999999999999</v>
      </c>
      <c r="H59" s="12">
        <v>1.0089999999999999</v>
      </c>
      <c r="I59" s="12">
        <v>1.0089999999999999</v>
      </c>
      <c r="J59" s="12">
        <v>1.0089999999999999</v>
      </c>
      <c r="K59" s="12">
        <v>1.0089999999999999</v>
      </c>
      <c r="L59" s="12">
        <v>1.0089999999999999</v>
      </c>
      <c r="M59" s="12">
        <v>1.0089999999999999</v>
      </c>
      <c r="N59" s="12">
        <v>1.0089999999999999</v>
      </c>
      <c r="O59" s="12">
        <v>1.0089999999999999</v>
      </c>
      <c r="P59" s="12">
        <v>1.0089999999999999</v>
      </c>
      <c r="Q59" s="12">
        <v>1.0089999999999999</v>
      </c>
      <c r="R59" s="12">
        <v>1.0089999999999999</v>
      </c>
      <c r="S59" s="12">
        <v>1.0089999999999999</v>
      </c>
      <c r="T59" s="12">
        <v>1.0089999999999999</v>
      </c>
      <c r="U59" s="12">
        <v>1.0089999999999999</v>
      </c>
      <c r="V59" s="12">
        <v>1.0089999999999999</v>
      </c>
      <c r="W59" s="12">
        <v>1.0089999999999999</v>
      </c>
      <c r="X59" s="12">
        <v>1.0089999999999999</v>
      </c>
      <c r="Y59" s="12">
        <v>1.0089999999999999</v>
      </c>
      <c r="Z59" s="12">
        <v>1.0089999999999999</v>
      </c>
      <c r="AA59" s="12">
        <v>1.0089999999999999</v>
      </c>
      <c r="AB59" s="12">
        <v>1.0089999999999999</v>
      </c>
      <c r="AC59" s="12">
        <v>1.0089999999999999</v>
      </c>
      <c r="AD59" s="12">
        <v>1.0089999999999999</v>
      </c>
      <c r="AE59" s="12">
        <v>1.0089999999999999</v>
      </c>
      <c r="AF59" s="12">
        <v>1.0089999999999999</v>
      </c>
      <c r="AG59" s="12">
        <v>1.0089999999999999</v>
      </c>
      <c r="AH59" s="12">
        <v>1.0089999999999999</v>
      </c>
      <c r="AI59" s="12">
        <v>1.0089999999999999</v>
      </c>
      <c r="AJ59" s="12">
        <v>1.0089999999999999</v>
      </c>
      <c r="AK59" s="8">
        <v>0</v>
      </c>
    </row>
    <row r="60" spans="1:37" ht="15" customHeight="1">
      <c r="A60" s="7" t="s">
        <v>190</v>
      </c>
      <c r="B60" s="10" t="s">
        <v>191</v>
      </c>
      <c r="C60" s="12">
        <v>0.96</v>
      </c>
      <c r="D60" s="12">
        <v>0.96</v>
      </c>
      <c r="E60" s="12">
        <v>0.96</v>
      </c>
      <c r="F60" s="12">
        <v>0.96</v>
      </c>
      <c r="G60" s="12">
        <v>0.96</v>
      </c>
      <c r="H60" s="12">
        <v>0.96</v>
      </c>
      <c r="I60" s="12">
        <v>0.96</v>
      </c>
      <c r="J60" s="12">
        <v>0.96</v>
      </c>
      <c r="K60" s="12">
        <v>0.96</v>
      </c>
      <c r="L60" s="12">
        <v>0.96</v>
      </c>
      <c r="M60" s="12">
        <v>0.96</v>
      </c>
      <c r="N60" s="12">
        <v>0.96</v>
      </c>
      <c r="O60" s="12">
        <v>0.96</v>
      </c>
      <c r="P60" s="12">
        <v>0.96</v>
      </c>
      <c r="Q60" s="12">
        <v>0.96</v>
      </c>
      <c r="R60" s="12">
        <v>0.96</v>
      </c>
      <c r="S60" s="12">
        <v>0.96</v>
      </c>
      <c r="T60" s="12">
        <v>0.96</v>
      </c>
      <c r="U60" s="12">
        <v>0.96</v>
      </c>
      <c r="V60" s="12">
        <v>0.96</v>
      </c>
      <c r="W60" s="12">
        <v>0.96</v>
      </c>
      <c r="X60" s="12">
        <v>0.96</v>
      </c>
      <c r="Y60" s="12">
        <v>0.96</v>
      </c>
      <c r="Z60" s="12">
        <v>0.96</v>
      </c>
      <c r="AA60" s="12">
        <v>0.96</v>
      </c>
      <c r="AB60" s="12">
        <v>0.96</v>
      </c>
      <c r="AC60" s="12">
        <v>0.96</v>
      </c>
      <c r="AD60" s="12">
        <v>0.96</v>
      </c>
      <c r="AE60" s="12">
        <v>0.96</v>
      </c>
      <c r="AF60" s="12">
        <v>0.96</v>
      </c>
      <c r="AG60" s="12">
        <v>0.96</v>
      </c>
      <c r="AH60" s="12">
        <v>0.96</v>
      </c>
      <c r="AI60" s="12">
        <v>0.96</v>
      </c>
      <c r="AJ60" s="12">
        <v>0.96</v>
      </c>
      <c r="AK60" s="8">
        <v>0</v>
      </c>
    </row>
    <row r="62" spans="1:37" ht="15" customHeight="1">
      <c r="B62" s="11" t="s">
        <v>192</v>
      </c>
    </row>
    <row r="63" spans="1:37" ht="15" customHeight="1">
      <c r="A63" s="7" t="s">
        <v>193</v>
      </c>
      <c r="B63" s="10" t="s">
        <v>185</v>
      </c>
      <c r="C63" s="9">
        <v>20.537140000000001</v>
      </c>
      <c r="D63" s="9">
        <v>20.439444999999999</v>
      </c>
      <c r="E63" s="9">
        <v>20.349045</v>
      </c>
      <c r="F63" s="9">
        <v>20.466270000000002</v>
      </c>
      <c r="G63" s="9">
        <v>20.363602</v>
      </c>
      <c r="H63" s="9">
        <v>20.554328999999999</v>
      </c>
      <c r="I63" s="9">
        <v>20.653105</v>
      </c>
      <c r="J63" s="9">
        <v>20.626196</v>
      </c>
      <c r="K63" s="9">
        <v>20.621486999999998</v>
      </c>
      <c r="L63" s="9">
        <v>20.64123</v>
      </c>
      <c r="M63" s="9">
        <v>20.627844</v>
      </c>
      <c r="N63" s="9">
        <v>20.536940000000001</v>
      </c>
      <c r="O63" s="9">
        <v>20.501505000000002</v>
      </c>
      <c r="P63" s="9">
        <v>20.413281999999999</v>
      </c>
      <c r="Q63" s="9">
        <v>20.399070999999999</v>
      </c>
      <c r="R63" s="9">
        <v>20.458255999999999</v>
      </c>
      <c r="S63" s="9">
        <v>20.429285</v>
      </c>
      <c r="T63" s="9">
        <v>20.364529000000001</v>
      </c>
      <c r="U63" s="9">
        <v>20.373262</v>
      </c>
      <c r="V63" s="9">
        <v>20.367173999999999</v>
      </c>
      <c r="W63" s="9">
        <v>20.397617</v>
      </c>
      <c r="X63" s="9">
        <v>20.405455</v>
      </c>
      <c r="Y63" s="9">
        <v>20.39472</v>
      </c>
      <c r="Z63" s="9">
        <v>20.372592999999998</v>
      </c>
      <c r="AA63" s="9">
        <v>20.382771999999999</v>
      </c>
      <c r="AB63" s="9">
        <v>20.366734000000001</v>
      </c>
      <c r="AC63" s="9">
        <v>20.354519</v>
      </c>
      <c r="AD63" s="9">
        <v>20.355229999999999</v>
      </c>
      <c r="AE63" s="9">
        <v>20.386980000000001</v>
      </c>
      <c r="AF63" s="9">
        <v>20.356945</v>
      </c>
      <c r="AG63" s="9">
        <v>20.336355000000001</v>
      </c>
      <c r="AH63" s="9">
        <v>20.357395</v>
      </c>
      <c r="AI63" s="9">
        <v>20.34404</v>
      </c>
      <c r="AJ63" s="9">
        <v>20.347266999999999</v>
      </c>
      <c r="AK63" s="8">
        <v>-1.4100000000000001E-4</v>
      </c>
    </row>
    <row r="64" spans="1:37" ht="15" customHeight="1">
      <c r="A64" s="7" t="s">
        <v>194</v>
      </c>
      <c r="B64" s="10" t="s">
        <v>195</v>
      </c>
      <c r="C64" s="9">
        <v>25.416302000000002</v>
      </c>
      <c r="D64" s="9">
        <v>25.057079000000002</v>
      </c>
      <c r="E64" s="9">
        <v>25.074783</v>
      </c>
      <c r="F64" s="9">
        <v>25.042176999999999</v>
      </c>
      <c r="G64" s="9">
        <v>24.938278</v>
      </c>
      <c r="H64" s="9">
        <v>24.964016000000001</v>
      </c>
      <c r="I64" s="9">
        <v>24.911818</v>
      </c>
      <c r="J64" s="9">
        <v>24.91433</v>
      </c>
      <c r="K64" s="9">
        <v>24.898243000000001</v>
      </c>
      <c r="L64" s="9">
        <v>24.920572</v>
      </c>
      <c r="M64" s="9">
        <v>24.903048999999999</v>
      </c>
      <c r="N64" s="9">
        <v>24.81945</v>
      </c>
      <c r="O64" s="9">
        <v>24.850802999999999</v>
      </c>
      <c r="P64" s="9">
        <v>24.769541</v>
      </c>
      <c r="Q64" s="9">
        <v>24.735579000000001</v>
      </c>
      <c r="R64" s="9">
        <v>24.729203999999999</v>
      </c>
      <c r="S64" s="9">
        <v>24.688946000000001</v>
      </c>
      <c r="T64" s="9">
        <v>24.612100999999999</v>
      </c>
      <c r="U64" s="9">
        <v>24.600828</v>
      </c>
      <c r="V64" s="9">
        <v>24.592124999999999</v>
      </c>
      <c r="W64" s="9">
        <v>24.569109000000001</v>
      </c>
      <c r="X64" s="9">
        <v>24.53866</v>
      </c>
      <c r="Y64" s="9">
        <v>24.501373000000001</v>
      </c>
      <c r="Z64" s="9">
        <v>24.474423999999999</v>
      </c>
      <c r="AA64" s="9">
        <v>24.491461000000001</v>
      </c>
      <c r="AB64" s="9">
        <v>24.462054999999999</v>
      </c>
      <c r="AC64" s="9">
        <v>24.426752</v>
      </c>
      <c r="AD64" s="9">
        <v>24.399635</v>
      </c>
      <c r="AE64" s="9">
        <v>24.407730000000001</v>
      </c>
      <c r="AF64" s="9">
        <v>24.328617000000001</v>
      </c>
      <c r="AG64" s="9">
        <v>24.285736</v>
      </c>
      <c r="AH64" s="9">
        <v>24.280874000000001</v>
      </c>
      <c r="AI64" s="9">
        <v>24.244130999999999</v>
      </c>
      <c r="AJ64" s="9">
        <v>24.256340000000002</v>
      </c>
      <c r="AK64" s="8">
        <v>-1.0139999999999999E-3</v>
      </c>
    </row>
    <row r="65" spans="1:37" ht="15" customHeight="1">
      <c r="A65" s="7" t="s">
        <v>196</v>
      </c>
      <c r="B65" s="10" t="s">
        <v>197</v>
      </c>
      <c r="C65" s="9">
        <v>17.234355999999998</v>
      </c>
      <c r="D65" s="9">
        <v>17.205303000000001</v>
      </c>
      <c r="E65" s="9">
        <v>17.117476</v>
      </c>
      <c r="F65" s="9">
        <v>17.06934</v>
      </c>
      <c r="G65" s="9">
        <v>16.988295000000001</v>
      </c>
      <c r="H65" s="9">
        <v>17.022928</v>
      </c>
      <c r="I65" s="9">
        <v>17.071612999999999</v>
      </c>
      <c r="J65" s="9">
        <v>17.059359000000001</v>
      </c>
      <c r="K65" s="9">
        <v>17.037023999999999</v>
      </c>
      <c r="L65" s="9">
        <v>17.056746</v>
      </c>
      <c r="M65" s="9">
        <v>17.031739999999999</v>
      </c>
      <c r="N65" s="9">
        <v>16.978151</v>
      </c>
      <c r="O65" s="9">
        <v>16.968306999999999</v>
      </c>
      <c r="P65" s="9">
        <v>16.998640000000002</v>
      </c>
      <c r="Q65" s="9">
        <v>16.972049999999999</v>
      </c>
      <c r="R65" s="9">
        <v>17.002645000000001</v>
      </c>
      <c r="S65" s="9">
        <v>17.003274999999999</v>
      </c>
      <c r="T65" s="9">
        <v>17.003226999999999</v>
      </c>
      <c r="U65" s="9">
        <v>17.012267999999999</v>
      </c>
      <c r="V65" s="9">
        <v>17.012785000000001</v>
      </c>
      <c r="W65" s="9">
        <v>17.036083000000001</v>
      </c>
      <c r="X65" s="9">
        <v>17.044588000000001</v>
      </c>
      <c r="Y65" s="9">
        <v>17.050751000000002</v>
      </c>
      <c r="Z65" s="9">
        <v>17.064136999999999</v>
      </c>
      <c r="AA65" s="9">
        <v>17.081581</v>
      </c>
      <c r="AB65" s="9">
        <v>17.08465</v>
      </c>
      <c r="AC65" s="9">
        <v>17.087126000000001</v>
      </c>
      <c r="AD65" s="9">
        <v>17.088546999999998</v>
      </c>
      <c r="AE65" s="9">
        <v>17.086746000000002</v>
      </c>
      <c r="AF65" s="9">
        <v>17.085443000000001</v>
      </c>
      <c r="AG65" s="9">
        <v>17.080282</v>
      </c>
      <c r="AH65" s="9">
        <v>17.077895999999999</v>
      </c>
      <c r="AI65" s="9">
        <v>17.084911000000002</v>
      </c>
      <c r="AJ65" s="9">
        <v>17.086425999999999</v>
      </c>
      <c r="AK65" s="8">
        <v>-2.1699999999999999E-4</v>
      </c>
    </row>
    <row r="66" spans="1:37" ht="15" customHeight="1">
      <c r="A66" s="7" t="s">
        <v>198</v>
      </c>
      <c r="B66" s="10" t="s">
        <v>179</v>
      </c>
      <c r="C66" s="9">
        <v>19.437477000000001</v>
      </c>
      <c r="D66" s="9">
        <v>19.706896</v>
      </c>
      <c r="E66" s="9">
        <v>19.588093000000001</v>
      </c>
      <c r="F66" s="9">
        <v>19.676338000000001</v>
      </c>
      <c r="G66" s="9">
        <v>19.593861</v>
      </c>
      <c r="H66" s="9">
        <v>19.763271</v>
      </c>
      <c r="I66" s="9">
        <v>19.874037000000001</v>
      </c>
      <c r="J66" s="9">
        <v>19.832982999999999</v>
      </c>
      <c r="K66" s="9">
        <v>19.854051999999999</v>
      </c>
      <c r="L66" s="9">
        <v>19.849159</v>
      </c>
      <c r="M66" s="9">
        <v>19.841605999999999</v>
      </c>
      <c r="N66" s="9">
        <v>19.838450999999999</v>
      </c>
      <c r="O66" s="9">
        <v>19.782232</v>
      </c>
      <c r="P66" s="9">
        <v>19.750865999999998</v>
      </c>
      <c r="Q66" s="9">
        <v>19.757529999999999</v>
      </c>
      <c r="R66" s="9">
        <v>19.792145000000001</v>
      </c>
      <c r="S66" s="9">
        <v>19.787579999999998</v>
      </c>
      <c r="T66" s="9">
        <v>19.792100999999999</v>
      </c>
      <c r="U66" s="9">
        <v>19.801369000000001</v>
      </c>
      <c r="V66" s="9">
        <v>19.790552000000002</v>
      </c>
      <c r="W66" s="9">
        <v>19.813770000000002</v>
      </c>
      <c r="X66" s="9">
        <v>19.823812</v>
      </c>
      <c r="Y66" s="9">
        <v>19.819962</v>
      </c>
      <c r="Z66" s="9">
        <v>19.817592999999999</v>
      </c>
      <c r="AA66" s="9">
        <v>19.814734000000001</v>
      </c>
      <c r="AB66" s="9">
        <v>19.808729</v>
      </c>
      <c r="AC66" s="9">
        <v>19.816939999999999</v>
      </c>
      <c r="AD66" s="9">
        <v>19.822158999999999</v>
      </c>
      <c r="AE66" s="9">
        <v>19.832388000000002</v>
      </c>
      <c r="AF66" s="9">
        <v>19.856539000000001</v>
      </c>
      <c r="AG66" s="9">
        <v>19.880623</v>
      </c>
      <c r="AH66" s="9">
        <v>19.899242000000001</v>
      </c>
      <c r="AI66" s="9">
        <v>19.884989000000001</v>
      </c>
      <c r="AJ66" s="9">
        <v>19.887484000000001</v>
      </c>
      <c r="AK66" s="8">
        <v>2.8499999999999999E-4</v>
      </c>
    </row>
    <row r="67" spans="1:37" ht="15" customHeight="1">
      <c r="A67" s="7" t="s">
        <v>199</v>
      </c>
      <c r="B67" s="10" t="s">
        <v>200</v>
      </c>
      <c r="C67" s="9">
        <v>20.319486999999999</v>
      </c>
      <c r="D67" s="9">
        <v>19.866795</v>
      </c>
      <c r="E67" s="9">
        <v>19.877953000000002</v>
      </c>
      <c r="F67" s="9">
        <v>19.862864999999999</v>
      </c>
      <c r="G67" s="9">
        <v>19.866108000000001</v>
      </c>
      <c r="H67" s="9">
        <v>19.864163999999999</v>
      </c>
      <c r="I67" s="9">
        <v>19.86232</v>
      </c>
      <c r="J67" s="9">
        <v>19.858194000000001</v>
      </c>
      <c r="K67" s="9">
        <v>19.854407999999999</v>
      </c>
      <c r="L67" s="9">
        <v>19.851212</v>
      </c>
      <c r="M67" s="9">
        <v>19.848103999999999</v>
      </c>
      <c r="N67" s="9">
        <v>19.846712</v>
      </c>
      <c r="O67" s="9">
        <v>19.844584000000001</v>
      </c>
      <c r="P67" s="9">
        <v>19.843212000000001</v>
      </c>
      <c r="Q67" s="9">
        <v>19.839586000000001</v>
      </c>
      <c r="R67" s="9">
        <v>19.837956999999999</v>
      </c>
      <c r="S67" s="9">
        <v>19.837420999999999</v>
      </c>
      <c r="T67" s="9">
        <v>19.835992999999998</v>
      </c>
      <c r="U67" s="9">
        <v>19.833931</v>
      </c>
      <c r="V67" s="9">
        <v>19.832113</v>
      </c>
      <c r="W67" s="9">
        <v>19.829879999999999</v>
      </c>
      <c r="X67" s="9">
        <v>19.827466999999999</v>
      </c>
      <c r="Y67" s="9">
        <v>19.826221</v>
      </c>
      <c r="Z67" s="9">
        <v>19.825344000000001</v>
      </c>
      <c r="AA67" s="9">
        <v>19.824635000000001</v>
      </c>
      <c r="AB67" s="9">
        <v>19.824231999999999</v>
      </c>
      <c r="AC67" s="9">
        <v>19.824038999999999</v>
      </c>
      <c r="AD67" s="9">
        <v>19.823008999999999</v>
      </c>
      <c r="AE67" s="9">
        <v>19.821570999999999</v>
      </c>
      <c r="AF67" s="9">
        <v>19.888694999999998</v>
      </c>
      <c r="AG67" s="9">
        <v>19.887025999999999</v>
      </c>
      <c r="AH67" s="9">
        <v>19.885117999999999</v>
      </c>
      <c r="AI67" s="9">
        <v>19.883326</v>
      </c>
      <c r="AJ67" s="9">
        <v>19.881367000000001</v>
      </c>
      <c r="AK67" s="8">
        <v>2.3E-5</v>
      </c>
    </row>
    <row r="68" spans="1:37" ht="15" customHeight="1">
      <c r="A68" s="7" t="s">
        <v>201</v>
      </c>
      <c r="B68" s="10" t="s">
        <v>202</v>
      </c>
      <c r="C68" s="9">
        <v>20.775822000000002</v>
      </c>
      <c r="D68" s="9">
        <v>20.838132999999999</v>
      </c>
      <c r="E68" s="9">
        <v>20.733785999999998</v>
      </c>
      <c r="F68" s="9">
        <v>20.902740000000001</v>
      </c>
      <c r="G68" s="9">
        <v>20.866161000000002</v>
      </c>
      <c r="H68" s="9">
        <v>20.867376</v>
      </c>
      <c r="I68" s="9">
        <v>20.866620999999999</v>
      </c>
      <c r="J68" s="9">
        <v>20.916288000000002</v>
      </c>
      <c r="K68" s="9">
        <v>20.915384</v>
      </c>
      <c r="L68" s="9">
        <v>20.913564999999998</v>
      </c>
      <c r="M68" s="9">
        <v>20.910665999999999</v>
      </c>
      <c r="N68" s="9">
        <v>20.907888</v>
      </c>
      <c r="O68" s="9">
        <v>20.903262999999999</v>
      </c>
      <c r="P68" s="9">
        <v>20.898401</v>
      </c>
      <c r="Q68" s="9">
        <v>20.889793000000001</v>
      </c>
      <c r="R68" s="9">
        <v>20.836566999999999</v>
      </c>
      <c r="S68" s="9">
        <v>20.829412000000001</v>
      </c>
      <c r="T68" s="9">
        <v>20.823454000000002</v>
      </c>
      <c r="U68" s="9">
        <v>20.814209000000002</v>
      </c>
      <c r="V68" s="9">
        <v>20.812381999999999</v>
      </c>
      <c r="W68" s="9">
        <v>20.811678000000001</v>
      </c>
      <c r="X68" s="9">
        <v>20.809002</v>
      </c>
      <c r="Y68" s="9">
        <v>20.807103999999999</v>
      </c>
      <c r="Z68" s="9">
        <v>20.806034</v>
      </c>
      <c r="AA68" s="9">
        <v>20.806111999999999</v>
      </c>
      <c r="AB68" s="9">
        <v>20.804993</v>
      </c>
      <c r="AC68" s="9">
        <v>20.804296000000001</v>
      </c>
      <c r="AD68" s="9">
        <v>20.804532999999999</v>
      </c>
      <c r="AE68" s="9">
        <v>20.804535000000001</v>
      </c>
      <c r="AF68" s="9">
        <v>20.801072999999999</v>
      </c>
      <c r="AG68" s="9">
        <v>20.800825</v>
      </c>
      <c r="AH68" s="9">
        <v>20.800813999999999</v>
      </c>
      <c r="AI68" s="9">
        <v>20.801849000000001</v>
      </c>
      <c r="AJ68" s="9">
        <v>20.801618999999999</v>
      </c>
      <c r="AK68" s="8">
        <v>-5.5000000000000002E-5</v>
      </c>
    </row>
    <row r="69" spans="1:37" ht="15" customHeight="1">
      <c r="A69" s="7" t="s">
        <v>203</v>
      </c>
      <c r="B69" s="10" t="s">
        <v>204</v>
      </c>
      <c r="C69" s="9">
        <v>28.674879000000001</v>
      </c>
      <c r="D69" s="9">
        <v>28.554435999999999</v>
      </c>
      <c r="E69" s="9">
        <v>28.562546000000001</v>
      </c>
      <c r="F69" s="9">
        <v>28.504807</v>
      </c>
      <c r="G69" s="9">
        <v>28.443207000000001</v>
      </c>
      <c r="H69" s="9">
        <v>28.442011000000001</v>
      </c>
      <c r="I69" s="9">
        <v>28.435804000000001</v>
      </c>
      <c r="J69" s="9">
        <v>28.436997999999999</v>
      </c>
      <c r="K69" s="9">
        <v>28.439364999999999</v>
      </c>
      <c r="L69" s="9">
        <v>28.441151000000001</v>
      </c>
      <c r="M69" s="9">
        <v>28.441541999999998</v>
      </c>
      <c r="N69" s="9">
        <v>28.444378</v>
      </c>
      <c r="O69" s="9">
        <v>28.445307</v>
      </c>
      <c r="P69" s="9">
        <v>28.448008000000002</v>
      </c>
      <c r="Q69" s="9">
        <v>28.451091999999999</v>
      </c>
      <c r="R69" s="9">
        <v>28.453724000000001</v>
      </c>
      <c r="S69" s="9">
        <v>28.456078999999999</v>
      </c>
      <c r="T69" s="9">
        <v>28.459067999999998</v>
      </c>
      <c r="U69" s="9">
        <v>28.461366999999999</v>
      </c>
      <c r="V69" s="9">
        <v>28.462769000000002</v>
      </c>
      <c r="W69" s="9">
        <v>28.465333999999999</v>
      </c>
      <c r="X69" s="9">
        <v>28.467545999999999</v>
      </c>
      <c r="Y69" s="9">
        <v>28.468142</v>
      </c>
      <c r="Z69" s="9">
        <v>28.467697000000001</v>
      </c>
      <c r="AA69" s="9">
        <v>28.468544000000001</v>
      </c>
      <c r="AB69" s="9">
        <v>28.468433000000001</v>
      </c>
      <c r="AC69" s="9">
        <v>28.468116999999999</v>
      </c>
      <c r="AD69" s="9">
        <v>28.467950999999999</v>
      </c>
      <c r="AE69" s="9">
        <v>28.468955999999999</v>
      </c>
      <c r="AF69" s="9">
        <v>28.468081999999999</v>
      </c>
      <c r="AG69" s="9">
        <v>28.468615</v>
      </c>
      <c r="AH69" s="9">
        <v>28.468512</v>
      </c>
      <c r="AI69" s="9">
        <v>28.468487</v>
      </c>
      <c r="AJ69" s="9">
        <v>28.468031</v>
      </c>
      <c r="AK69" s="8">
        <v>-9.5000000000000005E-5</v>
      </c>
    </row>
    <row r="70" spans="1:37" ht="15" customHeight="1">
      <c r="A70" s="7" t="s">
        <v>205</v>
      </c>
      <c r="B70" s="10" t="s">
        <v>206</v>
      </c>
      <c r="C70" s="9">
        <v>18.994087</v>
      </c>
      <c r="D70" s="9">
        <v>19.243162000000002</v>
      </c>
      <c r="E70" s="9">
        <v>19.070353000000001</v>
      </c>
      <c r="F70" s="9">
        <v>19.169922</v>
      </c>
      <c r="G70" s="9">
        <v>19.089600000000001</v>
      </c>
      <c r="H70" s="9">
        <v>19.276790999999999</v>
      </c>
      <c r="I70" s="9">
        <v>19.411289</v>
      </c>
      <c r="J70" s="9">
        <v>19.366067999999999</v>
      </c>
      <c r="K70" s="9">
        <v>19.385352999999999</v>
      </c>
      <c r="L70" s="9">
        <v>19.372706999999998</v>
      </c>
      <c r="M70" s="9">
        <v>19.360990999999999</v>
      </c>
      <c r="N70" s="9">
        <v>19.352909</v>
      </c>
      <c r="O70" s="9">
        <v>19.300653000000001</v>
      </c>
      <c r="P70" s="9">
        <v>19.265913000000001</v>
      </c>
      <c r="Q70" s="9">
        <v>19.264596999999998</v>
      </c>
      <c r="R70" s="9">
        <v>19.290289000000001</v>
      </c>
      <c r="S70" s="9">
        <v>19.284327000000001</v>
      </c>
      <c r="T70" s="9">
        <v>19.280676</v>
      </c>
      <c r="U70" s="9">
        <v>19.290565000000001</v>
      </c>
      <c r="V70" s="9">
        <v>19.277930999999999</v>
      </c>
      <c r="W70" s="9">
        <v>19.296233999999998</v>
      </c>
      <c r="X70" s="9">
        <v>19.305914000000001</v>
      </c>
      <c r="Y70" s="9">
        <v>19.302322</v>
      </c>
      <c r="Z70" s="9">
        <v>19.303664999999999</v>
      </c>
      <c r="AA70" s="9">
        <v>19.298279000000001</v>
      </c>
      <c r="AB70" s="9">
        <v>19.294079</v>
      </c>
      <c r="AC70" s="9">
        <v>19.303532000000001</v>
      </c>
      <c r="AD70" s="9">
        <v>19.313279999999999</v>
      </c>
      <c r="AE70" s="9">
        <v>19.326996000000001</v>
      </c>
      <c r="AF70" s="9">
        <v>19.356915000000001</v>
      </c>
      <c r="AG70" s="9">
        <v>19.385812999999999</v>
      </c>
      <c r="AH70" s="9">
        <v>19.410371999999999</v>
      </c>
      <c r="AI70" s="9">
        <v>19.396623999999999</v>
      </c>
      <c r="AJ70" s="9">
        <v>19.402521</v>
      </c>
      <c r="AK70" s="8">
        <v>2.5799999999999998E-4</v>
      </c>
    </row>
    <row r="71" spans="1:37" ht="15" customHeight="1">
      <c r="A71" s="7" t="s">
        <v>207</v>
      </c>
      <c r="B71" s="10" t="s">
        <v>187</v>
      </c>
      <c r="C71" s="9">
        <v>22.116496999999999</v>
      </c>
      <c r="D71" s="9">
        <v>23.789541</v>
      </c>
      <c r="E71" s="9">
        <v>23.796752999999999</v>
      </c>
      <c r="F71" s="9">
        <v>23.826194999999998</v>
      </c>
      <c r="G71" s="9">
        <v>23.907088999999999</v>
      </c>
      <c r="H71" s="9">
        <v>23.930762999999999</v>
      </c>
      <c r="I71" s="9">
        <v>23.957257999999999</v>
      </c>
      <c r="J71" s="9">
        <v>23.986702000000001</v>
      </c>
      <c r="K71" s="9">
        <v>24.019024000000002</v>
      </c>
      <c r="L71" s="9">
        <v>24.054967999999999</v>
      </c>
      <c r="M71" s="9">
        <v>24.094473000000001</v>
      </c>
      <c r="N71" s="9">
        <v>24.137136000000002</v>
      </c>
      <c r="O71" s="9">
        <v>24.18609</v>
      </c>
      <c r="P71" s="9">
        <v>24.239874</v>
      </c>
      <c r="Q71" s="9">
        <v>24.258429</v>
      </c>
      <c r="R71" s="9">
        <v>24.257082</v>
      </c>
      <c r="S71" s="9">
        <v>24.255732999999999</v>
      </c>
      <c r="T71" s="9">
        <v>24.254387000000001</v>
      </c>
      <c r="U71" s="9">
        <v>24.253038</v>
      </c>
      <c r="V71" s="9">
        <v>24.25169</v>
      </c>
      <c r="W71" s="9">
        <v>24.250340999999999</v>
      </c>
      <c r="X71" s="9">
        <v>24.248991</v>
      </c>
      <c r="Y71" s="9">
        <v>24.247643</v>
      </c>
      <c r="Z71" s="9">
        <v>24.246292</v>
      </c>
      <c r="AA71" s="9">
        <v>24.244942000000002</v>
      </c>
      <c r="AB71" s="9">
        <v>24.243590999999999</v>
      </c>
      <c r="AC71" s="9">
        <v>24.242241</v>
      </c>
      <c r="AD71" s="9">
        <v>24.240888999999999</v>
      </c>
      <c r="AE71" s="9">
        <v>24.239538</v>
      </c>
      <c r="AF71" s="9">
        <v>24.238185999999999</v>
      </c>
      <c r="AG71" s="9">
        <v>24.236834000000002</v>
      </c>
      <c r="AH71" s="9">
        <v>24.235481</v>
      </c>
      <c r="AI71" s="9">
        <v>24.234128999999999</v>
      </c>
      <c r="AJ71" s="9">
        <v>24.232776999999999</v>
      </c>
      <c r="AK71" s="8">
        <v>5.7700000000000004E-4</v>
      </c>
    </row>
    <row r="72" spans="1:37" ht="15" customHeight="1">
      <c r="A72" s="7" t="s">
        <v>208</v>
      </c>
      <c r="B72" s="10" t="s">
        <v>189</v>
      </c>
      <c r="C72" s="9">
        <v>26.218889000000001</v>
      </c>
      <c r="D72" s="9">
        <v>25.447502</v>
      </c>
      <c r="E72" s="9">
        <v>25.630147999999998</v>
      </c>
      <c r="F72" s="9">
        <v>25.765919</v>
      </c>
      <c r="G72" s="9">
        <v>26.388355000000001</v>
      </c>
      <c r="H72" s="9">
        <v>26.396355</v>
      </c>
      <c r="I72" s="9">
        <v>26.389751</v>
      </c>
      <c r="J72" s="9">
        <v>26.391817</v>
      </c>
      <c r="K72" s="9">
        <v>26.385069000000001</v>
      </c>
      <c r="L72" s="9">
        <v>26.391817</v>
      </c>
      <c r="M72" s="9">
        <v>26.385069000000001</v>
      </c>
      <c r="N72" s="9">
        <v>26.175567999999998</v>
      </c>
      <c r="O72" s="9">
        <v>26.169689000000002</v>
      </c>
      <c r="P72" s="9">
        <v>25.926773000000001</v>
      </c>
      <c r="Q72" s="9">
        <v>25.745951000000002</v>
      </c>
      <c r="R72" s="9">
        <v>25.671246</v>
      </c>
      <c r="S72" s="9">
        <v>25.497976000000001</v>
      </c>
      <c r="T72" s="9">
        <v>25.343997999999999</v>
      </c>
      <c r="U72" s="9">
        <v>25.256226000000002</v>
      </c>
      <c r="V72" s="9">
        <v>25.173838</v>
      </c>
      <c r="W72" s="9">
        <v>25.175093</v>
      </c>
      <c r="X72" s="9">
        <v>25.077670999999999</v>
      </c>
      <c r="Y72" s="9">
        <v>24.968132000000001</v>
      </c>
      <c r="Z72" s="9">
        <v>24.865974000000001</v>
      </c>
      <c r="AA72" s="9">
        <v>24.881556</v>
      </c>
      <c r="AB72" s="9">
        <v>24.859068000000001</v>
      </c>
      <c r="AC72" s="9">
        <v>24.773596000000001</v>
      </c>
      <c r="AD72" s="9">
        <v>24.759015999999999</v>
      </c>
      <c r="AE72" s="9">
        <v>24.856954999999999</v>
      </c>
      <c r="AF72" s="9">
        <v>24.625306999999999</v>
      </c>
      <c r="AG72" s="9">
        <v>24.423266999999999</v>
      </c>
      <c r="AH72" s="9">
        <v>24.423266999999999</v>
      </c>
      <c r="AI72" s="9">
        <v>24.423266999999999</v>
      </c>
      <c r="AJ72" s="9">
        <v>24.423266999999999</v>
      </c>
      <c r="AK72" s="8">
        <v>-1.2830000000000001E-3</v>
      </c>
    </row>
    <row r="73" spans="1:37" ht="15" customHeight="1">
      <c r="A73" s="7" t="s">
        <v>209</v>
      </c>
      <c r="B73" s="10" t="s">
        <v>210</v>
      </c>
      <c r="C73" s="9">
        <v>0</v>
      </c>
      <c r="D73" s="9">
        <v>0</v>
      </c>
      <c r="E73" s="9">
        <v>0</v>
      </c>
      <c r="F73" s="9">
        <v>0</v>
      </c>
      <c r="G73" s="9">
        <v>0</v>
      </c>
      <c r="H73" s="9">
        <v>0</v>
      </c>
      <c r="I73" s="9">
        <v>0</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8" t="s">
        <v>211</v>
      </c>
    </row>
    <row r="74" spans="1:37" ht="15" customHeight="1">
      <c r="A74" s="7" t="s">
        <v>212</v>
      </c>
      <c r="B74" s="10" t="s">
        <v>213</v>
      </c>
      <c r="C74" s="9">
        <v>12.941471999999999</v>
      </c>
      <c r="D74" s="9">
        <v>11.314271</v>
      </c>
      <c r="E74" s="9">
        <v>11.31427</v>
      </c>
      <c r="F74" s="9">
        <v>11.31427</v>
      </c>
      <c r="G74" s="9">
        <v>11.31427</v>
      </c>
      <c r="H74" s="9">
        <v>11.31427</v>
      </c>
      <c r="I74" s="9">
        <v>11.31427</v>
      </c>
      <c r="J74" s="9">
        <v>11.31427</v>
      </c>
      <c r="K74" s="9">
        <v>11.314271</v>
      </c>
      <c r="L74" s="9">
        <v>11.314271</v>
      </c>
      <c r="M74" s="9">
        <v>11.31427</v>
      </c>
      <c r="N74" s="9">
        <v>11.31427</v>
      </c>
      <c r="O74" s="9">
        <v>11.31427</v>
      </c>
      <c r="P74" s="9">
        <v>11.314271</v>
      </c>
      <c r="Q74" s="9">
        <v>11.314271</v>
      </c>
      <c r="R74" s="9">
        <v>11.31427</v>
      </c>
      <c r="S74" s="9">
        <v>11.31427</v>
      </c>
      <c r="T74" s="9">
        <v>11.31427</v>
      </c>
      <c r="U74" s="9">
        <v>11.314271</v>
      </c>
      <c r="V74" s="9">
        <v>11.31427</v>
      </c>
      <c r="W74" s="9">
        <v>11.31427</v>
      </c>
      <c r="X74" s="9">
        <v>11.314271</v>
      </c>
      <c r="Y74" s="9">
        <v>11.314271</v>
      </c>
      <c r="Z74" s="9">
        <v>11.31427</v>
      </c>
      <c r="AA74" s="9">
        <v>11.314271</v>
      </c>
      <c r="AB74" s="9">
        <v>11.314271</v>
      </c>
      <c r="AC74" s="9">
        <v>11.31427</v>
      </c>
      <c r="AD74" s="9">
        <v>11.314271</v>
      </c>
      <c r="AE74" s="9">
        <v>11.31427</v>
      </c>
      <c r="AF74" s="9">
        <v>11.31427</v>
      </c>
      <c r="AG74" s="9">
        <v>11.31427</v>
      </c>
      <c r="AH74" s="9">
        <v>11.314271</v>
      </c>
      <c r="AI74" s="9">
        <v>11.314271</v>
      </c>
      <c r="AJ74" s="9">
        <v>11.314271</v>
      </c>
      <c r="AK74" s="8">
        <v>0</v>
      </c>
    </row>
    <row r="76" spans="1:37" ht="15" customHeight="1">
      <c r="A76" s="7" t="s">
        <v>214</v>
      </c>
      <c r="B76" s="11" t="s">
        <v>215</v>
      </c>
      <c r="C76" s="180">
        <v>3412</v>
      </c>
      <c r="D76" s="180">
        <v>3412</v>
      </c>
      <c r="E76" s="180">
        <v>3412</v>
      </c>
      <c r="F76" s="180">
        <v>3412</v>
      </c>
      <c r="G76" s="180">
        <v>3412</v>
      </c>
      <c r="H76" s="180">
        <v>3412</v>
      </c>
      <c r="I76" s="180">
        <v>3412</v>
      </c>
      <c r="J76" s="180">
        <v>3412</v>
      </c>
      <c r="K76" s="180">
        <v>3412</v>
      </c>
      <c r="L76" s="180">
        <v>3412</v>
      </c>
      <c r="M76" s="180">
        <v>3412</v>
      </c>
      <c r="N76" s="180">
        <v>3412</v>
      </c>
      <c r="O76" s="180">
        <v>3412</v>
      </c>
      <c r="P76" s="180">
        <v>3412</v>
      </c>
      <c r="Q76" s="180">
        <v>3412</v>
      </c>
      <c r="R76" s="180">
        <v>3412</v>
      </c>
      <c r="S76" s="180">
        <v>3412</v>
      </c>
      <c r="T76" s="180">
        <v>3412</v>
      </c>
      <c r="U76" s="180">
        <v>3412</v>
      </c>
      <c r="V76" s="180">
        <v>3412</v>
      </c>
      <c r="W76" s="180">
        <v>3412</v>
      </c>
      <c r="X76" s="180">
        <v>3412</v>
      </c>
      <c r="Y76" s="180">
        <v>3412</v>
      </c>
      <c r="Z76" s="180">
        <v>3412</v>
      </c>
      <c r="AA76" s="180">
        <v>3412</v>
      </c>
      <c r="AB76" s="180">
        <v>3412</v>
      </c>
      <c r="AC76" s="180">
        <v>3412</v>
      </c>
      <c r="AD76" s="180">
        <v>3412</v>
      </c>
      <c r="AE76" s="180">
        <v>3412</v>
      </c>
      <c r="AF76" s="180">
        <v>3412</v>
      </c>
      <c r="AG76" s="180">
        <v>3412</v>
      </c>
      <c r="AH76" s="180">
        <v>3412</v>
      </c>
      <c r="AI76" s="180">
        <v>3412</v>
      </c>
      <c r="AJ76" s="180">
        <v>3412</v>
      </c>
      <c r="AK76" s="179">
        <v>0</v>
      </c>
    </row>
    <row r="77" spans="1:37" ht="15" customHeight="1" thickBot="1"/>
    <row r="78" spans="1:37" ht="15" customHeight="1">
      <c r="B78" s="192" t="s">
        <v>216</v>
      </c>
      <c r="C78" s="192"/>
      <c r="D78" s="192"/>
      <c r="E78" s="192"/>
      <c r="F78" s="192"/>
      <c r="G78" s="192"/>
      <c r="H78" s="192"/>
      <c r="I78" s="192"/>
      <c r="J78" s="192"/>
      <c r="K78" s="192"/>
      <c r="L78" s="192"/>
      <c r="M78" s="192"/>
      <c r="N78" s="192"/>
      <c r="O78" s="192"/>
      <c r="P78" s="192"/>
      <c r="Q78" s="192"/>
      <c r="R78" s="192"/>
      <c r="S78" s="192"/>
      <c r="T78" s="192"/>
      <c r="U78" s="192"/>
      <c r="V78" s="192"/>
      <c r="W78" s="192"/>
      <c r="X78" s="192"/>
      <c r="Y78" s="192"/>
      <c r="Z78" s="192"/>
      <c r="AA78" s="192"/>
      <c r="AB78" s="192"/>
      <c r="AC78" s="192"/>
      <c r="AD78" s="192"/>
      <c r="AE78" s="192"/>
      <c r="AF78" s="192"/>
      <c r="AG78" s="192"/>
      <c r="AH78" s="192"/>
      <c r="AI78" s="192"/>
      <c r="AJ78" s="192"/>
      <c r="AK78" s="192"/>
    </row>
    <row r="79" spans="1:37" ht="15" customHeight="1">
      <c r="B79" s="6" t="s">
        <v>217</v>
      </c>
    </row>
    <row r="80" spans="1:37" ht="15" customHeight="1">
      <c r="B80" s="6" t="s">
        <v>218</v>
      </c>
    </row>
    <row r="81" spans="2:2" ht="15" customHeight="1">
      <c r="B81" s="6" t="s">
        <v>219</v>
      </c>
    </row>
    <row r="82" spans="2:2" ht="15" customHeight="1">
      <c r="B82" s="6" t="s">
        <v>220</v>
      </c>
    </row>
    <row r="83" spans="2:2" ht="15" customHeight="1">
      <c r="B83" s="6" t="s">
        <v>221</v>
      </c>
    </row>
    <row r="84" spans="2:2" ht="15" customHeight="1">
      <c r="B84" s="6" t="s">
        <v>222</v>
      </c>
    </row>
    <row r="85" spans="2:2" ht="15" customHeight="1">
      <c r="B85" s="6" t="s">
        <v>223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topLeftCell="A5" zoomScale="80" zoomScaleNormal="80" workbookViewId="0"/>
  </sheetViews>
  <sheetFormatPr defaultColWidth="9.140625" defaultRowHeight="14.45"/>
  <cols>
    <col min="1" max="1" width="33.140625" customWidth="1"/>
    <col min="2" max="2" width="13.42578125" bestFit="1" customWidth="1"/>
    <col min="3" max="3" width="11.5703125" customWidth="1"/>
    <col min="4" max="4" width="12.85546875" bestFit="1" customWidth="1"/>
    <col min="5" max="5" width="10.42578125" bestFit="1" customWidth="1"/>
    <col min="6" max="6" width="11.28515625" customWidth="1"/>
    <col min="7" max="7" width="13.42578125" customWidth="1"/>
    <col min="8" max="8" width="12.7109375" bestFit="1" customWidth="1"/>
    <col min="9" max="9" width="9.7109375" bestFit="1" customWidth="1"/>
    <col min="11" max="11" width="10.42578125" customWidth="1"/>
    <col min="12" max="12" width="12.42578125" bestFit="1" customWidth="1"/>
    <col min="15" max="15" width="12.85546875" bestFit="1" customWidth="1"/>
    <col min="19" max="19" width="10.42578125" customWidth="1"/>
    <col min="23" max="23" width="10.7109375" customWidth="1"/>
  </cols>
  <sheetData>
    <row r="1" spans="1:23" ht="15.6">
      <c r="A1" s="19" t="s">
        <v>224</v>
      </c>
    </row>
    <row r="2" spans="1:23">
      <c r="A2" s="20" t="s">
        <v>225</v>
      </c>
    </row>
    <row r="3" spans="1:23" ht="12.75" customHeight="1">
      <c r="A3" s="21" t="s">
        <v>226</v>
      </c>
      <c r="B3" s="22" t="s">
        <v>227</v>
      </c>
      <c r="C3" s="23"/>
      <c r="D3" s="23"/>
      <c r="E3" s="24" t="s">
        <v>228</v>
      </c>
      <c r="F3" s="24" t="s">
        <v>229</v>
      </c>
      <c r="G3" s="24" t="s">
        <v>230</v>
      </c>
      <c r="H3" s="24" t="s">
        <v>230</v>
      </c>
      <c r="I3" s="25"/>
    </row>
    <row r="4" spans="1:23" ht="27">
      <c r="A4" s="26"/>
      <c r="B4" s="27" t="s">
        <v>231</v>
      </c>
      <c r="C4" s="28" t="s">
        <v>232</v>
      </c>
      <c r="D4" s="28" t="s">
        <v>233</v>
      </c>
      <c r="E4" s="28"/>
      <c r="F4" s="28" t="s">
        <v>234</v>
      </c>
      <c r="G4" s="28" t="s">
        <v>235</v>
      </c>
      <c r="H4" s="29" t="s">
        <v>236</v>
      </c>
      <c r="I4" s="30" t="s">
        <v>237</v>
      </c>
    </row>
    <row r="5" spans="1:23">
      <c r="A5" s="31" t="s">
        <v>238</v>
      </c>
      <c r="B5" s="32">
        <v>1</v>
      </c>
      <c r="C5" s="33" t="s">
        <v>239</v>
      </c>
      <c r="D5" s="33"/>
      <c r="E5" s="34"/>
      <c r="F5" s="34"/>
      <c r="G5" s="34"/>
      <c r="H5" s="34"/>
      <c r="I5" s="35"/>
    </row>
    <row r="6" spans="1:23">
      <c r="A6" s="36" t="s">
        <v>240</v>
      </c>
      <c r="B6" s="37" t="s">
        <v>241</v>
      </c>
      <c r="C6" s="38" t="s">
        <v>241</v>
      </c>
      <c r="D6" s="38" t="s">
        <v>241</v>
      </c>
      <c r="E6" s="38" t="s">
        <v>242</v>
      </c>
      <c r="F6" s="39"/>
      <c r="G6" s="39"/>
      <c r="H6" s="39"/>
      <c r="I6" s="40"/>
    </row>
    <row r="7" spans="1:23">
      <c r="A7" s="41" t="s">
        <v>243</v>
      </c>
      <c r="B7" s="42">
        <v>129670</v>
      </c>
      <c r="C7" s="43">
        <v>129670</v>
      </c>
      <c r="D7" s="43">
        <v>138350</v>
      </c>
      <c r="E7" s="43">
        <v>3205</v>
      </c>
      <c r="F7" s="44">
        <v>0.85299999999999998</v>
      </c>
      <c r="G7" s="45">
        <v>16000</v>
      </c>
      <c r="H7" s="46">
        <v>1.6E-2</v>
      </c>
      <c r="I7" s="47">
        <v>0.93726057101554028</v>
      </c>
    </row>
    <row r="8" spans="1:23">
      <c r="A8" s="41" t="s">
        <v>244</v>
      </c>
      <c r="B8" s="42">
        <v>135084.91292306196</v>
      </c>
      <c r="C8" s="48">
        <v>135084.91292306196</v>
      </c>
      <c r="D8" s="48">
        <v>144475.84269846199</v>
      </c>
      <c r="E8" s="48">
        <v>3266</v>
      </c>
      <c r="F8" s="49">
        <v>0.85562068501529054</v>
      </c>
      <c r="G8" s="45">
        <v>1800</v>
      </c>
      <c r="H8" s="46">
        <v>1.8E-3</v>
      </c>
      <c r="I8" s="47">
        <v>0.93500000000000005</v>
      </c>
    </row>
    <row r="9" spans="1:23">
      <c r="A9" s="41" t="s">
        <v>245</v>
      </c>
      <c r="B9" s="42">
        <v>152370.90134048002</v>
      </c>
      <c r="C9" s="48">
        <v>152370.90134048002</v>
      </c>
      <c r="D9" s="48">
        <v>162963.53084543315</v>
      </c>
      <c r="E9" s="48">
        <v>3839.6821254480283</v>
      </c>
      <c r="F9" s="49">
        <v>0.83</v>
      </c>
      <c r="G9" s="45">
        <v>48000</v>
      </c>
      <c r="H9" s="46">
        <v>4.8000000000000001E-2</v>
      </c>
      <c r="I9" s="47">
        <v>0.93500000000000016</v>
      </c>
    </row>
    <row r="10" spans="1:23">
      <c r="A10" s="41" t="s">
        <v>246</v>
      </c>
      <c r="B10" s="42">
        <v>152370.90134048002</v>
      </c>
      <c r="C10" s="50">
        <v>152370.90134048002</v>
      </c>
      <c r="D10" s="50">
        <v>162963.53084543315</v>
      </c>
      <c r="E10" s="50">
        <v>3839.6821254480283</v>
      </c>
      <c r="F10" s="51">
        <v>0.83</v>
      </c>
      <c r="G10" s="50">
        <v>48000</v>
      </c>
      <c r="H10" s="46">
        <v>4.8000000000000001E-2</v>
      </c>
      <c r="I10" s="47">
        <v>0.93500000000000016</v>
      </c>
    </row>
    <row r="11" spans="1:23">
      <c r="A11" s="41" t="s">
        <v>247</v>
      </c>
      <c r="B11" s="42">
        <v>145194.18901496602</v>
      </c>
      <c r="C11" s="50">
        <v>145194.18901496602</v>
      </c>
      <c r="D11" s="50">
        <v>155287.90268980322</v>
      </c>
      <c r="E11" s="50">
        <v>3500.47748781362</v>
      </c>
      <c r="F11" s="51">
        <v>0.83245885654014951</v>
      </c>
      <c r="G11" s="50">
        <v>37227.389654331695</v>
      </c>
      <c r="H11" s="46">
        <v>3.7227389654331693E-2</v>
      </c>
      <c r="I11" s="47">
        <v>0.93500000000000005</v>
      </c>
      <c r="L11" s="50"/>
      <c r="M11" s="50"/>
      <c r="N11" s="50"/>
      <c r="O11" s="50"/>
      <c r="P11" s="51"/>
      <c r="Q11" s="50"/>
      <c r="R11" s="46"/>
      <c r="S11" s="52"/>
    </row>
    <row r="12" spans="1:23">
      <c r="A12" s="41" t="s">
        <v>248</v>
      </c>
      <c r="B12" s="42">
        <v>128448.52692210001</v>
      </c>
      <c r="C12" s="48">
        <v>128448.52692210001</v>
      </c>
      <c r="D12" s="48">
        <v>137378.10365999999</v>
      </c>
      <c r="E12" s="48">
        <v>2709</v>
      </c>
      <c r="F12" s="49">
        <v>0.84059083544303792</v>
      </c>
      <c r="G12" s="45">
        <v>1600</v>
      </c>
      <c r="H12" s="46">
        <v>1.6000000000000001E-3</v>
      </c>
      <c r="I12" s="47">
        <v>0.93500000000000005</v>
      </c>
    </row>
    <row r="13" spans="1:23">
      <c r="A13" t="s">
        <v>249</v>
      </c>
      <c r="B13" s="42">
        <v>125600.90733399388</v>
      </c>
      <c r="C13" s="53">
        <v>125600.90733399388</v>
      </c>
      <c r="D13" s="53">
        <v>134008.52571649614</v>
      </c>
      <c r="E13" s="54">
        <v>3087.2372132564833</v>
      </c>
      <c r="F13" s="55">
        <v>0.85299999999999998</v>
      </c>
      <c r="G13" s="55">
        <v>16000</v>
      </c>
      <c r="H13" s="46">
        <v>1.6E-2</v>
      </c>
      <c r="I13" s="47">
        <v>0.93726057101554028</v>
      </c>
    </row>
    <row r="14" spans="1:23">
      <c r="A14" t="s">
        <v>250</v>
      </c>
      <c r="B14" s="42">
        <v>122492.60888766299</v>
      </c>
      <c r="C14" s="53">
        <v>122492.60888766299</v>
      </c>
      <c r="D14" s="53">
        <v>130692.16040416578</v>
      </c>
      <c r="E14" s="54">
        <v>2984.0426545960995</v>
      </c>
      <c r="F14" s="55">
        <v>0.85299999999999998</v>
      </c>
      <c r="G14" s="55">
        <v>16000</v>
      </c>
      <c r="H14" s="46">
        <v>1.6E-2</v>
      </c>
      <c r="I14" s="47">
        <v>0.93726057101554017</v>
      </c>
    </row>
    <row r="15" spans="1:23">
      <c r="A15" s="41" t="s">
        <v>251</v>
      </c>
      <c r="B15" s="42">
        <v>116090</v>
      </c>
      <c r="C15" s="43">
        <v>116090</v>
      </c>
      <c r="D15" s="43">
        <v>124340</v>
      </c>
      <c r="E15" s="43">
        <v>2819</v>
      </c>
      <c r="F15" s="44">
        <v>0.86299999999999999</v>
      </c>
      <c r="G15" s="50">
        <v>10</v>
      </c>
      <c r="H15" s="46">
        <v>1.0000000000000001E-5</v>
      </c>
      <c r="I15" s="47">
        <v>0.93364967025896739</v>
      </c>
      <c r="P15" s="56"/>
      <c r="Q15" s="56"/>
      <c r="R15" s="56"/>
      <c r="S15" s="56"/>
      <c r="T15" s="56"/>
      <c r="U15" s="56"/>
      <c r="V15" s="57"/>
      <c r="W15" s="53"/>
    </row>
    <row r="16" spans="1:23">
      <c r="A16" s="41" t="s">
        <v>252</v>
      </c>
      <c r="B16" s="42">
        <v>112193.52</v>
      </c>
      <c r="C16" s="50">
        <v>112193.52</v>
      </c>
      <c r="D16" s="50">
        <v>120438.62000000001</v>
      </c>
      <c r="E16" s="50">
        <v>2835.5620000000004</v>
      </c>
      <c r="F16" s="51">
        <v>0.82778546968819577</v>
      </c>
      <c r="G16" s="58">
        <v>9.0261788360871336</v>
      </c>
      <c r="H16" s="46">
        <v>9.0261788360871334E-6</v>
      </c>
      <c r="I16" s="47">
        <v>0.931541062160958</v>
      </c>
      <c r="S16" s="56"/>
      <c r="T16" s="56"/>
      <c r="U16" s="56"/>
      <c r="V16" s="57"/>
      <c r="W16" s="53"/>
    </row>
    <row r="17" spans="1:23">
      <c r="A17" s="41" t="s">
        <v>253</v>
      </c>
      <c r="B17" s="42">
        <v>112193.52</v>
      </c>
      <c r="C17" s="50">
        <v>112193.52</v>
      </c>
      <c r="D17" s="50">
        <v>120438.62000000001</v>
      </c>
      <c r="E17" s="50">
        <v>2835.5620000000004</v>
      </c>
      <c r="F17" s="51">
        <v>0.82778546968819577</v>
      </c>
      <c r="G17" s="58">
        <v>9.0261788360871336</v>
      </c>
      <c r="H17" s="46">
        <v>9.0261788360871334E-6</v>
      </c>
      <c r="I17" s="47">
        <v>0.931541062160958</v>
      </c>
      <c r="P17" s="56"/>
      <c r="Q17" s="56"/>
      <c r="R17" s="56"/>
      <c r="S17" s="56"/>
      <c r="T17" s="56"/>
      <c r="U17" s="56"/>
      <c r="V17" s="57"/>
      <c r="W17" s="53"/>
    </row>
    <row r="18" spans="1:23">
      <c r="A18" s="41" t="s">
        <v>254</v>
      </c>
      <c r="B18" s="42">
        <v>106150</v>
      </c>
      <c r="C18" s="50">
        <v>106150</v>
      </c>
      <c r="D18" s="50">
        <v>114387.5</v>
      </c>
      <c r="E18" s="50">
        <v>2861.25</v>
      </c>
      <c r="F18" s="51">
        <v>0.77774999999999994</v>
      </c>
      <c r="G18" s="58">
        <v>7.642500028014183</v>
      </c>
      <c r="H18" s="46">
        <v>7.6425000280141833E-6</v>
      </c>
      <c r="I18" s="47">
        <v>0.92798601245765489</v>
      </c>
      <c r="S18" s="56"/>
      <c r="T18" s="56"/>
      <c r="U18" s="56"/>
      <c r="V18" s="57"/>
      <c r="W18" s="53"/>
    </row>
    <row r="19" spans="1:23">
      <c r="A19" s="41" t="s">
        <v>255</v>
      </c>
      <c r="B19" s="42">
        <v>100186</v>
      </c>
      <c r="C19" s="50">
        <v>100186</v>
      </c>
      <c r="D19" s="50">
        <v>108416</v>
      </c>
      <c r="E19" s="50">
        <v>2886.6</v>
      </c>
      <c r="F19" s="51">
        <v>0.72659999999999991</v>
      </c>
      <c r="G19" s="58">
        <v>6.2280000448226929</v>
      </c>
      <c r="H19" s="46">
        <v>6.2280000448226927E-6</v>
      </c>
      <c r="I19" s="47">
        <v>0.92408869539551353</v>
      </c>
      <c r="J19" s="56"/>
      <c r="K19" s="56"/>
      <c r="L19" s="56"/>
      <c r="M19" s="57"/>
      <c r="N19" s="53"/>
    </row>
    <row r="20" spans="1:23">
      <c r="A20" s="41" t="s">
        <v>256</v>
      </c>
      <c r="B20" s="42">
        <v>128450</v>
      </c>
      <c r="C20" s="43">
        <v>128450</v>
      </c>
      <c r="D20" s="43">
        <v>137380</v>
      </c>
      <c r="E20" s="43">
        <v>3167</v>
      </c>
      <c r="F20" s="44">
        <v>0.86499999999999999</v>
      </c>
      <c r="G20" s="50">
        <v>200</v>
      </c>
      <c r="H20" s="46">
        <v>2.0000000000000001E-4</v>
      </c>
      <c r="I20" s="47">
        <v>0.93499781627602274</v>
      </c>
      <c r="W20" s="53"/>
    </row>
    <row r="21" spans="1:23">
      <c r="A21" s="59" t="s">
        <v>257</v>
      </c>
      <c r="B21" s="42">
        <v>129487.84757606639</v>
      </c>
      <c r="C21" s="50">
        <v>129487.84757606639</v>
      </c>
      <c r="D21" s="50">
        <v>138490</v>
      </c>
      <c r="E21" s="50">
        <v>3206</v>
      </c>
      <c r="F21" s="60">
        <v>0.871</v>
      </c>
      <c r="G21" s="50">
        <v>11</v>
      </c>
      <c r="H21" s="46">
        <v>1.1E-5</v>
      </c>
      <c r="I21" s="47"/>
    </row>
    <row r="22" spans="1:23">
      <c r="A22" s="41" t="s">
        <v>258</v>
      </c>
      <c r="B22" s="42">
        <v>128450</v>
      </c>
      <c r="C22" s="50">
        <v>128450</v>
      </c>
      <c r="D22" s="50">
        <v>137380</v>
      </c>
      <c r="E22" s="50">
        <v>3167</v>
      </c>
      <c r="F22" s="51">
        <v>0.86499999999999999</v>
      </c>
      <c r="G22" s="50">
        <v>11</v>
      </c>
      <c r="H22" s="46">
        <v>1.1E-5</v>
      </c>
      <c r="I22" s="47">
        <v>0.93499781627602274</v>
      </c>
    </row>
    <row r="23" spans="1:23">
      <c r="A23" s="41" t="s">
        <v>259</v>
      </c>
      <c r="B23" s="42">
        <v>129487.84757606639</v>
      </c>
      <c r="C23" s="50">
        <v>129487.84757606639</v>
      </c>
      <c r="D23" s="43">
        <v>138490</v>
      </c>
      <c r="E23" s="43">
        <v>3206</v>
      </c>
      <c r="F23" s="44">
        <v>0.871</v>
      </c>
      <c r="G23" s="45">
        <v>11</v>
      </c>
      <c r="H23" s="46">
        <v>1.1E-5</v>
      </c>
      <c r="I23" s="47">
        <v>0.93499781627602274</v>
      </c>
    </row>
    <row r="24" spans="1:23">
      <c r="A24" s="41" t="s">
        <v>260</v>
      </c>
      <c r="B24" s="42">
        <v>116920</v>
      </c>
      <c r="C24" s="43">
        <v>116920</v>
      </c>
      <c r="D24" s="43">
        <v>125080</v>
      </c>
      <c r="E24" s="43">
        <v>2745</v>
      </c>
      <c r="F24" s="44">
        <v>0.85</v>
      </c>
      <c r="G24" s="45">
        <v>1</v>
      </c>
      <c r="H24" s="46">
        <v>9.9999999999999995E-7</v>
      </c>
      <c r="I24" s="47">
        <v>0.93476175247841387</v>
      </c>
    </row>
    <row r="25" spans="1:23">
      <c r="A25" s="41" t="s">
        <v>261</v>
      </c>
      <c r="B25" s="42">
        <v>118237.434842673</v>
      </c>
      <c r="C25" s="50">
        <v>118237.434842673</v>
      </c>
      <c r="D25" s="50">
        <v>126586.157141156</v>
      </c>
      <c r="E25" s="50">
        <v>2833.8569764657</v>
      </c>
      <c r="F25" s="51">
        <v>0.85315638757897505</v>
      </c>
      <c r="G25" s="50">
        <v>10</v>
      </c>
      <c r="H25" s="46">
        <v>1.0000000000000001E-5</v>
      </c>
      <c r="I25" s="47">
        <v>0.93404711473172097</v>
      </c>
    </row>
    <row r="26" spans="1:23">
      <c r="A26" s="41" t="s">
        <v>262</v>
      </c>
      <c r="B26" s="42">
        <v>124307.03423937227</v>
      </c>
      <c r="C26" s="50">
        <v>124307.03423937227</v>
      </c>
      <c r="D26" s="50">
        <v>132948.69438683367</v>
      </c>
      <c r="E26" s="50">
        <v>3035.8996219999995</v>
      </c>
      <c r="F26" s="51">
        <v>0.86199999999999999</v>
      </c>
      <c r="G26" s="50">
        <v>700</v>
      </c>
      <c r="H26" s="46">
        <v>6.9999999999999999E-4</v>
      </c>
      <c r="I26" s="47">
        <v>0.93500003751584637</v>
      </c>
    </row>
    <row r="27" spans="1:23">
      <c r="A27" s="41" t="s">
        <v>263</v>
      </c>
      <c r="B27" s="42">
        <v>123041.23110601204</v>
      </c>
      <c r="C27" s="43">
        <v>123041.23110601204</v>
      </c>
      <c r="D27" s="43">
        <v>131594.89429852215</v>
      </c>
      <c r="E27" s="61">
        <v>2998.0455119999997</v>
      </c>
      <c r="F27" s="44">
        <v>0.86</v>
      </c>
      <c r="G27" s="45">
        <v>11</v>
      </c>
      <c r="H27" s="46">
        <v>1.1E-5</v>
      </c>
      <c r="I27" s="47">
        <v>0.93500003751584626</v>
      </c>
    </row>
    <row r="28" spans="1:23">
      <c r="A28" s="41" t="s">
        <v>264</v>
      </c>
      <c r="B28" s="42">
        <v>111520</v>
      </c>
      <c r="C28" s="50">
        <v>111520</v>
      </c>
      <c r="D28" s="43">
        <v>119740</v>
      </c>
      <c r="E28" s="43">
        <v>2651</v>
      </c>
      <c r="F28" s="44">
        <v>0.84199999999999997</v>
      </c>
      <c r="G28" s="45">
        <v>0</v>
      </c>
      <c r="H28" s="46">
        <v>0</v>
      </c>
      <c r="I28" s="47">
        <v>0.93135126106564226</v>
      </c>
    </row>
    <row r="29" spans="1:23">
      <c r="A29" s="41" t="s">
        <v>265</v>
      </c>
      <c r="B29" s="42">
        <v>140352.52220119376</v>
      </c>
      <c r="C29" s="50">
        <v>140352.52220119376</v>
      </c>
      <c r="D29" s="50">
        <v>150110</v>
      </c>
      <c r="E29" s="50">
        <v>3752</v>
      </c>
      <c r="F29" s="51">
        <v>0.86799999999999999</v>
      </c>
      <c r="G29" s="45">
        <v>5000</v>
      </c>
      <c r="H29" s="46">
        <v>5.0000000000000001E-3</v>
      </c>
      <c r="I29" s="47">
        <v>0.93499781627602263</v>
      </c>
    </row>
    <row r="30" spans="1:23">
      <c r="A30" s="41" t="s">
        <v>266</v>
      </c>
      <c r="B30" s="42">
        <v>140352.52220119376</v>
      </c>
      <c r="C30" s="43">
        <v>140352.52220119376</v>
      </c>
      <c r="D30" s="43">
        <v>150110</v>
      </c>
      <c r="E30" s="43">
        <v>3752</v>
      </c>
      <c r="F30" s="62">
        <v>0.86799999999999999</v>
      </c>
      <c r="G30" s="45">
        <v>27000</v>
      </c>
      <c r="H30" s="46">
        <v>2.7E-2</v>
      </c>
      <c r="I30" s="47">
        <v>0.93499781627602263</v>
      </c>
    </row>
    <row r="31" spans="1:23">
      <c r="A31" s="41" t="s">
        <v>267</v>
      </c>
      <c r="B31" s="42">
        <v>57250</v>
      </c>
      <c r="C31" s="43">
        <v>57250</v>
      </c>
      <c r="D31" s="43">
        <v>65200</v>
      </c>
      <c r="E31" s="43">
        <v>3006</v>
      </c>
      <c r="F31" s="62">
        <v>0.375</v>
      </c>
      <c r="G31" s="50">
        <v>0</v>
      </c>
      <c r="H31" s="46">
        <v>0</v>
      </c>
      <c r="I31" s="47">
        <v>0.87806748466257667</v>
      </c>
    </row>
    <row r="32" spans="1:23">
      <c r="A32" s="41" t="s">
        <v>268</v>
      </c>
      <c r="B32" s="42">
        <v>76330</v>
      </c>
      <c r="C32" s="63">
        <v>76330</v>
      </c>
      <c r="D32" s="61">
        <v>84530</v>
      </c>
      <c r="E32" s="63">
        <v>2988</v>
      </c>
      <c r="F32" s="64">
        <v>0.52200000000000002</v>
      </c>
      <c r="G32" s="53">
        <v>0.57000011205673218</v>
      </c>
      <c r="H32" s="46">
        <v>5.7000011205673218E-7</v>
      </c>
      <c r="I32" s="47">
        <v>0.90299302022950434</v>
      </c>
    </row>
    <row r="33" spans="1:9">
      <c r="A33" s="41" t="s">
        <v>269</v>
      </c>
      <c r="B33" s="42">
        <v>99837</v>
      </c>
      <c r="C33" s="63">
        <v>99837</v>
      </c>
      <c r="D33" s="61">
        <v>108458</v>
      </c>
      <c r="E33" s="63">
        <v>3065</v>
      </c>
      <c r="F33" s="64">
        <v>0.64859999999999995</v>
      </c>
      <c r="G33" s="53">
        <v>0</v>
      </c>
      <c r="H33" s="46">
        <v>0</v>
      </c>
      <c r="I33" s="47">
        <v>0.92051300964428628</v>
      </c>
    </row>
    <row r="34" spans="1:9">
      <c r="A34" s="41" t="s">
        <v>270</v>
      </c>
      <c r="B34" s="42">
        <v>83127</v>
      </c>
      <c r="C34" s="50">
        <v>83127</v>
      </c>
      <c r="D34" s="50">
        <v>89511</v>
      </c>
      <c r="E34" s="50">
        <v>2964</v>
      </c>
      <c r="F34" s="51">
        <v>0.61980000000000002</v>
      </c>
      <c r="G34" s="50">
        <v>0</v>
      </c>
      <c r="H34" s="46">
        <v>0</v>
      </c>
      <c r="I34" s="47">
        <v>0.92867915675168411</v>
      </c>
    </row>
    <row r="35" spans="1:9">
      <c r="A35" s="41" t="s">
        <v>271</v>
      </c>
      <c r="B35" s="42">
        <v>116090</v>
      </c>
      <c r="C35" s="43">
        <v>116090</v>
      </c>
      <c r="D35" s="43">
        <v>124340</v>
      </c>
      <c r="E35" s="45">
        <v>2819</v>
      </c>
      <c r="F35" s="62">
        <v>0.86299999999999999</v>
      </c>
      <c r="G35" s="45">
        <v>10</v>
      </c>
      <c r="H35" s="46">
        <v>1.0000000000000001E-5</v>
      </c>
      <c r="I35" s="47">
        <v>0.93364967025896739</v>
      </c>
    </row>
    <row r="36" spans="1:9">
      <c r="A36" s="41" t="s">
        <v>272</v>
      </c>
      <c r="B36" s="42">
        <v>84950</v>
      </c>
      <c r="C36" s="43">
        <v>84950</v>
      </c>
      <c r="D36" s="43">
        <v>91410</v>
      </c>
      <c r="E36" s="43">
        <v>1923</v>
      </c>
      <c r="F36" s="44">
        <v>0.82</v>
      </c>
      <c r="G36" s="45">
        <v>0</v>
      </c>
      <c r="H36" s="46">
        <v>0</v>
      </c>
      <c r="I36" s="47">
        <v>0.9293293950333662</v>
      </c>
    </row>
    <row r="37" spans="1:9">
      <c r="A37" s="41" t="s">
        <v>273</v>
      </c>
      <c r="B37" s="42">
        <v>74720</v>
      </c>
      <c r="C37" s="43">
        <v>74720</v>
      </c>
      <c r="D37" s="43">
        <v>84820</v>
      </c>
      <c r="E37" s="43">
        <v>1621</v>
      </c>
      <c r="F37" s="65">
        <v>0.75</v>
      </c>
      <c r="G37" s="45">
        <v>0</v>
      </c>
      <c r="H37" s="46">
        <v>0</v>
      </c>
      <c r="I37" s="47">
        <v>0.88092431030417351</v>
      </c>
    </row>
    <row r="38" spans="1:9">
      <c r="A38" s="41" t="s">
        <v>274</v>
      </c>
      <c r="B38" s="42">
        <v>68930</v>
      </c>
      <c r="C38" s="45">
        <v>68930</v>
      </c>
      <c r="D38" s="50">
        <v>75610</v>
      </c>
      <c r="E38" s="45">
        <v>2518</v>
      </c>
      <c r="F38" s="62">
        <v>0.52200000000000002</v>
      </c>
      <c r="G38" s="45">
        <v>0</v>
      </c>
      <c r="H38" s="46">
        <v>0</v>
      </c>
      <c r="I38" s="47">
        <v>0.91165189789710355</v>
      </c>
    </row>
    <row r="39" spans="1:9">
      <c r="A39" s="41" t="s">
        <v>275</v>
      </c>
      <c r="B39" s="42">
        <v>72200</v>
      </c>
      <c r="C39" s="43">
        <v>72200</v>
      </c>
      <c r="D39" s="43">
        <v>79196.89540113158</v>
      </c>
      <c r="E39" s="43">
        <v>3255</v>
      </c>
      <c r="F39" s="44">
        <v>0.47399999999999998</v>
      </c>
      <c r="G39" s="45">
        <v>0</v>
      </c>
      <c r="H39" s="46">
        <v>0</v>
      </c>
      <c r="I39" s="47">
        <v>0.91165189789710355</v>
      </c>
    </row>
    <row r="40" spans="1:9">
      <c r="A40" s="41" t="s">
        <v>276</v>
      </c>
      <c r="B40" s="42">
        <v>119550</v>
      </c>
      <c r="C40" s="43">
        <v>119550</v>
      </c>
      <c r="D40" s="43">
        <v>127960</v>
      </c>
      <c r="E40" s="43">
        <v>3361</v>
      </c>
      <c r="F40" s="44">
        <v>0.77600000000000002</v>
      </c>
      <c r="G40" s="45">
        <v>0</v>
      </c>
      <c r="H40" s="46">
        <v>0</v>
      </c>
      <c r="I40" s="47">
        <v>0.93427633635511098</v>
      </c>
    </row>
    <row r="41" spans="1:9">
      <c r="A41" s="41" t="s">
        <v>277</v>
      </c>
      <c r="B41" s="42">
        <v>123670</v>
      </c>
      <c r="C41" s="45">
        <v>123670</v>
      </c>
      <c r="D41" s="45">
        <v>130030</v>
      </c>
      <c r="E41" s="45">
        <v>3017</v>
      </c>
      <c r="F41" s="62">
        <v>0.85299999999999998</v>
      </c>
      <c r="G41" s="50">
        <v>0</v>
      </c>
      <c r="H41" s="46">
        <v>0</v>
      </c>
      <c r="I41" s="47">
        <v>0.95108821041298164</v>
      </c>
    </row>
    <row r="42" spans="1:9">
      <c r="A42" s="41" t="s">
        <v>278</v>
      </c>
      <c r="B42" s="42">
        <v>117059</v>
      </c>
      <c r="C42" s="61">
        <v>117059</v>
      </c>
      <c r="D42" s="61">
        <v>125293.76528649101</v>
      </c>
      <c r="E42" s="61">
        <v>2835</v>
      </c>
      <c r="F42" s="62">
        <v>0.871</v>
      </c>
      <c r="G42" s="50">
        <v>0</v>
      </c>
      <c r="H42" s="46">
        <v>0</v>
      </c>
      <c r="I42" s="47">
        <v>0.93427633635511098</v>
      </c>
    </row>
    <row r="43" spans="1:9">
      <c r="A43" s="41" t="s">
        <v>279</v>
      </c>
      <c r="B43" s="42">
        <v>122887</v>
      </c>
      <c r="C43" s="61">
        <v>122887</v>
      </c>
      <c r="D43" s="61">
        <v>130817</v>
      </c>
      <c r="E43" s="61">
        <v>2948</v>
      </c>
      <c r="F43" s="62">
        <v>0.871</v>
      </c>
      <c r="G43" s="50">
        <v>0</v>
      </c>
      <c r="H43" s="46">
        <v>0</v>
      </c>
      <c r="I43" s="47">
        <v>0.93938096730547249</v>
      </c>
    </row>
    <row r="44" spans="1:9">
      <c r="A44" s="41" t="s">
        <v>280</v>
      </c>
      <c r="B44" s="42">
        <v>123542.426446789</v>
      </c>
      <c r="C44" s="61">
        <v>123542.426446789</v>
      </c>
      <c r="D44" s="61">
        <v>133070.13702382601</v>
      </c>
      <c r="E44" s="61">
        <v>3003.2639480974099</v>
      </c>
      <c r="F44" s="62">
        <v>0.871</v>
      </c>
      <c r="G44" s="50">
        <v>0</v>
      </c>
      <c r="H44" s="46">
        <v>0</v>
      </c>
      <c r="I44" s="47">
        <v>0.92840083590406852</v>
      </c>
    </row>
    <row r="45" spans="1:9">
      <c r="A45" t="s">
        <v>281</v>
      </c>
      <c r="B45" s="42">
        <v>115983</v>
      </c>
      <c r="C45" s="48">
        <v>115983</v>
      </c>
      <c r="D45" s="50">
        <v>124230</v>
      </c>
      <c r="E45" s="48">
        <v>2830</v>
      </c>
      <c r="F45" s="49">
        <v>0.84</v>
      </c>
      <c r="G45" s="45">
        <v>0</v>
      </c>
      <c r="H45" s="46">
        <v>0</v>
      </c>
      <c r="I45" s="47">
        <v>0.93361506882395562</v>
      </c>
    </row>
    <row r="46" spans="1:9">
      <c r="A46" s="41" t="s">
        <v>282</v>
      </c>
      <c r="B46" s="42">
        <v>113309</v>
      </c>
      <c r="C46" s="50">
        <v>113309</v>
      </c>
      <c r="D46" s="50">
        <v>121365.86456635887</v>
      </c>
      <c r="E46" s="50">
        <v>2713</v>
      </c>
      <c r="F46" s="51">
        <v>0.83109999999999995</v>
      </c>
      <c r="G46" s="66">
        <v>10</v>
      </c>
      <c r="H46" s="46">
        <v>1.0000000000000001E-5</v>
      </c>
      <c r="I46" s="47">
        <v>0.93361506882395551</v>
      </c>
    </row>
    <row r="47" spans="1:9">
      <c r="A47" s="41" t="s">
        <v>283</v>
      </c>
      <c r="B47" s="42">
        <v>112060.7</v>
      </c>
      <c r="C47" s="43">
        <v>112060.7</v>
      </c>
      <c r="D47" s="43">
        <v>120028.80388505213</v>
      </c>
      <c r="E47" s="43">
        <v>2819</v>
      </c>
      <c r="F47" s="62">
        <v>0.86430000000000007</v>
      </c>
      <c r="G47" s="45">
        <v>10</v>
      </c>
      <c r="H47" s="46">
        <v>1.0000000000000001E-5</v>
      </c>
      <c r="I47" s="47">
        <v>0.93361506882395551</v>
      </c>
    </row>
    <row r="48" spans="1:9">
      <c r="A48" s="41" t="s">
        <v>284</v>
      </c>
      <c r="B48" s="42">
        <v>119776.6214942081</v>
      </c>
      <c r="C48" s="43">
        <v>119776.6214942081</v>
      </c>
      <c r="D48" s="43">
        <v>128103.33335647394</v>
      </c>
      <c r="E48" s="43">
        <v>2865.5561269999994</v>
      </c>
      <c r="F48" s="62">
        <v>0.84699999999999998</v>
      </c>
      <c r="G48" s="45">
        <v>0</v>
      </c>
      <c r="H48" s="46">
        <v>0</v>
      </c>
      <c r="I48" s="47">
        <v>0.93500003751584626</v>
      </c>
    </row>
    <row r="49" spans="1:9">
      <c r="A49" s="41" t="s">
        <v>285</v>
      </c>
      <c r="B49" s="42">
        <v>30500</v>
      </c>
      <c r="C49" s="43">
        <v>30500</v>
      </c>
      <c r="D49" s="43">
        <v>36020</v>
      </c>
      <c r="E49" s="43">
        <v>268</v>
      </c>
      <c r="F49" s="62">
        <v>0</v>
      </c>
      <c r="G49" s="45">
        <v>0</v>
      </c>
      <c r="H49" s="46">
        <v>0</v>
      </c>
      <c r="I49" s="47">
        <v>0.84675180455302612</v>
      </c>
    </row>
    <row r="50" spans="1:9">
      <c r="A50" s="41" t="s">
        <v>286</v>
      </c>
      <c r="B50" s="42">
        <v>93540</v>
      </c>
      <c r="C50" s="43">
        <v>93540</v>
      </c>
      <c r="D50" s="43">
        <v>101130</v>
      </c>
      <c r="E50" s="43">
        <v>2811</v>
      </c>
      <c r="F50" s="62">
        <v>0.68100000000000005</v>
      </c>
      <c r="G50" s="45">
        <v>0</v>
      </c>
      <c r="H50" s="46">
        <v>0</v>
      </c>
      <c r="I50" s="47">
        <v>0.92494808662118067</v>
      </c>
    </row>
    <row r="51" spans="1:9">
      <c r="A51" s="41" t="s">
        <v>287</v>
      </c>
      <c r="B51" s="42">
        <v>96720</v>
      </c>
      <c r="C51" s="43">
        <v>96720</v>
      </c>
      <c r="D51" s="43">
        <v>104530</v>
      </c>
      <c r="E51" s="43">
        <v>2810</v>
      </c>
      <c r="F51" s="62">
        <v>0.70599999999999996</v>
      </c>
      <c r="G51" s="45">
        <v>0</v>
      </c>
      <c r="H51" s="46">
        <v>0</v>
      </c>
      <c r="I51" s="47">
        <v>0.92528460728977324</v>
      </c>
    </row>
    <row r="52" spans="1:9">
      <c r="A52" s="41" t="s">
        <v>288</v>
      </c>
      <c r="B52" s="42">
        <v>100480</v>
      </c>
      <c r="C52" s="43">
        <v>100480</v>
      </c>
      <c r="D52" s="43">
        <v>108570</v>
      </c>
      <c r="E52" s="43">
        <v>2913</v>
      </c>
      <c r="F52" s="62">
        <v>0.70599999999999996</v>
      </c>
      <c r="G52" s="45">
        <v>0</v>
      </c>
      <c r="H52" s="46">
        <v>0</v>
      </c>
      <c r="I52" s="47">
        <v>0.92548586165607438</v>
      </c>
    </row>
    <row r="53" spans="1:9">
      <c r="A53" s="41" t="s">
        <v>289</v>
      </c>
      <c r="B53" s="42">
        <v>94970</v>
      </c>
      <c r="C53" s="43">
        <v>94970</v>
      </c>
      <c r="D53" s="43">
        <v>103220</v>
      </c>
      <c r="E53" s="43">
        <v>2213</v>
      </c>
      <c r="F53" s="62">
        <v>0.82799999999999996</v>
      </c>
      <c r="G53" s="45">
        <v>0</v>
      </c>
      <c r="H53" s="46">
        <v>0</v>
      </c>
      <c r="I53" s="47">
        <v>0.92007362914163926</v>
      </c>
    </row>
    <row r="54" spans="1:9">
      <c r="A54" s="41" t="s">
        <v>290</v>
      </c>
      <c r="B54" s="42">
        <v>90060</v>
      </c>
      <c r="C54" s="43">
        <v>90060</v>
      </c>
      <c r="D54" s="43">
        <v>98560</v>
      </c>
      <c r="E54" s="43">
        <v>2118</v>
      </c>
      <c r="F54" s="62">
        <v>0.82799999999999996</v>
      </c>
      <c r="G54" s="45">
        <v>0</v>
      </c>
      <c r="H54" s="46">
        <v>0</v>
      </c>
      <c r="I54" s="47">
        <v>0.91375811688311692</v>
      </c>
    </row>
    <row r="55" spans="1:9">
      <c r="A55" s="41" t="s">
        <v>291</v>
      </c>
      <c r="B55" s="42">
        <v>95720</v>
      </c>
      <c r="C55" s="50">
        <v>95720</v>
      </c>
      <c r="D55" s="43">
        <v>103010</v>
      </c>
      <c r="E55" s="50">
        <v>2253</v>
      </c>
      <c r="F55" s="51">
        <v>0.85699999999999998</v>
      </c>
      <c r="G55" s="45">
        <v>0</v>
      </c>
      <c r="H55" s="46">
        <v>0</v>
      </c>
      <c r="I55" s="47">
        <v>0.92923017182797785</v>
      </c>
    </row>
    <row r="56" spans="1:9">
      <c r="A56" s="41" t="s">
        <v>292</v>
      </c>
      <c r="B56" s="42">
        <v>84250</v>
      </c>
      <c r="C56" s="67">
        <v>84250</v>
      </c>
      <c r="D56" s="50">
        <v>91420</v>
      </c>
      <c r="E56" s="67">
        <v>1920</v>
      </c>
      <c r="F56" s="68">
        <v>0.81799999999999995</v>
      </c>
      <c r="G56" s="45">
        <v>0</v>
      </c>
      <c r="H56" s="46">
        <v>0</v>
      </c>
      <c r="I56" s="47">
        <v>0.92157077225989936</v>
      </c>
    </row>
    <row r="57" spans="1:9">
      <c r="A57" s="41" t="s">
        <v>293</v>
      </c>
      <c r="B57" s="42">
        <v>83686.11202275462</v>
      </c>
      <c r="C57" s="45">
        <v>83686.11202275462</v>
      </c>
      <c r="D57" s="45">
        <v>90050</v>
      </c>
      <c r="E57" s="67">
        <v>2532</v>
      </c>
      <c r="F57" s="68"/>
      <c r="G57" s="45">
        <v>0</v>
      </c>
      <c r="H57" s="46">
        <v>0</v>
      </c>
      <c r="I57" s="47">
        <v>0.92932939503336609</v>
      </c>
    </row>
    <row r="58" spans="1:9">
      <c r="A58" s="36" t="s">
        <v>294</v>
      </c>
      <c r="B58" s="69">
        <v>105124.8</v>
      </c>
      <c r="C58" s="70">
        <v>105124.8</v>
      </c>
      <c r="D58" s="70">
        <v>112166.3</v>
      </c>
      <c r="E58" s="70">
        <v>2478.6999999999998</v>
      </c>
      <c r="F58" s="71">
        <v>0.83625099999999997</v>
      </c>
      <c r="G58" s="72">
        <v>0</v>
      </c>
      <c r="H58" s="73">
        <v>0</v>
      </c>
      <c r="I58" s="74">
        <v>0.93722267739953979</v>
      </c>
    </row>
    <row r="59" spans="1:9">
      <c r="A59" s="41" t="s">
        <v>295</v>
      </c>
      <c r="B59" s="42" t="s">
        <v>296</v>
      </c>
      <c r="C59" s="43" t="s">
        <v>296</v>
      </c>
      <c r="D59" s="43" t="s">
        <v>296</v>
      </c>
      <c r="E59" s="75" t="s">
        <v>297</v>
      </c>
      <c r="F59" s="44"/>
      <c r="G59" s="45"/>
      <c r="H59" s="46"/>
      <c r="I59" s="47" t="s">
        <v>237</v>
      </c>
    </row>
    <row r="60" spans="1:9">
      <c r="A60" s="41" t="s">
        <v>298</v>
      </c>
      <c r="B60" s="42">
        <v>983</v>
      </c>
      <c r="C60" s="76">
        <v>983</v>
      </c>
      <c r="D60" s="76">
        <v>1089</v>
      </c>
      <c r="E60" s="77">
        <v>22</v>
      </c>
      <c r="F60" s="62">
        <v>0.72399999999999998</v>
      </c>
      <c r="G60" s="45">
        <v>6</v>
      </c>
      <c r="H60" s="46">
        <v>6.0000000000000002E-6</v>
      </c>
      <c r="I60" s="47">
        <v>0.90266299357208446</v>
      </c>
    </row>
    <row r="61" spans="1:9">
      <c r="A61" s="41" t="s">
        <v>299</v>
      </c>
      <c r="B61" s="42">
        <v>962.18504920853229</v>
      </c>
      <c r="C61" s="76">
        <v>962.18504920853229</v>
      </c>
      <c r="D61" s="76">
        <v>1068.0254046214709</v>
      </c>
      <c r="E61" s="77">
        <v>20.303179298999996</v>
      </c>
      <c r="F61" s="62">
        <v>0.75</v>
      </c>
      <c r="G61" s="45">
        <v>0</v>
      </c>
      <c r="H61" s="46">
        <v>0</v>
      </c>
      <c r="I61" s="47">
        <v>0.9009009009009008</v>
      </c>
    </row>
    <row r="62" spans="1:9">
      <c r="A62" s="41" t="s">
        <v>300</v>
      </c>
      <c r="B62" s="42">
        <v>290</v>
      </c>
      <c r="C62" s="50">
        <v>290</v>
      </c>
      <c r="D62" s="50">
        <v>343</v>
      </c>
      <c r="E62" s="78">
        <v>2.5499999999999998</v>
      </c>
      <c r="F62" s="65">
        <v>0</v>
      </c>
      <c r="G62" s="45">
        <v>0</v>
      </c>
      <c r="H62" s="46">
        <v>0</v>
      </c>
      <c r="I62" s="47">
        <v>0.84548104956268222</v>
      </c>
    </row>
    <row r="63" spans="1:9">
      <c r="A63" s="41" t="s">
        <v>301</v>
      </c>
      <c r="B63" s="42"/>
      <c r="C63" s="48"/>
      <c r="D63" s="48"/>
      <c r="E63" s="79">
        <v>55.977829999999997</v>
      </c>
      <c r="F63" s="65">
        <v>0.27272727272727271</v>
      </c>
      <c r="G63" s="61">
        <v>0</v>
      </c>
      <c r="H63" s="46">
        <v>0</v>
      </c>
      <c r="I63" s="47"/>
    </row>
    <row r="64" spans="1:9">
      <c r="A64" s="36" t="s">
        <v>302</v>
      </c>
      <c r="B64" s="69">
        <v>1159.2737122826286</v>
      </c>
      <c r="C64" s="80">
        <v>1159.2737122826286</v>
      </c>
      <c r="D64" s="70">
        <v>1279.7381453012381</v>
      </c>
      <c r="E64" s="72">
        <v>25.019852271678111</v>
      </c>
      <c r="F64" s="71">
        <v>0.76981385823883608</v>
      </c>
      <c r="G64" s="72">
        <v>6</v>
      </c>
      <c r="H64" s="73">
        <v>6.0000000000000002E-6</v>
      </c>
      <c r="I64" s="74">
        <v>0.90586790472651468</v>
      </c>
    </row>
    <row r="65" spans="1:12">
      <c r="A65" s="41" t="s">
        <v>303</v>
      </c>
      <c r="B65" s="42" t="s">
        <v>304</v>
      </c>
      <c r="C65" s="50" t="s">
        <v>304</v>
      </c>
      <c r="D65" s="50" t="s">
        <v>304</v>
      </c>
      <c r="E65" s="50"/>
      <c r="F65" s="51"/>
      <c r="G65" s="50"/>
      <c r="H65" s="46"/>
      <c r="I65" s="47" t="s">
        <v>237</v>
      </c>
    </row>
    <row r="66" spans="1:12">
      <c r="A66" s="59" t="s">
        <v>305</v>
      </c>
      <c r="B66" s="42">
        <v>19474169.219601419</v>
      </c>
      <c r="C66" s="50">
        <v>19474169.219601419</v>
      </c>
      <c r="D66" s="43">
        <v>20673610.116392747</v>
      </c>
      <c r="E66" s="67"/>
      <c r="F66" s="44">
        <v>0.58571109877499994</v>
      </c>
      <c r="G66" s="61">
        <v>10455.988337376644</v>
      </c>
      <c r="H66" s="46">
        <v>1.0455988337376645E-2</v>
      </c>
      <c r="I66" s="81"/>
      <c r="K66" s="82"/>
    </row>
    <row r="67" spans="1:12">
      <c r="A67" s="59" t="s">
        <v>306</v>
      </c>
      <c r="B67" s="42">
        <v>22639319.979813498</v>
      </c>
      <c r="C67" s="50">
        <v>22639319.979813498</v>
      </c>
      <c r="D67" s="43">
        <v>23633492.9618803</v>
      </c>
      <c r="E67" s="67"/>
      <c r="F67" s="65">
        <v>0.61199999999999999</v>
      </c>
      <c r="G67" s="61">
        <v>15352.092718927001</v>
      </c>
      <c r="H67" s="46">
        <v>1.5352092718927001E-2</v>
      </c>
      <c r="I67" s="81">
        <v>0.95793372635732021</v>
      </c>
      <c r="K67" s="82"/>
    </row>
    <row r="68" spans="1:12">
      <c r="A68" s="59" t="s">
        <v>307</v>
      </c>
      <c r="B68" s="42">
        <v>16085444.010446707</v>
      </c>
      <c r="C68" s="50">
        <v>16085444.010446707</v>
      </c>
      <c r="D68" s="61">
        <v>17449319.671483699</v>
      </c>
      <c r="E68" s="67"/>
      <c r="F68" s="65">
        <v>0.53700000000000003</v>
      </c>
      <c r="G68" s="61">
        <v>3568.253687975</v>
      </c>
      <c r="H68" s="46">
        <v>3.5682536879749998E-3</v>
      </c>
      <c r="I68" s="81">
        <v>0.92183788899999997</v>
      </c>
      <c r="K68" s="82"/>
    </row>
    <row r="69" spans="1:12">
      <c r="A69" s="59" t="s">
        <v>308</v>
      </c>
      <c r="B69" s="42">
        <v>10805182.822031699</v>
      </c>
      <c r="C69" s="50">
        <v>10805182.822031699</v>
      </c>
      <c r="D69" s="61">
        <v>12992301.9717196</v>
      </c>
      <c r="E69" s="67"/>
      <c r="F69" s="49">
        <v>0.49099999999999999</v>
      </c>
      <c r="G69" s="61">
        <v>9064.2347162629994</v>
      </c>
      <c r="H69" s="46">
        <v>9.0642347162629994E-3</v>
      </c>
      <c r="I69" s="47">
        <v>0.83166038209020898</v>
      </c>
      <c r="K69" s="82"/>
    </row>
    <row r="70" spans="1:12">
      <c r="A70" s="59" t="s">
        <v>309</v>
      </c>
      <c r="B70" s="42">
        <v>22639319.979813498</v>
      </c>
      <c r="C70" s="50">
        <v>22639319.979813498</v>
      </c>
      <c r="D70" s="48">
        <v>23633492.9618803</v>
      </c>
      <c r="E70" s="67"/>
      <c r="F70" s="49">
        <v>0.80642049800000004</v>
      </c>
      <c r="G70" s="61">
        <v>16142.739251388</v>
      </c>
      <c r="H70" s="46">
        <v>1.6142739251388E-2</v>
      </c>
      <c r="I70" s="47">
        <v>0.95793372635732021</v>
      </c>
      <c r="K70" s="82"/>
    </row>
    <row r="71" spans="1:12">
      <c r="A71" s="41" t="s">
        <v>310</v>
      </c>
      <c r="B71" s="42">
        <v>9945646.340310514</v>
      </c>
      <c r="C71" s="50">
        <v>9945646.340310514</v>
      </c>
      <c r="D71" s="61">
        <v>11958783.362163</v>
      </c>
      <c r="E71" s="50"/>
      <c r="F71" s="65">
        <v>0.32642858499999999</v>
      </c>
      <c r="G71" s="83">
        <v>9064.2347162629994</v>
      </c>
      <c r="H71" s="46">
        <v>9.0642347162629994E-3</v>
      </c>
      <c r="I71" s="81">
        <v>0.83166038209020898</v>
      </c>
      <c r="K71" s="82"/>
      <c r="L71" s="82"/>
    </row>
    <row r="72" spans="1:12">
      <c r="A72" s="41" t="s">
        <v>311</v>
      </c>
      <c r="B72" s="42">
        <v>26949428.734871496</v>
      </c>
      <c r="C72" s="50">
        <v>26949428.734871496</v>
      </c>
      <c r="D72" s="61">
        <v>28595925.1717753</v>
      </c>
      <c r="E72" s="50"/>
      <c r="F72" s="65">
        <v>0.86670000000000003</v>
      </c>
      <c r="G72" s="50">
        <v>45137.714412408997</v>
      </c>
      <c r="H72" s="46">
        <v>4.5137714412408998E-2</v>
      </c>
      <c r="I72" s="47">
        <v>0.94242199100000001</v>
      </c>
      <c r="K72" s="82"/>
    </row>
    <row r="73" spans="1:12">
      <c r="A73" s="41" t="s">
        <v>312</v>
      </c>
      <c r="B73" s="42">
        <v>26664354.295994278</v>
      </c>
      <c r="C73" s="50">
        <v>26664354.295994278</v>
      </c>
      <c r="D73" s="43">
        <v>28293433.886979699</v>
      </c>
      <c r="E73" s="67"/>
      <c r="F73" s="65">
        <v>0.48798697000000002</v>
      </c>
      <c r="G73" s="45">
        <v>45137.714412408997</v>
      </c>
      <c r="H73" s="46">
        <v>4.5137714412408998E-2</v>
      </c>
      <c r="I73" s="47">
        <v>0.94242199100000001</v>
      </c>
    </row>
    <row r="74" spans="1:12" ht="12.6" customHeight="1">
      <c r="A74" s="41" t="s">
        <v>313</v>
      </c>
      <c r="B74" s="42">
        <v>24599421.97472629</v>
      </c>
      <c r="C74" s="61">
        <v>24599421.97472629</v>
      </c>
      <c r="D74" s="61">
        <v>25679670</v>
      </c>
      <c r="E74" s="67"/>
      <c r="F74" s="65">
        <v>0.747</v>
      </c>
      <c r="G74" s="45">
        <v>11800</v>
      </c>
      <c r="H74" s="46">
        <v>1.18E-2</v>
      </c>
      <c r="I74" s="47">
        <v>0.95793372635732044</v>
      </c>
      <c r="K74" s="84"/>
    </row>
    <row r="75" spans="1:12">
      <c r="A75" s="41" t="s">
        <v>314</v>
      </c>
      <c r="B75" s="42">
        <v>28385750.368920002</v>
      </c>
      <c r="C75" s="61">
        <v>28385750.368920002</v>
      </c>
      <c r="D75" s="61">
        <v>30120000</v>
      </c>
      <c r="E75" s="50"/>
      <c r="F75" s="65">
        <v>0.8641323406231759</v>
      </c>
      <c r="G75" s="61">
        <v>45137.714412408997</v>
      </c>
      <c r="H75" s="46">
        <v>4.5137714412408998E-2</v>
      </c>
      <c r="I75" s="47">
        <v>0.94242199100000001</v>
      </c>
      <c r="K75" s="84"/>
    </row>
    <row r="76" spans="1:12">
      <c r="A76" s="41" t="s">
        <v>315</v>
      </c>
      <c r="B76" s="42">
        <v>15396000</v>
      </c>
      <c r="C76" s="61">
        <v>15396000</v>
      </c>
      <c r="D76" s="43">
        <v>16524000</v>
      </c>
      <c r="E76" s="67"/>
      <c r="F76" s="44">
        <v>0.48699999999999999</v>
      </c>
      <c r="G76" s="45">
        <v>500</v>
      </c>
      <c r="H76" s="46">
        <v>5.0000000000000001E-4</v>
      </c>
      <c r="I76" s="47">
        <v>0.93173565722585328</v>
      </c>
    </row>
    <row r="77" spans="1:12">
      <c r="A77" s="41" t="s">
        <v>316</v>
      </c>
      <c r="B77" s="42">
        <v>15929000</v>
      </c>
      <c r="C77" s="83">
        <v>15929000</v>
      </c>
      <c r="D77" s="43">
        <v>17062000</v>
      </c>
      <c r="E77" s="67"/>
      <c r="F77" s="44">
        <v>0.501</v>
      </c>
      <c r="G77" s="45">
        <v>200</v>
      </c>
      <c r="H77" s="46">
        <v>2.0000000000000001E-4</v>
      </c>
      <c r="I77" s="47">
        <v>0.93359512366662756</v>
      </c>
      <c r="K77" s="85"/>
    </row>
    <row r="78" spans="1:12">
      <c r="A78" s="41" t="s">
        <v>317</v>
      </c>
      <c r="B78" s="42">
        <v>14447000</v>
      </c>
      <c r="C78" s="45">
        <v>14447000</v>
      </c>
      <c r="D78" s="45">
        <v>15583000</v>
      </c>
      <c r="E78" s="50"/>
      <c r="F78" s="62">
        <v>0.46600000000000003</v>
      </c>
      <c r="G78" s="45">
        <v>1100</v>
      </c>
      <c r="H78" s="46">
        <v>1.1000000000000001E-3</v>
      </c>
      <c r="I78" s="47">
        <v>0.92710004492074694</v>
      </c>
      <c r="K78" s="84"/>
    </row>
    <row r="79" spans="1:12">
      <c r="A79" s="41" t="s">
        <v>318</v>
      </c>
      <c r="B79" s="42">
        <v>15342000</v>
      </c>
      <c r="C79" s="45">
        <v>15342000</v>
      </c>
      <c r="D79" s="45">
        <v>16377000</v>
      </c>
      <c r="E79" s="50"/>
      <c r="F79" s="62">
        <v>0.47599999999999998</v>
      </c>
      <c r="G79" s="45">
        <v>800</v>
      </c>
      <c r="H79" s="46">
        <v>8.0000000000000004E-4</v>
      </c>
      <c r="I79" s="47">
        <v>0.93680161201685286</v>
      </c>
    </row>
    <row r="80" spans="1:12">
      <c r="A80" s="41" t="s">
        <v>319</v>
      </c>
      <c r="B80" s="42">
        <v>14716000</v>
      </c>
      <c r="C80" s="45">
        <v>14716000</v>
      </c>
      <c r="D80" s="50">
        <v>15774000</v>
      </c>
      <c r="E80" s="50"/>
      <c r="F80" s="62">
        <v>0.46700000000000003</v>
      </c>
      <c r="G80" s="45">
        <v>1000</v>
      </c>
      <c r="H80" s="46">
        <v>1E-3</v>
      </c>
      <c r="I80" s="47">
        <v>0.93292760238366934</v>
      </c>
    </row>
    <row r="81" spans="1:14">
      <c r="A81" s="41" t="s">
        <v>320</v>
      </c>
      <c r="B81" s="42">
        <v>17289000</v>
      </c>
      <c r="C81" s="61">
        <v>17289000</v>
      </c>
      <c r="D81" s="50">
        <v>17906000</v>
      </c>
      <c r="E81" s="50"/>
      <c r="F81" s="62">
        <v>0.503</v>
      </c>
      <c r="G81" s="50">
        <v>400</v>
      </c>
      <c r="H81" s="46">
        <v>4.0000000000000002E-4</v>
      </c>
      <c r="I81" s="47">
        <v>0.96554227633195577</v>
      </c>
    </row>
    <row r="82" spans="1:14">
      <c r="A82" s="41" t="s">
        <v>321</v>
      </c>
      <c r="B82" s="42">
        <v>15929000</v>
      </c>
      <c r="C82" s="45">
        <v>15929000</v>
      </c>
      <c r="D82" s="61">
        <v>17062000</v>
      </c>
      <c r="E82" s="50"/>
      <c r="F82" s="62">
        <v>0.501</v>
      </c>
      <c r="G82" s="50">
        <v>200</v>
      </c>
      <c r="H82" s="46">
        <v>2.0000000000000001E-4</v>
      </c>
      <c r="I82" s="47">
        <v>0.93359512366662756</v>
      </c>
    </row>
    <row r="83" spans="1:14">
      <c r="A83" s="59" t="s">
        <v>322</v>
      </c>
      <c r="B83" s="42">
        <v>14999999.999999998</v>
      </c>
      <c r="C83" s="45">
        <v>14999999.999999998</v>
      </c>
      <c r="D83" s="45"/>
      <c r="E83" s="50"/>
      <c r="F83" s="86">
        <v>0.47799999999999998</v>
      </c>
      <c r="G83" s="45">
        <v>400</v>
      </c>
      <c r="H83" s="87">
        <v>4.0000000000000002E-4</v>
      </c>
      <c r="I83" s="88"/>
    </row>
    <row r="84" spans="1:14">
      <c r="A84" s="89" t="s">
        <v>323</v>
      </c>
      <c r="B84" s="50">
        <v>13454048.892850777</v>
      </c>
      <c r="C84" s="61">
        <v>13454048.892850777</v>
      </c>
      <c r="D84" s="61">
        <v>15774000</v>
      </c>
      <c r="E84" s="50"/>
      <c r="F84" s="90">
        <v>0.5</v>
      </c>
      <c r="G84" s="45"/>
      <c r="H84" s="87"/>
      <c r="I84" s="88">
        <v>0.85292563033160751</v>
      </c>
    </row>
    <row r="85" spans="1:14">
      <c r="A85" s="89" t="s">
        <v>324</v>
      </c>
      <c r="B85" s="50">
        <v>12381771.311916806</v>
      </c>
      <c r="C85" s="61">
        <v>12381771.311916806</v>
      </c>
      <c r="D85" s="61">
        <v>14062678</v>
      </c>
      <c r="E85" s="50"/>
      <c r="F85" s="90">
        <v>0.46300000000000002</v>
      </c>
      <c r="G85" s="45"/>
      <c r="H85" s="87"/>
      <c r="I85" s="88">
        <v>0.88047037071579148</v>
      </c>
    </row>
    <row r="86" spans="1:14">
      <c r="A86" s="89" t="s">
        <v>325</v>
      </c>
      <c r="B86" s="50">
        <v>18916910.5715716</v>
      </c>
      <c r="C86" s="50">
        <v>18916910.5715716</v>
      </c>
      <c r="D86" s="50">
        <v>18916910.5715716</v>
      </c>
      <c r="E86" s="50"/>
      <c r="F86" s="91">
        <v>0.51200000000000001</v>
      </c>
      <c r="G86" s="61">
        <v>0</v>
      </c>
      <c r="H86" s="87">
        <v>0</v>
      </c>
      <c r="I86" s="88">
        <v>1</v>
      </c>
    </row>
    <row r="87" spans="1:14">
      <c r="A87" s="92" t="s">
        <v>326</v>
      </c>
      <c r="B87" s="50">
        <v>12781599.343864119</v>
      </c>
      <c r="C87" s="61">
        <v>12781599.343864119</v>
      </c>
      <c r="D87" s="61">
        <v>14131556.354955051</v>
      </c>
      <c r="E87" s="50"/>
      <c r="F87" s="90">
        <v>0.39339999999999997</v>
      </c>
      <c r="G87" s="45">
        <v>0</v>
      </c>
      <c r="H87" s="87">
        <v>0</v>
      </c>
      <c r="I87" s="88">
        <v>0.90447216306662592</v>
      </c>
    </row>
    <row r="88" spans="1:14">
      <c r="A88" s="93" t="s">
        <v>327</v>
      </c>
      <c r="B88" s="94">
        <v>14409931.248165678</v>
      </c>
      <c r="C88" s="95">
        <v>14409931.248165678</v>
      </c>
      <c r="D88" s="95">
        <v>15305245.093897162</v>
      </c>
      <c r="E88" s="94"/>
      <c r="F88" s="96">
        <v>0.41985</v>
      </c>
      <c r="G88" s="95">
        <v>0</v>
      </c>
      <c r="H88" s="97">
        <v>0</v>
      </c>
      <c r="I88" s="98">
        <v>0.94150280898876404</v>
      </c>
    </row>
    <row r="89" spans="1:14">
      <c r="A89" t="s">
        <v>328</v>
      </c>
      <c r="B89" s="50">
        <v>14409931.248165678</v>
      </c>
      <c r="C89" s="99">
        <v>14409931.248165678</v>
      </c>
      <c r="D89" s="99">
        <v>15305245.093897162</v>
      </c>
      <c r="E89" s="100"/>
      <c r="F89" s="101">
        <v>0.41985</v>
      </c>
      <c r="G89" s="53">
        <v>0</v>
      </c>
      <c r="H89" s="87">
        <v>0</v>
      </c>
      <c r="I89" s="102">
        <v>0.94150280898876404</v>
      </c>
    </row>
    <row r="90" spans="1:14">
      <c r="A90" s="20" t="s">
        <v>329</v>
      </c>
      <c r="B90" s="103">
        <v>11209638.734587256</v>
      </c>
      <c r="C90" s="103">
        <v>11209638.734587256</v>
      </c>
      <c r="D90" s="103">
        <v>13583444.58426456</v>
      </c>
      <c r="E90" s="103"/>
      <c r="F90" s="103">
        <v>0.49161518093556933</v>
      </c>
      <c r="G90">
        <v>1765.2250661959399</v>
      </c>
      <c r="H90">
        <v>1.7652250661959398E-3</v>
      </c>
      <c r="I90">
        <v>0.8252427184466018</v>
      </c>
    </row>
    <row r="91" spans="1:14">
      <c r="A91" t="s">
        <v>330</v>
      </c>
      <c r="B91" s="103">
        <v>14155275.214870876</v>
      </c>
      <c r="C91" s="103">
        <v>14155275.214870876</v>
      </c>
      <c r="D91" s="103">
        <v>16144032.889687445</v>
      </c>
      <c r="E91" s="103"/>
      <c r="F91" s="103">
        <v>0.50491510277033058</v>
      </c>
      <c r="G91">
        <v>1787.3100983020554</v>
      </c>
      <c r="H91">
        <v>1.7873100983020554E-3</v>
      </c>
      <c r="I91">
        <v>0.87681159420289856</v>
      </c>
    </row>
    <row r="92" spans="1:14">
      <c r="A92" s="104" t="s">
        <v>331</v>
      </c>
      <c r="B92" s="105">
        <v>152370.90134048002</v>
      </c>
      <c r="C92" s="106">
        <v>152370.90134048002</v>
      </c>
      <c r="D92" s="106">
        <v>162963.53084543315</v>
      </c>
      <c r="E92" s="106">
        <v>3839.6821254480283</v>
      </c>
      <c r="F92" s="106">
        <v>0.83</v>
      </c>
      <c r="G92" s="107">
        <v>48000</v>
      </c>
      <c r="H92" s="107">
        <v>4.8000000000000001E-2</v>
      </c>
      <c r="I92" s="107">
        <v>0.93500000000000016</v>
      </c>
      <c r="J92" s="107"/>
      <c r="K92" s="107"/>
      <c r="L92" s="107"/>
      <c r="M92" s="107"/>
      <c r="N92" s="108"/>
    </row>
    <row r="93" spans="1:14">
      <c r="A93" s="109" t="s">
        <v>332</v>
      </c>
      <c r="B93" s="110">
        <v>144230</v>
      </c>
      <c r="C93" s="111"/>
      <c r="D93" s="111"/>
      <c r="E93" s="111">
        <v>3785.4109999999991</v>
      </c>
      <c r="F93" s="111">
        <v>0.80800504236780391</v>
      </c>
      <c r="G93" s="111">
        <v>3510</v>
      </c>
      <c r="H93" s="111"/>
      <c r="I93" s="111"/>
      <c r="J93" s="111"/>
      <c r="K93" s="111"/>
      <c r="L93" s="111"/>
      <c r="M93" s="111"/>
      <c r="N93" s="112"/>
    </row>
    <row r="94" spans="1:14">
      <c r="A94" s="113"/>
      <c r="B94" s="114"/>
      <c r="N94" s="115"/>
    </row>
    <row r="95" spans="1:14">
      <c r="A95" s="113" t="s">
        <v>333</v>
      </c>
      <c r="B95" s="114"/>
      <c r="N95" s="115"/>
    </row>
    <row r="96" spans="1:14">
      <c r="A96" s="109" t="s">
        <v>334</v>
      </c>
      <c r="B96" s="116"/>
      <c r="C96" s="117"/>
      <c r="D96" s="117"/>
      <c r="E96" s="117"/>
      <c r="F96" s="117"/>
      <c r="G96" s="117"/>
      <c r="H96" s="117"/>
      <c r="I96" s="117"/>
      <c r="J96" s="117"/>
      <c r="K96" s="117"/>
      <c r="L96" s="117"/>
      <c r="M96" s="117"/>
      <c r="N96" s="118"/>
    </row>
    <row r="97" spans="1:14">
      <c r="A97" s="119" t="s">
        <v>335</v>
      </c>
      <c r="B97" s="53" t="s">
        <v>336</v>
      </c>
      <c r="C97" t="s">
        <v>336</v>
      </c>
      <c r="D97" t="s">
        <v>336</v>
      </c>
      <c r="E97" t="s">
        <v>337</v>
      </c>
      <c r="F97" t="s">
        <v>337</v>
      </c>
      <c r="G97" t="s">
        <v>338</v>
      </c>
      <c r="H97" t="s">
        <v>338</v>
      </c>
      <c r="I97" t="s">
        <v>339</v>
      </c>
      <c r="J97" t="s">
        <v>339</v>
      </c>
      <c r="K97" t="s">
        <v>340</v>
      </c>
      <c r="L97" t="s">
        <v>340</v>
      </c>
      <c r="M97" t="s">
        <v>341</v>
      </c>
      <c r="N97" t="s">
        <v>341</v>
      </c>
    </row>
    <row r="98" spans="1:14">
      <c r="A98" s="2" t="s">
        <v>342</v>
      </c>
      <c r="B98" s="53">
        <v>100</v>
      </c>
      <c r="C98">
        <v>100</v>
      </c>
      <c r="D98">
        <v>20</v>
      </c>
      <c r="E98">
        <v>100</v>
      </c>
      <c r="F98">
        <v>20</v>
      </c>
      <c r="G98">
        <v>100</v>
      </c>
      <c r="H98">
        <v>20</v>
      </c>
      <c r="I98">
        <v>100</v>
      </c>
      <c r="J98">
        <v>20</v>
      </c>
      <c r="K98">
        <v>100</v>
      </c>
      <c r="L98">
        <v>20</v>
      </c>
      <c r="M98">
        <v>100</v>
      </c>
      <c r="N98">
        <v>20</v>
      </c>
    </row>
    <row r="99" spans="1:14">
      <c r="A99" s="120" t="s">
        <v>343</v>
      </c>
      <c r="B99" s="121">
        <v>1</v>
      </c>
      <c r="C99" s="122">
        <v>1</v>
      </c>
      <c r="D99" s="122">
        <v>1</v>
      </c>
      <c r="E99" s="122">
        <v>1</v>
      </c>
      <c r="F99" s="122">
        <v>1</v>
      </c>
      <c r="G99" s="123">
        <v>1</v>
      </c>
      <c r="H99">
        <v>1</v>
      </c>
      <c r="I99">
        <v>1</v>
      </c>
      <c r="J99">
        <v>1</v>
      </c>
      <c r="K99">
        <v>1</v>
      </c>
      <c r="L99">
        <v>1</v>
      </c>
      <c r="M99">
        <v>1</v>
      </c>
      <c r="N99">
        <v>1</v>
      </c>
    </row>
    <row r="100" spans="1:14">
      <c r="A100" s="109" t="s">
        <v>344</v>
      </c>
      <c r="B100" s="110">
        <v>30</v>
      </c>
      <c r="C100" s="124">
        <v>30</v>
      </c>
      <c r="D100" s="124">
        <v>85</v>
      </c>
      <c r="E100" s="124">
        <v>6</v>
      </c>
      <c r="F100" s="124">
        <v>68</v>
      </c>
      <c r="G100" s="125">
        <v>25</v>
      </c>
      <c r="H100">
        <v>72</v>
      </c>
      <c r="I100">
        <v>23</v>
      </c>
      <c r="J100">
        <v>62</v>
      </c>
      <c r="K100">
        <v>21</v>
      </c>
      <c r="L100">
        <v>56</v>
      </c>
      <c r="M100">
        <v>21</v>
      </c>
      <c r="N100">
        <v>63</v>
      </c>
    </row>
    <row r="101" spans="1:14">
      <c r="A101" s="113" t="s">
        <v>345</v>
      </c>
      <c r="B101" s="114">
        <v>265</v>
      </c>
      <c r="C101">
        <v>265</v>
      </c>
      <c r="D101">
        <v>264</v>
      </c>
      <c r="E101" s="53">
        <v>234</v>
      </c>
      <c r="F101">
        <v>277</v>
      </c>
      <c r="G101" s="115">
        <v>298</v>
      </c>
      <c r="H101">
        <v>289</v>
      </c>
      <c r="I101">
        <v>296</v>
      </c>
      <c r="J101">
        <v>275</v>
      </c>
      <c r="K101">
        <v>310</v>
      </c>
      <c r="L101">
        <v>280</v>
      </c>
      <c r="M101">
        <v>290</v>
      </c>
      <c r="N101">
        <v>270</v>
      </c>
    </row>
    <row r="102" spans="1:14">
      <c r="A102" s="113"/>
      <c r="B102" s="114"/>
      <c r="G102" s="115"/>
    </row>
    <row r="103" spans="1:14">
      <c r="A103" s="113" t="s">
        <v>346</v>
      </c>
      <c r="B103" s="114"/>
      <c r="G103" s="115"/>
    </row>
    <row r="104" spans="1:14">
      <c r="A104" s="113" t="s">
        <v>347</v>
      </c>
      <c r="B104" s="114" t="s">
        <v>348</v>
      </c>
      <c r="C104" t="s">
        <v>348</v>
      </c>
      <c r="D104" s="126" t="s">
        <v>349</v>
      </c>
      <c r="E104" s="126" t="s">
        <v>349</v>
      </c>
      <c r="F104" s="126" t="s">
        <v>350</v>
      </c>
      <c r="G104" s="127" t="s">
        <v>350</v>
      </c>
    </row>
    <row r="105" spans="1:14">
      <c r="A105" s="109" t="s">
        <v>342</v>
      </c>
      <c r="B105" s="116">
        <v>100</v>
      </c>
      <c r="C105" s="117"/>
      <c r="D105" s="117">
        <v>100</v>
      </c>
      <c r="E105" s="117">
        <v>20</v>
      </c>
      <c r="F105" s="117">
        <v>100</v>
      </c>
      <c r="G105" s="118">
        <v>20</v>
      </c>
    </row>
    <row r="106" spans="1:14">
      <c r="A106" t="s">
        <v>351</v>
      </c>
      <c r="B106">
        <v>0</v>
      </c>
      <c r="C106">
        <v>0</v>
      </c>
      <c r="D106">
        <v>4.5</v>
      </c>
      <c r="E106">
        <v>14</v>
      </c>
      <c r="F106">
        <v>0.66</v>
      </c>
      <c r="G106">
        <v>7.5</v>
      </c>
    </row>
    <row r="107" spans="1:14">
      <c r="A107" s="20" t="s">
        <v>352</v>
      </c>
      <c r="B107">
        <v>0</v>
      </c>
      <c r="C107">
        <v>0</v>
      </c>
      <c r="D107">
        <v>2.65</v>
      </c>
      <c r="E107">
        <v>7.65</v>
      </c>
      <c r="F107">
        <v>0.42</v>
      </c>
      <c r="G107">
        <v>4.9000000000000004</v>
      </c>
    </row>
    <row r="108" spans="1:14">
      <c r="A108" s="104" t="s">
        <v>353</v>
      </c>
      <c r="B108" s="128">
        <v>0</v>
      </c>
      <c r="C108">
        <v>0</v>
      </c>
      <c r="D108">
        <v>-11</v>
      </c>
      <c r="E108">
        <v>19</v>
      </c>
      <c r="F108">
        <v>-2.9</v>
      </c>
      <c r="G108">
        <v>-87</v>
      </c>
    </row>
    <row r="109" spans="1:14">
      <c r="A109" s="113" t="s">
        <v>354</v>
      </c>
      <c r="B109" s="129">
        <v>0</v>
      </c>
      <c r="C109">
        <v>0</v>
      </c>
      <c r="D109">
        <v>900</v>
      </c>
      <c r="E109">
        <v>3200</v>
      </c>
      <c r="F109">
        <v>130</v>
      </c>
      <c r="G109">
        <v>920</v>
      </c>
    </row>
    <row r="110" spans="1:14">
      <c r="A110" s="113" t="s">
        <v>355</v>
      </c>
      <c r="B110" s="129">
        <v>0</v>
      </c>
      <c r="C110">
        <v>0</v>
      </c>
      <c r="D110">
        <v>-69</v>
      </c>
      <c r="E110">
        <v>-240</v>
      </c>
      <c r="F110">
        <v>-10</v>
      </c>
      <c r="G110">
        <v>-71</v>
      </c>
    </row>
    <row r="111" spans="1:14">
      <c r="A111" s="113"/>
      <c r="B111" s="129"/>
    </row>
    <row r="112" spans="1:14">
      <c r="A112" s="109" t="s">
        <v>356</v>
      </c>
      <c r="B112" s="130"/>
    </row>
    <row r="113" spans="1:24">
      <c r="A113" t="s">
        <v>357</v>
      </c>
      <c r="B113">
        <v>0.85</v>
      </c>
    </row>
    <row r="114" spans="1:24">
      <c r="A114" s="20" t="s">
        <v>358</v>
      </c>
      <c r="B114">
        <v>0.42857142857142855</v>
      </c>
    </row>
    <row r="115" spans="1:24">
      <c r="A115" t="s">
        <v>359</v>
      </c>
      <c r="B115">
        <v>0.75</v>
      </c>
    </row>
    <row r="116" spans="1:24">
      <c r="A116" t="s">
        <v>360</v>
      </c>
      <c r="B116" s="131">
        <v>0.27272727272727271</v>
      </c>
      <c r="F116" s="132"/>
      <c r="J116" s="132"/>
      <c r="N116" s="132"/>
      <c r="R116" s="133"/>
      <c r="V116" s="133"/>
    </row>
    <row r="117" spans="1:24">
      <c r="A117" t="s">
        <v>361</v>
      </c>
      <c r="B117" s="134">
        <v>0.5</v>
      </c>
      <c r="F117" s="135"/>
      <c r="J117" s="135"/>
      <c r="N117" s="135"/>
      <c r="R117" s="136"/>
      <c r="V117" s="136"/>
    </row>
    <row r="118" spans="1:24">
      <c r="B118" s="137"/>
      <c r="C118" s="138"/>
      <c r="D118" s="139"/>
      <c r="F118" s="137"/>
      <c r="G118" s="138"/>
      <c r="H118" s="139"/>
      <c r="J118" s="137"/>
      <c r="K118" s="140"/>
      <c r="L118" s="139"/>
      <c r="N118" s="137"/>
      <c r="O118" s="140"/>
      <c r="P118" s="139"/>
      <c r="R118" s="137"/>
      <c r="S118" s="140"/>
      <c r="T118" s="139"/>
      <c r="V118" s="137"/>
      <c r="W118" s="140"/>
      <c r="X118" s="139"/>
    </row>
    <row r="119" spans="1:24">
      <c r="A119" t="s">
        <v>362</v>
      </c>
      <c r="B119" s="141"/>
      <c r="C119" s="142"/>
      <c r="D119" s="143"/>
      <c r="F119" s="141"/>
      <c r="G119" s="142"/>
      <c r="H119" s="143"/>
      <c r="J119" s="141"/>
      <c r="K119" s="142"/>
      <c r="L119" s="143"/>
      <c r="N119" s="141"/>
      <c r="O119" s="142"/>
      <c r="P119" s="143"/>
      <c r="R119" s="141"/>
      <c r="S119" s="142"/>
      <c r="T119" s="143"/>
      <c r="V119" s="141"/>
      <c r="W119" s="142"/>
      <c r="X119" s="143"/>
    </row>
    <row r="120" spans="1:24">
      <c r="B120" s="144"/>
      <c r="C120" s="136"/>
      <c r="D120" s="145"/>
      <c r="F120" s="144"/>
      <c r="G120" s="136"/>
      <c r="H120" s="145"/>
      <c r="J120" s="144"/>
      <c r="K120" s="136"/>
      <c r="L120" s="145"/>
      <c r="N120" s="144"/>
      <c r="O120" s="136"/>
      <c r="P120" s="145"/>
      <c r="R120" s="144"/>
      <c r="S120" s="136"/>
      <c r="T120" s="145"/>
      <c r="V120" s="144"/>
      <c r="W120" s="136"/>
      <c r="X120" s="145"/>
    </row>
    <row r="121" spans="1:24">
      <c r="B121" s="144">
        <v>10</v>
      </c>
      <c r="C121" s="136"/>
      <c r="D121" s="145"/>
      <c r="F121" s="144">
        <v>200</v>
      </c>
      <c r="G121" s="136"/>
      <c r="H121" s="145"/>
      <c r="J121" s="144">
        <v>11</v>
      </c>
      <c r="K121" s="136"/>
      <c r="L121" s="145"/>
      <c r="N121" s="144">
        <v>11</v>
      </c>
      <c r="O121" s="136"/>
      <c r="P121" s="145"/>
      <c r="R121" s="144">
        <v>27000</v>
      </c>
      <c r="S121" s="136"/>
      <c r="T121" s="145"/>
      <c r="V121" s="144">
        <v>1000</v>
      </c>
      <c r="W121" s="136"/>
      <c r="X121" s="145"/>
    </row>
    <row r="122" spans="1:24">
      <c r="B122" s="144">
        <v>10</v>
      </c>
      <c r="C122" s="136"/>
      <c r="D122" s="145"/>
      <c r="F122" s="144">
        <v>200</v>
      </c>
      <c r="G122" s="136"/>
      <c r="H122" s="145"/>
      <c r="J122" s="144">
        <v>11</v>
      </c>
      <c r="K122" s="136"/>
      <c r="L122" s="145"/>
      <c r="N122" s="144">
        <v>11</v>
      </c>
      <c r="O122" s="136"/>
      <c r="P122" s="145"/>
      <c r="R122" s="144">
        <v>27000</v>
      </c>
      <c r="S122" s="136"/>
      <c r="T122" s="145"/>
      <c r="V122" s="144">
        <v>1000</v>
      </c>
      <c r="W122" s="136"/>
      <c r="X122" s="145"/>
    </row>
    <row r="123" spans="1:24">
      <c r="B123" s="144" t="s">
        <v>363</v>
      </c>
      <c r="C123" s="136" t="s">
        <v>364</v>
      </c>
      <c r="D123" s="145" t="s">
        <v>365</v>
      </c>
      <c r="F123" s="146" t="s">
        <v>363</v>
      </c>
      <c r="G123" s="147" t="s">
        <v>366</v>
      </c>
      <c r="H123" s="148" t="s">
        <v>365</v>
      </c>
      <c r="J123" s="146" t="s">
        <v>363</v>
      </c>
      <c r="K123" s="147" t="s">
        <v>367</v>
      </c>
      <c r="L123" s="148" t="s">
        <v>365</v>
      </c>
      <c r="N123" s="146" t="s">
        <v>363</v>
      </c>
      <c r="O123" s="147" t="s">
        <v>368</v>
      </c>
      <c r="P123" s="148" t="s">
        <v>365</v>
      </c>
      <c r="R123" s="146" t="s">
        <v>363</v>
      </c>
      <c r="S123" s="147" t="s">
        <v>369</v>
      </c>
      <c r="T123" s="148" t="s">
        <v>365</v>
      </c>
      <c r="V123" s="146" t="s">
        <v>363</v>
      </c>
      <c r="W123" s="147" t="s">
        <v>370</v>
      </c>
      <c r="X123" s="148" t="s">
        <v>365</v>
      </c>
    </row>
    <row r="124" spans="1:24">
      <c r="B124" s="144">
        <v>1990</v>
      </c>
      <c r="C124" s="136">
        <v>500</v>
      </c>
      <c r="D124" s="145">
        <v>19.607843137254903</v>
      </c>
      <c r="F124" s="144">
        <v>1990</v>
      </c>
      <c r="G124" s="136">
        <v>600</v>
      </c>
      <c r="H124" s="145">
        <v>3</v>
      </c>
      <c r="J124" s="144">
        <v>1990</v>
      </c>
      <c r="K124" s="136">
        <v>350</v>
      </c>
      <c r="L124" s="145">
        <v>31.818181818181817</v>
      </c>
      <c r="N124" s="144">
        <v>1990</v>
      </c>
      <c r="O124" s="136">
        <v>2283</v>
      </c>
      <c r="P124" s="145">
        <v>14.006134969325153</v>
      </c>
      <c r="R124" s="144">
        <v>1990</v>
      </c>
      <c r="S124" s="136">
        <v>27000</v>
      </c>
      <c r="T124" s="145">
        <v>1</v>
      </c>
      <c r="V124" s="144">
        <v>1990</v>
      </c>
      <c r="W124" s="136">
        <v>2000</v>
      </c>
      <c r="X124" s="145">
        <v>1</v>
      </c>
    </row>
    <row r="125" spans="1:24">
      <c r="B125" s="144">
        <v>1995</v>
      </c>
      <c r="C125" s="136">
        <v>340</v>
      </c>
      <c r="D125" s="145">
        <v>13.333333333333334</v>
      </c>
      <c r="F125" s="149">
        <v>1995</v>
      </c>
      <c r="G125" s="150">
        <v>350</v>
      </c>
      <c r="H125" s="151">
        <v>1.75</v>
      </c>
      <c r="J125" s="149">
        <v>1995</v>
      </c>
      <c r="K125" s="150">
        <v>200</v>
      </c>
      <c r="L125" s="151">
        <v>18.181818181818183</v>
      </c>
      <c r="N125" s="149">
        <v>1995</v>
      </c>
      <c r="O125" s="150">
        <v>2283</v>
      </c>
      <c r="P125" s="151">
        <v>14.006134969325153</v>
      </c>
      <c r="R125" s="149">
        <v>1995</v>
      </c>
      <c r="S125" s="150">
        <v>27000</v>
      </c>
      <c r="T125" s="151">
        <v>1</v>
      </c>
      <c r="V125" s="149">
        <v>1995</v>
      </c>
      <c r="W125" s="150">
        <v>2000</v>
      </c>
      <c r="X125" s="151">
        <v>1</v>
      </c>
    </row>
    <row r="126" spans="1:24">
      <c r="B126" s="149">
        <v>2000</v>
      </c>
      <c r="C126" s="150">
        <v>200</v>
      </c>
      <c r="D126" s="151">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c r="A128" s="20"/>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c r="A129" s="152"/>
      <c r="B129" s="153">
        <v>2015</v>
      </c>
      <c r="C129" s="153">
        <v>25.5</v>
      </c>
      <c r="D129" s="153">
        <v>1</v>
      </c>
      <c r="E129" s="153"/>
      <c r="F129" s="154">
        <v>2015</v>
      </c>
      <c r="G129">
        <v>200</v>
      </c>
      <c r="H129">
        <v>1</v>
      </c>
      <c r="J129">
        <v>2015</v>
      </c>
      <c r="K129">
        <v>11</v>
      </c>
      <c r="L129">
        <v>1</v>
      </c>
      <c r="N129">
        <v>2015</v>
      </c>
      <c r="O129">
        <v>11</v>
      </c>
      <c r="P129">
        <v>6.7484662576687116E-2</v>
      </c>
      <c r="R129">
        <v>2015</v>
      </c>
      <c r="S129">
        <v>27000</v>
      </c>
      <c r="T129">
        <v>1</v>
      </c>
      <c r="V129">
        <v>2015</v>
      </c>
      <c r="W129">
        <v>1000</v>
      </c>
      <c r="X129">
        <v>0.5</v>
      </c>
    </row>
    <row r="130" spans="1:24">
      <c r="A130" s="155"/>
      <c r="B130" s="156">
        <v>2017</v>
      </c>
      <c r="C130" s="156">
        <v>10</v>
      </c>
      <c r="D130" s="156">
        <v>0.39215686274509803</v>
      </c>
      <c r="E130" s="157"/>
      <c r="F130" s="158">
        <v>2020</v>
      </c>
      <c r="G130">
        <v>200</v>
      </c>
      <c r="H130">
        <v>1</v>
      </c>
      <c r="J130">
        <v>2020</v>
      </c>
      <c r="K130">
        <v>11</v>
      </c>
      <c r="L130">
        <v>1</v>
      </c>
      <c r="N130">
        <v>2020</v>
      </c>
      <c r="O130">
        <v>11</v>
      </c>
      <c r="P130">
        <v>6.7484662576687116E-2</v>
      </c>
      <c r="R130">
        <v>2020</v>
      </c>
      <c r="S130">
        <v>5000</v>
      </c>
      <c r="T130">
        <v>0.185</v>
      </c>
      <c r="V130">
        <v>2020</v>
      </c>
      <c r="W130">
        <v>1000</v>
      </c>
      <c r="X130">
        <v>0.5</v>
      </c>
    </row>
    <row r="131" spans="1:24">
      <c r="A131" s="155"/>
      <c r="B131" s="159">
        <v>2020</v>
      </c>
      <c r="C131" s="156">
        <v>10</v>
      </c>
      <c r="D131" s="156">
        <v>0.39215686274509803</v>
      </c>
      <c r="E131" s="157"/>
      <c r="F131" s="160"/>
    </row>
    <row r="132" spans="1:24">
      <c r="A132" s="155"/>
      <c r="B132" s="159"/>
      <c r="C132" s="159"/>
      <c r="D132" s="156"/>
      <c r="E132" s="159"/>
      <c r="F132" s="160"/>
    </row>
    <row r="133" spans="1:24">
      <c r="A133" s="155" t="s">
        <v>371</v>
      </c>
      <c r="B133" s="159"/>
      <c r="C133" s="157"/>
      <c r="D133" s="156"/>
      <c r="E133" s="156"/>
      <c r="F133" s="158"/>
    </row>
    <row r="134" spans="1:24">
      <c r="A134" s="161" t="s">
        <v>372</v>
      </c>
      <c r="B134" s="162" t="s">
        <v>373</v>
      </c>
      <c r="C134" s="162" t="s">
        <v>374</v>
      </c>
      <c r="D134" s="163" t="s">
        <v>375</v>
      </c>
      <c r="E134" s="162" t="s">
        <v>376</v>
      </c>
      <c r="F134" s="164" t="s">
        <v>377</v>
      </c>
    </row>
    <row r="135" spans="1:24">
      <c r="A135" t="s">
        <v>378</v>
      </c>
      <c r="B135">
        <v>1</v>
      </c>
      <c r="C135">
        <v>1000</v>
      </c>
      <c r="D135">
        <v>1000000</v>
      </c>
      <c r="E135">
        <v>453.59237000000002</v>
      </c>
      <c r="F135">
        <v>907184.74</v>
      </c>
    </row>
    <row r="136" spans="1:24">
      <c r="A136" s="152" t="s">
        <v>51</v>
      </c>
      <c r="B136" s="153">
        <v>1E-3</v>
      </c>
      <c r="C136" s="153">
        <v>1</v>
      </c>
      <c r="D136" s="153">
        <v>1000</v>
      </c>
      <c r="E136" s="153">
        <v>0.45359237000000002</v>
      </c>
      <c r="F136" s="154">
        <v>907.18474000000003</v>
      </c>
    </row>
    <row r="137" spans="1:24">
      <c r="A137" s="155" t="s">
        <v>379</v>
      </c>
      <c r="B137" s="134">
        <v>9.9999999999999995E-7</v>
      </c>
      <c r="C137" s="165">
        <v>1E-3</v>
      </c>
      <c r="D137" s="166">
        <v>1</v>
      </c>
      <c r="E137" s="167">
        <v>4.5359237000000004E-4</v>
      </c>
      <c r="F137" s="168">
        <v>0.90718474000000004</v>
      </c>
    </row>
    <row r="138" spans="1:24">
      <c r="A138" s="155" t="s">
        <v>380</v>
      </c>
      <c r="B138" s="156">
        <v>2.2046226218487759E-3</v>
      </c>
      <c r="C138" s="156">
        <v>2.2046226218487757</v>
      </c>
      <c r="D138" s="156">
        <v>2204.6226218487759</v>
      </c>
      <c r="E138" s="156">
        <v>1</v>
      </c>
      <c r="F138" s="158">
        <v>2000</v>
      </c>
    </row>
    <row r="139" spans="1:24">
      <c r="A139" s="155" t="s">
        <v>381</v>
      </c>
      <c r="B139" s="156">
        <v>1.102311310924388E-6</v>
      </c>
      <c r="C139" s="157">
        <v>1.1023113109243879E-3</v>
      </c>
      <c r="D139" s="156">
        <v>1.1023113109243878</v>
      </c>
      <c r="E139" s="157">
        <v>5.0000000000000001E-4</v>
      </c>
      <c r="F139" s="160">
        <v>1</v>
      </c>
    </row>
    <row r="140" spans="1:24">
      <c r="A140" s="155"/>
      <c r="B140" s="136"/>
      <c r="C140" s="159"/>
      <c r="D140" s="157"/>
      <c r="E140" s="156"/>
      <c r="F140" s="160"/>
    </row>
    <row r="141" spans="1:24">
      <c r="A141" s="161" t="s">
        <v>382</v>
      </c>
      <c r="B141" s="150" t="s">
        <v>383</v>
      </c>
      <c r="C141" s="162" t="s">
        <v>384</v>
      </c>
      <c r="D141" s="163" t="s">
        <v>385</v>
      </c>
      <c r="E141" s="163" t="s">
        <v>386</v>
      </c>
      <c r="F141" s="164" t="s">
        <v>387</v>
      </c>
    </row>
    <row r="142" spans="1:24">
      <c r="A142" t="s">
        <v>388</v>
      </c>
      <c r="B142">
        <v>1</v>
      </c>
      <c r="C142">
        <v>9.9999999999999995E-7</v>
      </c>
      <c r="D142">
        <v>1E-3</v>
      </c>
      <c r="E142">
        <v>3.7854109999999998E-3</v>
      </c>
      <c r="F142">
        <v>2.8316846999999999E-2</v>
      </c>
    </row>
    <row r="143" spans="1:24">
      <c r="A143" s="152" t="s">
        <v>389</v>
      </c>
      <c r="B143" s="153">
        <v>1000000</v>
      </c>
      <c r="C143" s="153">
        <v>1</v>
      </c>
      <c r="D143" s="153">
        <v>1000.0000000000001</v>
      </c>
      <c r="E143" s="153">
        <v>3785.4110000000001</v>
      </c>
      <c r="F143" s="153">
        <v>28316.847000000002</v>
      </c>
      <c r="G143" s="153"/>
      <c r="H143" s="153"/>
      <c r="I143" s="154"/>
    </row>
    <row r="144" spans="1:24">
      <c r="A144" s="155" t="s">
        <v>390</v>
      </c>
      <c r="B144" s="156">
        <v>1000</v>
      </c>
      <c r="C144" s="156">
        <v>1E-3</v>
      </c>
      <c r="D144" s="156">
        <v>1</v>
      </c>
      <c r="E144" s="156">
        <v>3.7854109999999999</v>
      </c>
      <c r="F144" s="156">
        <v>28.316846999999999</v>
      </c>
      <c r="G144" s="156"/>
      <c r="H144" s="156"/>
      <c r="I144" s="115"/>
    </row>
    <row r="145" spans="1:9">
      <c r="A145" s="155" t="s">
        <v>391</v>
      </c>
      <c r="B145" s="157">
        <v>264.17210707106841</v>
      </c>
      <c r="C145" s="156">
        <v>2.6417210707106839E-4</v>
      </c>
      <c r="D145" s="156">
        <v>0.26417210707106842</v>
      </c>
      <c r="E145" s="136">
        <v>1</v>
      </c>
      <c r="F145" s="156">
        <v>7.4805211375990615</v>
      </c>
      <c r="G145" s="157"/>
      <c r="H145" s="156"/>
      <c r="I145" s="115"/>
    </row>
    <row r="146" spans="1:9">
      <c r="A146" s="155" t="s">
        <v>392</v>
      </c>
      <c r="B146" s="159">
        <v>35.314666212661322</v>
      </c>
      <c r="C146" s="157">
        <v>3.5314666212661319E-5</v>
      </c>
      <c r="D146" s="156">
        <v>3.5314666212661321E-2</v>
      </c>
      <c r="E146" s="169">
        <v>0.13368052594273649</v>
      </c>
      <c r="F146" s="136">
        <v>1</v>
      </c>
      <c r="G146" s="159"/>
      <c r="H146" s="156"/>
      <c r="I146" s="115"/>
    </row>
    <row r="147" spans="1:9">
      <c r="A147" s="155"/>
      <c r="B147" s="159"/>
      <c r="C147" s="157"/>
      <c r="D147" s="156"/>
      <c r="E147" s="156"/>
      <c r="F147" s="156"/>
      <c r="G147" s="157"/>
      <c r="H147" s="156"/>
      <c r="I147" s="115"/>
    </row>
    <row r="148" spans="1:9">
      <c r="A148" s="155" t="s">
        <v>393</v>
      </c>
      <c r="B148" s="170" t="s">
        <v>394</v>
      </c>
      <c r="C148" s="159" t="s">
        <v>395</v>
      </c>
      <c r="D148" s="157" t="s">
        <v>396</v>
      </c>
      <c r="E148" s="157" t="s">
        <v>397</v>
      </c>
      <c r="F148" s="156" t="s">
        <v>398</v>
      </c>
      <c r="G148" s="159" t="s">
        <v>399</v>
      </c>
      <c r="H148" s="156" t="s">
        <v>400</v>
      </c>
      <c r="I148" s="115" t="s">
        <v>401</v>
      </c>
    </row>
    <row r="149" spans="1:9">
      <c r="A149" s="155" t="s">
        <v>402</v>
      </c>
      <c r="B149" s="159">
        <v>1</v>
      </c>
      <c r="C149" s="157">
        <v>1000</v>
      </c>
      <c r="D149" s="156">
        <v>1000000</v>
      </c>
      <c r="E149" s="157">
        <v>3600</v>
      </c>
      <c r="F149" s="156">
        <v>3600000</v>
      </c>
      <c r="G149" s="156">
        <v>1055.05585</v>
      </c>
      <c r="H149" s="156">
        <v>1055055850</v>
      </c>
      <c r="I149" s="115">
        <v>2684519.5376862194</v>
      </c>
    </row>
    <row r="150" spans="1:9">
      <c r="A150" s="155" t="s">
        <v>403</v>
      </c>
      <c r="B150" s="171">
        <v>1E-3</v>
      </c>
      <c r="C150" s="159">
        <v>1</v>
      </c>
      <c r="D150" s="159">
        <v>1000</v>
      </c>
      <c r="E150" s="172">
        <v>3.6</v>
      </c>
      <c r="F150" s="159">
        <v>3600</v>
      </c>
      <c r="G150" s="159">
        <v>1.05505585</v>
      </c>
      <c r="H150" s="156">
        <v>1055055.8500000001</v>
      </c>
      <c r="I150" s="115">
        <v>2684.5195376862198</v>
      </c>
    </row>
    <row r="151" spans="1:9">
      <c r="A151" s="161" t="s">
        <v>65</v>
      </c>
      <c r="B151" s="117">
        <v>9.9999999999999995E-7</v>
      </c>
      <c r="C151" s="117">
        <v>1E-3</v>
      </c>
      <c r="D151" s="117">
        <v>1</v>
      </c>
      <c r="E151" s="117">
        <v>3.5999999999999999E-3</v>
      </c>
      <c r="F151" s="117">
        <v>3.6</v>
      </c>
      <c r="G151" s="117">
        <v>1.0550558499999999E-3</v>
      </c>
      <c r="H151" s="117">
        <v>1055.05585</v>
      </c>
      <c r="I151" s="118">
        <v>2.6845195376862194</v>
      </c>
    </row>
    <row r="152" spans="1:9">
      <c r="A152" t="s">
        <v>404</v>
      </c>
      <c r="B152">
        <v>2.7777777777777778E-4</v>
      </c>
      <c r="C152">
        <v>0.27777777777777779</v>
      </c>
      <c r="D152">
        <v>277.77777777777777</v>
      </c>
      <c r="E152">
        <v>1</v>
      </c>
      <c r="F152">
        <v>1000</v>
      </c>
      <c r="G152">
        <v>0.29307106944444444</v>
      </c>
      <c r="H152">
        <v>293071.06944444444</v>
      </c>
      <c r="I152">
        <v>745.69987157950538</v>
      </c>
    </row>
    <row r="153" spans="1:9">
      <c r="A153" t="s">
        <v>405</v>
      </c>
      <c r="B153">
        <v>2.7777777777777776E-7</v>
      </c>
      <c r="C153">
        <v>2.7777777777777778E-4</v>
      </c>
      <c r="D153">
        <v>0.27777777777777779</v>
      </c>
      <c r="E153">
        <v>1E-3</v>
      </c>
      <c r="F153">
        <v>1</v>
      </c>
      <c r="G153">
        <v>2.9307106944444444E-4</v>
      </c>
      <c r="H153">
        <v>293.07106944444445</v>
      </c>
      <c r="I153">
        <v>0.74569987157950535</v>
      </c>
    </row>
    <row r="154" spans="1:9">
      <c r="A154" t="s">
        <v>406</v>
      </c>
      <c r="B154">
        <v>9.4781712266701337E-4</v>
      </c>
      <c r="C154">
        <v>0.94781712266701335</v>
      </c>
      <c r="D154">
        <v>947.81712266701334</v>
      </c>
      <c r="E154">
        <v>3.4121416416012482</v>
      </c>
      <c r="F154">
        <v>3412.141641601248</v>
      </c>
      <c r="G154">
        <v>1</v>
      </c>
      <c r="H154">
        <v>1000000</v>
      </c>
      <c r="I154">
        <v>2544.4335839531336</v>
      </c>
    </row>
    <row r="155" spans="1:9">
      <c r="A155" t="s">
        <v>407</v>
      </c>
      <c r="B155">
        <v>9.4781712266701324E-10</v>
      </c>
      <c r="C155">
        <v>9.4781712266701326E-7</v>
      </c>
      <c r="D155">
        <v>9.4781712266701326E-4</v>
      </c>
      <c r="E155">
        <v>3.4121416416012478E-6</v>
      </c>
      <c r="F155">
        <v>3.4121416416012479E-3</v>
      </c>
      <c r="G155">
        <v>9.9999999999999995E-7</v>
      </c>
      <c r="H155">
        <v>1</v>
      </c>
      <c r="I155">
        <v>2.5444335839531337E-3</v>
      </c>
    </row>
    <row r="156" spans="1:9">
      <c r="A156" t="s">
        <v>408</v>
      </c>
      <c r="B156">
        <v>3.72506136E-7</v>
      </c>
      <c r="C156">
        <v>3.7250613599999999E-4</v>
      </c>
      <c r="D156">
        <v>0.37250613599999999</v>
      </c>
      <c r="E156">
        <v>1.3410220896E-3</v>
      </c>
      <c r="F156">
        <v>1.3410220896</v>
      </c>
      <c r="G156">
        <v>3.9301477794769559E-4</v>
      </c>
      <c r="H156">
        <v>393.01477794769556</v>
      </c>
      <c r="I156">
        <v>1</v>
      </c>
    </row>
    <row r="158" spans="1:9">
      <c r="A158" t="s">
        <v>409</v>
      </c>
      <c r="B158" t="s">
        <v>410</v>
      </c>
      <c r="C158" t="s">
        <v>411</v>
      </c>
      <c r="D158" t="s">
        <v>412</v>
      </c>
      <c r="E158" t="s">
        <v>413</v>
      </c>
      <c r="F158" t="s">
        <v>414</v>
      </c>
    </row>
    <row r="159" spans="1:9">
      <c r="A159" t="s">
        <v>410</v>
      </c>
      <c r="B159">
        <v>1</v>
      </c>
      <c r="C159">
        <v>1000</v>
      </c>
      <c r="D159">
        <v>1000000</v>
      </c>
      <c r="E159">
        <v>304.8</v>
      </c>
      <c r="F159">
        <v>1609340</v>
      </c>
    </row>
    <row r="160" spans="1:9">
      <c r="A160" t="s">
        <v>411</v>
      </c>
      <c r="B160">
        <v>1E-3</v>
      </c>
      <c r="C160">
        <v>1</v>
      </c>
      <c r="D160">
        <v>1000</v>
      </c>
      <c r="E160">
        <v>0.30480000000000002</v>
      </c>
      <c r="F160">
        <v>1609.34</v>
      </c>
    </row>
    <row r="161" spans="1:6">
      <c r="A161" t="s">
        <v>412</v>
      </c>
      <c r="B161">
        <v>9.9999999999999995E-7</v>
      </c>
      <c r="C161">
        <v>1E-3</v>
      </c>
      <c r="D161">
        <v>1</v>
      </c>
      <c r="E161">
        <v>3.0480000000000004E-4</v>
      </c>
      <c r="F161">
        <v>1.60934</v>
      </c>
    </row>
    <row r="162" spans="1:6">
      <c r="A162" t="s">
        <v>413</v>
      </c>
      <c r="B162">
        <v>3.2808398950131233E-3</v>
      </c>
      <c r="C162">
        <v>3.2808398950131235</v>
      </c>
      <c r="D162">
        <v>3280.8398950131236</v>
      </c>
      <c r="E162">
        <v>1</v>
      </c>
      <c r="F162">
        <v>5280</v>
      </c>
    </row>
    <row r="163" spans="1:6">
      <c r="A163" t="s">
        <v>414</v>
      </c>
      <c r="B163">
        <v>6.2137273664980671E-7</v>
      </c>
      <c r="C163">
        <v>6.2137273664980672E-4</v>
      </c>
      <c r="D163">
        <v>0.62137273664980675</v>
      </c>
      <c r="E163">
        <v>1.8939393939393939E-4</v>
      </c>
      <c r="F163">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H22"/>
  <sheetViews>
    <sheetView workbookViewId="0">
      <selection activeCell="B20" sqref="B20"/>
    </sheetView>
  </sheetViews>
  <sheetFormatPr defaultRowHeight="14.45"/>
  <cols>
    <col min="1" max="1" width="30.85546875" customWidth="1"/>
    <col min="2" max="34" width="10.7109375" customWidth="1"/>
  </cols>
  <sheetData>
    <row r="1" spans="1:34">
      <c r="A1" s="1" t="s">
        <v>415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416</v>
      </c>
      <c r="B2" s="186">
        <f>About!$A$93*10^6</f>
        <v>3142000000000</v>
      </c>
      <c r="C2" s="186">
        <f>B2</f>
        <v>3142000000000</v>
      </c>
      <c r="D2" s="186">
        <f t="shared" ref="D2:AH2" si="0">C2</f>
        <v>3142000000000</v>
      </c>
      <c r="E2" s="186">
        <f t="shared" si="0"/>
        <v>3142000000000</v>
      </c>
      <c r="F2" s="186">
        <f t="shared" si="0"/>
        <v>3142000000000</v>
      </c>
      <c r="G2" s="186">
        <f t="shared" si="0"/>
        <v>3142000000000</v>
      </c>
      <c r="H2" s="186">
        <f t="shared" si="0"/>
        <v>3142000000000</v>
      </c>
      <c r="I2" s="186">
        <f t="shared" si="0"/>
        <v>3142000000000</v>
      </c>
      <c r="J2" s="186">
        <f t="shared" si="0"/>
        <v>3142000000000</v>
      </c>
      <c r="K2" s="186">
        <f t="shared" si="0"/>
        <v>3142000000000</v>
      </c>
      <c r="L2" s="186">
        <f t="shared" si="0"/>
        <v>3142000000000</v>
      </c>
      <c r="M2" s="186">
        <f t="shared" si="0"/>
        <v>3142000000000</v>
      </c>
      <c r="N2" s="186">
        <f t="shared" si="0"/>
        <v>3142000000000</v>
      </c>
      <c r="O2" s="186">
        <f t="shared" si="0"/>
        <v>3142000000000</v>
      </c>
      <c r="P2" s="186">
        <f t="shared" si="0"/>
        <v>3142000000000</v>
      </c>
      <c r="Q2" s="186">
        <f t="shared" si="0"/>
        <v>3142000000000</v>
      </c>
      <c r="R2" s="186">
        <f t="shared" si="0"/>
        <v>3142000000000</v>
      </c>
      <c r="S2" s="186">
        <f t="shared" si="0"/>
        <v>3142000000000</v>
      </c>
      <c r="T2" s="186">
        <f t="shared" si="0"/>
        <v>3142000000000</v>
      </c>
      <c r="U2" s="186">
        <f t="shared" si="0"/>
        <v>3142000000000</v>
      </c>
      <c r="V2" s="186">
        <f t="shared" si="0"/>
        <v>3142000000000</v>
      </c>
      <c r="W2" s="186">
        <f t="shared" si="0"/>
        <v>3142000000000</v>
      </c>
      <c r="X2" s="186">
        <f t="shared" si="0"/>
        <v>3142000000000</v>
      </c>
      <c r="Y2" s="186">
        <f t="shared" si="0"/>
        <v>3142000000000</v>
      </c>
      <c r="Z2" s="186">
        <f t="shared" si="0"/>
        <v>3142000000000</v>
      </c>
      <c r="AA2" s="186">
        <f t="shared" si="0"/>
        <v>3142000000000</v>
      </c>
      <c r="AB2" s="186">
        <f t="shared" si="0"/>
        <v>3142000000000</v>
      </c>
      <c r="AC2" s="186">
        <f t="shared" si="0"/>
        <v>3142000000000</v>
      </c>
      <c r="AD2" s="186">
        <f t="shared" si="0"/>
        <v>3142000000000</v>
      </c>
      <c r="AE2" s="186">
        <f t="shared" si="0"/>
        <v>3142000000000</v>
      </c>
      <c r="AF2" s="186">
        <f t="shared" si="0"/>
        <v>3142000000000</v>
      </c>
      <c r="AG2" s="186">
        <f t="shared" si="0"/>
        <v>3142000000000</v>
      </c>
      <c r="AH2" s="186">
        <f t="shared" si="0"/>
        <v>3142000000000</v>
      </c>
    </row>
    <row r="3" spans="1:34">
      <c r="A3" t="s">
        <v>417</v>
      </c>
      <c r="B3" s="187">
        <f>About!$A$95*'AEO Table 73'!D66*10^12</f>
        <v>21723108529759.996</v>
      </c>
      <c r="C3" s="186">
        <f>About!$A$95*'AEO Table 73'!E66*10^12</f>
        <v>21592150794829.996</v>
      </c>
      <c r="D3" s="186">
        <f>About!$A$95*'AEO Table 73'!F66*10^12</f>
        <v>21689424140780</v>
      </c>
      <c r="E3" s="186">
        <f>About!$A$95*'AEO Table 73'!G66*10^12</f>
        <v>21598508918910</v>
      </c>
      <c r="F3" s="186">
        <f>About!$A$95*'AEO Table 73'!H66*10^12</f>
        <v>21785251256009.996</v>
      </c>
      <c r="G3" s="186">
        <f>About!$A$95*'AEO Table 73'!I66*10^12</f>
        <v>21907349725470</v>
      </c>
      <c r="H3" s="186">
        <f>About!$A$95*'AEO Table 73'!J66*10^12</f>
        <v>21862095490729.996</v>
      </c>
      <c r="I3" s="186">
        <f>About!$A$95*'AEO Table 73'!K66*10^12</f>
        <v>21885320060119.996</v>
      </c>
      <c r="J3" s="186">
        <f>About!$A$95*'AEO Table 73'!L66*10^12</f>
        <v>21879926457289.996</v>
      </c>
      <c r="K3" s="186">
        <f>About!$A$95*'AEO Table 73'!M66*10^12</f>
        <v>21871600709859.996</v>
      </c>
      <c r="L3" s="186">
        <f>About!$A$95*'AEO Table 73'!N66*10^12</f>
        <v>21868122921810</v>
      </c>
      <c r="M3" s="186">
        <f>About!$A$95*'AEO Table 73'!O66*10^12</f>
        <v>21806152155920</v>
      </c>
      <c r="N3" s="186">
        <f>About!$A$95*'AEO Table 73'!P66*10^12</f>
        <v>21771577100459.996</v>
      </c>
      <c r="O3" s="186">
        <f>About!$A$95*'AEO Table 73'!Q66*10^12</f>
        <v>21778922894299.996</v>
      </c>
      <c r="P3" s="186">
        <f>About!$A$95*'AEO Table 73'!R66*10^12</f>
        <v>21817079354950</v>
      </c>
      <c r="Q3" s="186">
        <f>About!$A$95*'AEO Table 73'!S66*10^12</f>
        <v>21812047309799.996</v>
      </c>
      <c r="R3" s="186">
        <f>About!$A$95*'AEO Table 73'!T66*10^12</f>
        <v>21817030853309.996</v>
      </c>
      <c r="S3" s="186">
        <f>About!$A$95*'AEO Table 73'!U66*10^12</f>
        <v>21827247062390</v>
      </c>
      <c r="T3" s="186">
        <f>About!$A$95*'AEO Table 73'!V66*10^12</f>
        <v>21815323375120</v>
      </c>
      <c r="U3" s="186">
        <f>About!$A$95*'AEO Table 73'!W66*10^12</f>
        <v>21840916808700</v>
      </c>
      <c r="V3" s="186">
        <f>About!$A$95*'AEO Table 73'!X66*10^12</f>
        <v>21851986205720</v>
      </c>
      <c r="W3" s="186">
        <f>About!$A$95*'AEO Table 73'!Y66*10^12</f>
        <v>21847742312220</v>
      </c>
      <c r="X3" s="186">
        <f>About!$A$95*'AEO Table 73'!Z66*10^12</f>
        <v>21845130939829.996</v>
      </c>
      <c r="Y3" s="186">
        <f>About!$A$95*'AEO Table 73'!AA66*10^12</f>
        <v>21841979435540</v>
      </c>
      <c r="Z3" s="186">
        <f>About!$A$95*'AEO Table 73'!AB66*10^12</f>
        <v>21835360063990</v>
      </c>
      <c r="AA3" s="186">
        <f>About!$A$95*'AEO Table 73'!AC66*10^12</f>
        <v>21844411131399.996</v>
      </c>
      <c r="AB3" s="186">
        <f>About!$A$95*'AEO Table 73'!AD66*10^12</f>
        <v>21850164087289.996</v>
      </c>
      <c r="AC3" s="186">
        <f>About!$A$95*'AEO Table 73'!AE66*10^12</f>
        <v>21861439616280</v>
      </c>
      <c r="AD3" s="186">
        <f>About!$A$95*'AEO Table 73'!AF66*10^12</f>
        <v>21888061505090</v>
      </c>
      <c r="AE3" s="186">
        <f>About!$A$95*'AEO Table 73'!AG66*10^12</f>
        <v>21914609539129.996</v>
      </c>
      <c r="AF3" s="186">
        <f>About!$A$95*'AEO Table 73'!AH66*10^12</f>
        <v>21935133449020</v>
      </c>
      <c r="AG3" s="186">
        <f>About!$A$95*'AEO Table 73'!AI66*10^12</f>
        <v>21919422224590</v>
      </c>
      <c r="AH3" s="186">
        <f>About!$A$95*'AEO Table 73'!AJ66*10^12</f>
        <v>21922172488039.996</v>
      </c>
    </row>
    <row r="4" spans="1:34">
      <c r="A4" t="s">
        <v>36</v>
      </c>
      <c r="B4" s="187">
        <f>1/About!$A$109*10^15</f>
        <v>947813394498.89111</v>
      </c>
      <c r="C4" s="186">
        <f>B4</f>
        <v>947813394498.89111</v>
      </c>
      <c r="D4" s="186">
        <f t="shared" ref="D4:AH12" si="1">C4</f>
        <v>947813394498.89111</v>
      </c>
      <c r="E4" s="186">
        <f t="shared" si="1"/>
        <v>947813394498.89111</v>
      </c>
      <c r="F4" s="186">
        <f t="shared" si="1"/>
        <v>947813394498.89111</v>
      </c>
      <c r="G4" s="186">
        <f t="shared" si="1"/>
        <v>947813394498.89111</v>
      </c>
      <c r="H4" s="186">
        <f t="shared" si="1"/>
        <v>947813394498.89111</v>
      </c>
      <c r="I4" s="186">
        <f t="shared" si="1"/>
        <v>947813394498.89111</v>
      </c>
      <c r="J4" s="186">
        <f t="shared" si="1"/>
        <v>947813394498.89111</v>
      </c>
      <c r="K4" s="186">
        <f t="shared" si="1"/>
        <v>947813394498.89111</v>
      </c>
      <c r="L4" s="186">
        <f t="shared" si="1"/>
        <v>947813394498.89111</v>
      </c>
      <c r="M4" s="186">
        <f t="shared" si="1"/>
        <v>947813394498.89111</v>
      </c>
      <c r="N4" s="186">
        <f t="shared" si="1"/>
        <v>947813394498.89111</v>
      </c>
      <c r="O4" s="186">
        <f t="shared" si="1"/>
        <v>947813394498.89111</v>
      </c>
      <c r="P4" s="186">
        <f t="shared" si="1"/>
        <v>947813394498.89111</v>
      </c>
      <c r="Q4" s="186">
        <f t="shared" si="1"/>
        <v>947813394498.89111</v>
      </c>
      <c r="R4" s="186">
        <f t="shared" si="1"/>
        <v>947813394498.89111</v>
      </c>
      <c r="S4" s="186">
        <f t="shared" si="1"/>
        <v>947813394498.89111</v>
      </c>
      <c r="T4" s="186">
        <f t="shared" si="1"/>
        <v>947813394498.89111</v>
      </c>
      <c r="U4" s="186">
        <f t="shared" si="1"/>
        <v>947813394498.89111</v>
      </c>
      <c r="V4" s="186">
        <f t="shared" si="1"/>
        <v>947813394498.89111</v>
      </c>
      <c r="W4" s="186">
        <f t="shared" si="1"/>
        <v>947813394498.89111</v>
      </c>
      <c r="X4" s="186">
        <f t="shared" si="1"/>
        <v>947813394498.89111</v>
      </c>
      <c r="Y4" s="186">
        <f t="shared" si="1"/>
        <v>947813394498.89111</v>
      </c>
      <c r="Z4" s="186">
        <f t="shared" si="1"/>
        <v>947813394498.89111</v>
      </c>
      <c r="AA4" s="186">
        <f t="shared" si="1"/>
        <v>947813394498.89111</v>
      </c>
      <c r="AB4" s="186">
        <f t="shared" si="1"/>
        <v>947813394498.89111</v>
      </c>
      <c r="AC4" s="186">
        <f t="shared" si="1"/>
        <v>947813394498.89111</v>
      </c>
      <c r="AD4" s="186">
        <f t="shared" si="1"/>
        <v>947813394498.89111</v>
      </c>
      <c r="AE4" s="186">
        <f t="shared" si="1"/>
        <v>947813394498.89111</v>
      </c>
      <c r="AF4" s="186">
        <f t="shared" si="1"/>
        <v>947813394498.89111</v>
      </c>
      <c r="AG4" s="186">
        <f t="shared" si="1"/>
        <v>947813394498.89111</v>
      </c>
      <c r="AH4" s="186">
        <f t="shared" si="1"/>
        <v>947813394498.89111</v>
      </c>
    </row>
    <row r="5" spans="1:34">
      <c r="A5" t="s">
        <v>418</v>
      </c>
      <c r="B5" s="187">
        <f>1000/About!$A$109*10^12</f>
        <v>947813394498.89111</v>
      </c>
      <c r="C5" s="186">
        <f t="shared" ref="C5:R22" si="2">B5</f>
        <v>947813394498.89111</v>
      </c>
      <c r="D5" s="186">
        <f t="shared" si="2"/>
        <v>947813394498.89111</v>
      </c>
      <c r="E5" s="186">
        <f t="shared" si="2"/>
        <v>947813394498.89111</v>
      </c>
      <c r="F5" s="186">
        <f t="shared" si="2"/>
        <v>947813394498.89111</v>
      </c>
      <c r="G5" s="186">
        <f t="shared" si="2"/>
        <v>947813394498.89111</v>
      </c>
      <c r="H5" s="186">
        <f t="shared" si="2"/>
        <v>947813394498.89111</v>
      </c>
      <c r="I5" s="186">
        <f t="shared" si="2"/>
        <v>947813394498.89111</v>
      </c>
      <c r="J5" s="186">
        <f t="shared" si="2"/>
        <v>947813394498.89111</v>
      </c>
      <c r="K5" s="186">
        <f t="shared" si="2"/>
        <v>947813394498.89111</v>
      </c>
      <c r="L5" s="186">
        <f t="shared" si="2"/>
        <v>947813394498.89111</v>
      </c>
      <c r="M5" s="186">
        <f t="shared" si="2"/>
        <v>947813394498.89111</v>
      </c>
      <c r="N5" s="186">
        <f t="shared" si="2"/>
        <v>947813394498.89111</v>
      </c>
      <c r="O5" s="186">
        <f t="shared" si="2"/>
        <v>947813394498.89111</v>
      </c>
      <c r="P5" s="186">
        <f t="shared" si="2"/>
        <v>947813394498.89111</v>
      </c>
      <c r="Q5" s="186">
        <f t="shared" si="2"/>
        <v>947813394498.89111</v>
      </c>
      <c r="R5" s="186">
        <f t="shared" si="2"/>
        <v>947813394498.89111</v>
      </c>
      <c r="S5" s="186">
        <f t="shared" si="1"/>
        <v>947813394498.89111</v>
      </c>
      <c r="T5" s="186">
        <f t="shared" si="1"/>
        <v>947813394498.89111</v>
      </c>
      <c r="U5" s="186">
        <f t="shared" si="1"/>
        <v>947813394498.89111</v>
      </c>
      <c r="V5" s="186">
        <f t="shared" si="1"/>
        <v>947813394498.89111</v>
      </c>
      <c r="W5" s="186">
        <f t="shared" si="1"/>
        <v>947813394498.89111</v>
      </c>
      <c r="X5" s="186">
        <f t="shared" si="1"/>
        <v>947813394498.89111</v>
      </c>
      <c r="Y5" s="186">
        <f t="shared" si="1"/>
        <v>947813394498.89111</v>
      </c>
      <c r="Z5" s="186">
        <f t="shared" si="1"/>
        <v>947813394498.89111</v>
      </c>
      <c r="AA5" s="186">
        <f t="shared" si="1"/>
        <v>947813394498.89111</v>
      </c>
      <c r="AB5" s="186">
        <f t="shared" si="1"/>
        <v>947813394498.89111</v>
      </c>
      <c r="AC5" s="186">
        <f t="shared" si="1"/>
        <v>947813394498.89111</v>
      </c>
      <c r="AD5" s="186">
        <f t="shared" si="1"/>
        <v>947813394498.89111</v>
      </c>
      <c r="AE5" s="186">
        <f t="shared" si="1"/>
        <v>947813394498.89111</v>
      </c>
      <c r="AF5" s="186">
        <f t="shared" si="1"/>
        <v>947813394498.89111</v>
      </c>
      <c r="AG5" s="186">
        <f t="shared" si="1"/>
        <v>947813394498.89111</v>
      </c>
      <c r="AH5" s="186">
        <f t="shared" si="1"/>
        <v>947813394498.89111</v>
      </c>
    </row>
    <row r="6" spans="1:34">
      <c r="A6" t="s">
        <v>419</v>
      </c>
      <c r="B6" s="191">
        <f>0</f>
        <v>0</v>
      </c>
      <c r="C6" s="191">
        <f t="shared" si="2"/>
        <v>0</v>
      </c>
      <c r="D6" s="191">
        <f t="shared" si="1"/>
        <v>0</v>
      </c>
      <c r="E6" s="191">
        <f t="shared" si="1"/>
        <v>0</v>
      </c>
      <c r="F6" s="191">
        <f t="shared" si="1"/>
        <v>0</v>
      </c>
      <c r="G6" s="191">
        <f t="shared" si="1"/>
        <v>0</v>
      </c>
      <c r="H6" s="191">
        <f t="shared" si="1"/>
        <v>0</v>
      </c>
      <c r="I6" s="191">
        <f t="shared" si="1"/>
        <v>0</v>
      </c>
      <c r="J6" s="191">
        <f t="shared" si="1"/>
        <v>0</v>
      </c>
      <c r="K6" s="191">
        <f t="shared" si="1"/>
        <v>0</v>
      </c>
      <c r="L6" s="191">
        <f t="shared" si="1"/>
        <v>0</v>
      </c>
      <c r="M6" s="191">
        <f t="shared" si="1"/>
        <v>0</v>
      </c>
      <c r="N6" s="191">
        <f t="shared" si="1"/>
        <v>0</v>
      </c>
      <c r="O6" s="191">
        <f t="shared" si="1"/>
        <v>0</v>
      </c>
      <c r="P6" s="191">
        <f t="shared" si="1"/>
        <v>0</v>
      </c>
      <c r="Q6" s="191">
        <f t="shared" si="1"/>
        <v>0</v>
      </c>
      <c r="R6" s="191">
        <f t="shared" si="1"/>
        <v>0</v>
      </c>
      <c r="S6" s="191">
        <f t="shared" si="1"/>
        <v>0</v>
      </c>
      <c r="T6" s="191">
        <f t="shared" si="1"/>
        <v>0</v>
      </c>
      <c r="U6" s="191">
        <f t="shared" si="1"/>
        <v>0</v>
      </c>
      <c r="V6" s="191">
        <f t="shared" si="1"/>
        <v>0</v>
      </c>
      <c r="W6" s="191">
        <f t="shared" si="1"/>
        <v>0</v>
      </c>
      <c r="X6" s="191">
        <f t="shared" si="1"/>
        <v>0</v>
      </c>
      <c r="Y6" s="191">
        <f t="shared" si="1"/>
        <v>0</v>
      </c>
      <c r="Z6" s="191">
        <f t="shared" si="1"/>
        <v>0</v>
      </c>
      <c r="AA6" s="191">
        <f t="shared" si="1"/>
        <v>0</v>
      </c>
      <c r="AB6" s="191">
        <f t="shared" si="1"/>
        <v>0</v>
      </c>
      <c r="AC6" s="191">
        <f t="shared" si="1"/>
        <v>0</v>
      </c>
      <c r="AD6" s="191">
        <f t="shared" si="1"/>
        <v>0</v>
      </c>
      <c r="AE6" s="191">
        <f t="shared" si="1"/>
        <v>0</v>
      </c>
      <c r="AF6" s="191">
        <f t="shared" si="1"/>
        <v>0</v>
      </c>
      <c r="AG6" s="191">
        <f t="shared" si="1"/>
        <v>0</v>
      </c>
      <c r="AH6" s="191">
        <f t="shared" si="1"/>
        <v>0</v>
      </c>
    </row>
    <row r="7" spans="1:34">
      <c r="A7" t="s">
        <v>420</v>
      </c>
      <c r="B7" s="191">
        <f>0</f>
        <v>0</v>
      </c>
      <c r="C7" s="191">
        <f t="shared" si="2"/>
        <v>0</v>
      </c>
      <c r="D7" s="191">
        <f t="shared" si="1"/>
        <v>0</v>
      </c>
      <c r="E7" s="191">
        <f t="shared" si="1"/>
        <v>0</v>
      </c>
      <c r="F7" s="191">
        <f t="shared" si="1"/>
        <v>0</v>
      </c>
      <c r="G7" s="191">
        <f t="shared" si="1"/>
        <v>0</v>
      </c>
      <c r="H7" s="191">
        <f t="shared" si="1"/>
        <v>0</v>
      </c>
      <c r="I7" s="191">
        <f t="shared" si="1"/>
        <v>0</v>
      </c>
      <c r="J7" s="191">
        <f t="shared" si="1"/>
        <v>0</v>
      </c>
      <c r="K7" s="191">
        <f t="shared" si="1"/>
        <v>0</v>
      </c>
      <c r="L7" s="191">
        <f t="shared" si="1"/>
        <v>0</v>
      </c>
      <c r="M7" s="191">
        <f t="shared" si="1"/>
        <v>0</v>
      </c>
      <c r="N7" s="191">
        <f t="shared" si="1"/>
        <v>0</v>
      </c>
      <c r="O7" s="191">
        <f t="shared" si="1"/>
        <v>0</v>
      </c>
      <c r="P7" s="191">
        <f t="shared" si="1"/>
        <v>0</v>
      </c>
      <c r="Q7" s="191">
        <f t="shared" si="1"/>
        <v>0</v>
      </c>
      <c r="R7" s="191">
        <f t="shared" si="1"/>
        <v>0</v>
      </c>
      <c r="S7" s="191">
        <f t="shared" si="1"/>
        <v>0</v>
      </c>
      <c r="T7" s="191">
        <f t="shared" si="1"/>
        <v>0</v>
      </c>
      <c r="U7" s="191">
        <f t="shared" si="1"/>
        <v>0</v>
      </c>
      <c r="V7" s="191">
        <f t="shared" si="1"/>
        <v>0</v>
      </c>
      <c r="W7" s="191">
        <f t="shared" si="1"/>
        <v>0</v>
      </c>
      <c r="X7" s="191">
        <f t="shared" si="1"/>
        <v>0</v>
      </c>
      <c r="Y7" s="191">
        <f t="shared" si="1"/>
        <v>0</v>
      </c>
      <c r="Z7" s="191">
        <f t="shared" si="1"/>
        <v>0</v>
      </c>
      <c r="AA7" s="191">
        <f t="shared" si="1"/>
        <v>0</v>
      </c>
      <c r="AB7" s="191">
        <f t="shared" si="1"/>
        <v>0</v>
      </c>
      <c r="AC7" s="191">
        <f t="shared" si="1"/>
        <v>0</v>
      </c>
      <c r="AD7" s="191">
        <f t="shared" si="1"/>
        <v>0</v>
      </c>
      <c r="AE7" s="191">
        <f t="shared" si="1"/>
        <v>0</v>
      </c>
      <c r="AF7" s="191">
        <f t="shared" si="1"/>
        <v>0</v>
      </c>
      <c r="AG7" s="191">
        <f t="shared" si="1"/>
        <v>0</v>
      </c>
      <c r="AH7" s="191">
        <f t="shared" si="1"/>
        <v>0</v>
      </c>
    </row>
    <row r="8" spans="1:34">
      <c r="A8" t="s">
        <v>421</v>
      </c>
      <c r="B8" s="191">
        <f>0</f>
        <v>0</v>
      </c>
      <c r="C8" s="191">
        <f t="shared" si="2"/>
        <v>0</v>
      </c>
      <c r="D8" s="191">
        <f t="shared" si="1"/>
        <v>0</v>
      </c>
      <c r="E8" s="191">
        <f t="shared" si="1"/>
        <v>0</v>
      </c>
      <c r="F8" s="191">
        <f t="shared" si="1"/>
        <v>0</v>
      </c>
      <c r="G8" s="191">
        <f t="shared" si="1"/>
        <v>0</v>
      </c>
      <c r="H8" s="191">
        <f t="shared" si="1"/>
        <v>0</v>
      </c>
      <c r="I8" s="191">
        <f t="shared" si="1"/>
        <v>0</v>
      </c>
      <c r="J8" s="191">
        <f t="shared" si="1"/>
        <v>0</v>
      </c>
      <c r="K8" s="191">
        <f t="shared" si="1"/>
        <v>0</v>
      </c>
      <c r="L8" s="191">
        <f t="shared" si="1"/>
        <v>0</v>
      </c>
      <c r="M8" s="191">
        <f t="shared" si="1"/>
        <v>0</v>
      </c>
      <c r="N8" s="191">
        <f t="shared" si="1"/>
        <v>0</v>
      </c>
      <c r="O8" s="191">
        <f t="shared" si="1"/>
        <v>0</v>
      </c>
      <c r="P8" s="191">
        <f t="shared" si="1"/>
        <v>0</v>
      </c>
      <c r="Q8" s="191">
        <f t="shared" si="1"/>
        <v>0</v>
      </c>
      <c r="R8" s="191">
        <f t="shared" si="1"/>
        <v>0</v>
      </c>
      <c r="S8" s="191">
        <f t="shared" si="1"/>
        <v>0</v>
      </c>
      <c r="T8" s="191">
        <f t="shared" si="1"/>
        <v>0</v>
      </c>
      <c r="U8" s="191">
        <f t="shared" si="1"/>
        <v>0</v>
      </c>
      <c r="V8" s="191">
        <f t="shared" si="1"/>
        <v>0</v>
      </c>
      <c r="W8" s="191">
        <f t="shared" si="1"/>
        <v>0</v>
      </c>
      <c r="X8" s="191">
        <f t="shared" si="1"/>
        <v>0</v>
      </c>
      <c r="Y8" s="191">
        <f t="shared" si="1"/>
        <v>0</v>
      </c>
      <c r="Z8" s="191">
        <f t="shared" si="1"/>
        <v>0</v>
      </c>
      <c r="AA8" s="191">
        <f t="shared" si="1"/>
        <v>0</v>
      </c>
      <c r="AB8" s="191">
        <f t="shared" si="1"/>
        <v>0</v>
      </c>
      <c r="AC8" s="191">
        <f t="shared" si="1"/>
        <v>0</v>
      </c>
      <c r="AD8" s="191">
        <f t="shared" si="1"/>
        <v>0</v>
      </c>
      <c r="AE8" s="191">
        <f t="shared" si="1"/>
        <v>0</v>
      </c>
      <c r="AF8" s="191">
        <f t="shared" si="1"/>
        <v>0</v>
      </c>
      <c r="AG8" s="191">
        <f t="shared" si="1"/>
        <v>0</v>
      </c>
      <c r="AH8" s="191">
        <f t="shared" si="1"/>
        <v>0</v>
      </c>
    </row>
    <row r="9" spans="1:34">
      <c r="A9" t="s">
        <v>422</v>
      </c>
      <c r="B9" s="187">
        <f>About!$A$95*'GREET1 Fuel_Specs'!$D$81*10^6</f>
        <v>19737962860000</v>
      </c>
      <c r="C9" s="186">
        <f t="shared" si="2"/>
        <v>19737962860000</v>
      </c>
      <c r="D9" s="186">
        <f t="shared" si="1"/>
        <v>19737962860000</v>
      </c>
      <c r="E9" s="186">
        <f t="shared" si="1"/>
        <v>19737962860000</v>
      </c>
      <c r="F9" s="186">
        <f t="shared" si="1"/>
        <v>19737962860000</v>
      </c>
      <c r="G9" s="186">
        <f t="shared" si="1"/>
        <v>19737962860000</v>
      </c>
      <c r="H9" s="186">
        <f t="shared" si="1"/>
        <v>19737962860000</v>
      </c>
      <c r="I9" s="186">
        <f t="shared" si="1"/>
        <v>19737962860000</v>
      </c>
      <c r="J9" s="186">
        <f t="shared" si="1"/>
        <v>19737962860000</v>
      </c>
      <c r="K9" s="186">
        <f t="shared" si="1"/>
        <v>19737962860000</v>
      </c>
      <c r="L9" s="186">
        <f t="shared" si="1"/>
        <v>19737962860000</v>
      </c>
      <c r="M9" s="186">
        <f t="shared" si="1"/>
        <v>19737962860000</v>
      </c>
      <c r="N9" s="186">
        <f t="shared" si="1"/>
        <v>19737962860000</v>
      </c>
      <c r="O9" s="186">
        <f t="shared" si="1"/>
        <v>19737962860000</v>
      </c>
      <c r="P9" s="186">
        <f t="shared" si="1"/>
        <v>19737962860000</v>
      </c>
      <c r="Q9" s="186">
        <f t="shared" si="1"/>
        <v>19737962860000</v>
      </c>
      <c r="R9" s="186">
        <f t="shared" si="1"/>
        <v>19737962860000</v>
      </c>
      <c r="S9" s="186">
        <f t="shared" si="1"/>
        <v>19737962860000</v>
      </c>
      <c r="T9" s="186">
        <f t="shared" si="1"/>
        <v>19737962860000</v>
      </c>
      <c r="U9" s="186">
        <f t="shared" si="1"/>
        <v>19737962860000</v>
      </c>
      <c r="V9" s="186">
        <f t="shared" si="1"/>
        <v>19737962860000</v>
      </c>
      <c r="W9" s="186">
        <f t="shared" si="1"/>
        <v>19737962860000</v>
      </c>
      <c r="X9" s="186">
        <f t="shared" si="1"/>
        <v>19737962860000</v>
      </c>
      <c r="Y9" s="186">
        <f t="shared" si="1"/>
        <v>19737962860000</v>
      </c>
      <c r="Z9" s="186">
        <f t="shared" si="1"/>
        <v>19737962860000</v>
      </c>
      <c r="AA9" s="186">
        <f t="shared" si="1"/>
        <v>19737962860000</v>
      </c>
      <c r="AB9" s="186">
        <f t="shared" si="1"/>
        <v>19737962860000</v>
      </c>
      <c r="AC9" s="186">
        <f t="shared" si="1"/>
        <v>19737962860000</v>
      </c>
      <c r="AD9" s="186">
        <f t="shared" si="1"/>
        <v>19737962860000</v>
      </c>
      <c r="AE9" s="186">
        <f t="shared" si="1"/>
        <v>19737962860000</v>
      </c>
      <c r="AF9" s="186">
        <f t="shared" si="1"/>
        <v>19737962860000</v>
      </c>
      <c r="AG9" s="186">
        <f t="shared" si="1"/>
        <v>19737962860000</v>
      </c>
      <c r="AH9" s="186">
        <f t="shared" si="1"/>
        <v>19737962860000</v>
      </c>
    </row>
    <row r="10" spans="1:34">
      <c r="A10" t="s">
        <v>423</v>
      </c>
      <c r="B10" s="188">
        <f>'GREET1 Fuel_Specs'!$D$15/About!$A$98</f>
        <v>32847.168470522345</v>
      </c>
      <c r="C10" s="186">
        <f t="shared" si="2"/>
        <v>32847.168470522345</v>
      </c>
      <c r="D10" s="186">
        <f t="shared" si="1"/>
        <v>32847.168470522345</v>
      </c>
      <c r="E10" s="186">
        <f t="shared" si="1"/>
        <v>32847.168470522345</v>
      </c>
      <c r="F10" s="186">
        <f t="shared" si="1"/>
        <v>32847.168470522345</v>
      </c>
      <c r="G10" s="186">
        <f t="shared" si="1"/>
        <v>32847.168470522345</v>
      </c>
      <c r="H10" s="186">
        <f t="shared" si="1"/>
        <v>32847.168470522345</v>
      </c>
      <c r="I10" s="186">
        <f t="shared" si="1"/>
        <v>32847.168470522345</v>
      </c>
      <c r="J10" s="186">
        <f t="shared" si="1"/>
        <v>32847.168470522345</v>
      </c>
      <c r="K10" s="186">
        <f t="shared" si="1"/>
        <v>32847.168470522345</v>
      </c>
      <c r="L10" s="186">
        <f t="shared" si="1"/>
        <v>32847.168470522345</v>
      </c>
      <c r="M10" s="186">
        <f t="shared" si="1"/>
        <v>32847.168470522345</v>
      </c>
      <c r="N10" s="186">
        <f t="shared" si="1"/>
        <v>32847.168470522345</v>
      </c>
      <c r="O10" s="186">
        <f t="shared" si="1"/>
        <v>32847.168470522345</v>
      </c>
      <c r="P10" s="186">
        <f t="shared" si="1"/>
        <v>32847.168470522345</v>
      </c>
      <c r="Q10" s="186">
        <f t="shared" si="1"/>
        <v>32847.168470522345</v>
      </c>
      <c r="R10" s="186">
        <f t="shared" si="1"/>
        <v>32847.168470522345</v>
      </c>
      <c r="S10" s="186">
        <f t="shared" si="1"/>
        <v>32847.168470522345</v>
      </c>
      <c r="T10" s="186">
        <f t="shared" si="1"/>
        <v>32847.168470522345</v>
      </c>
      <c r="U10" s="186">
        <f t="shared" si="1"/>
        <v>32847.168470522345</v>
      </c>
      <c r="V10" s="186">
        <f t="shared" si="1"/>
        <v>32847.168470522345</v>
      </c>
      <c r="W10" s="186">
        <f t="shared" si="1"/>
        <v>32847.168470522345</v>
      </c>
      <c r="X10" s="186">
        <f t="shared" si="1"/>
        <v>32847.168470522345</v>
      </c>
      <c r="Y10" s="186">
        <f t="shared" si="1"/>
        <v>32847.168470522345</v>
      </c>
      <c r="Z10" s="186">
        <f t="shared" si="1"/>
        <v>32847.168470522345</v>
      </c>
      <c r="AA10" s="186">
        <f t="shared" si="1"/>
        <v>32847.168470522345</v>
      </c>
      <c r="AB10" s="186">
        <f t="shared" si="1"/>
        <v>32847.168470522345</v>
      </c>
      <c r="AC10" s="186">
        <f t="shared" si="1"/>
        <v>32847.168470522345</v>
      </c>
      <c r="AD10" s="186">
        <f t="shared" si="1"/>
        <v>32847.168470522345</v>
      </c>
      <c r="AE10" s="186">
        <f t="shared" si="1"/>
        <v>32847.168470522345</v>
      </c>
      <c r="AF10" s="186">
        <f t="shared" si="1"/>
        <v>32847.168470522345</v>
      </c>
      <c r="AG10" s="186">
        <f t="shared" si="1"/>
        <v>32847.168470522345</v>
      </c>
      <c r="AH10" s="186">
        <f t="shared" si="1"/>
        <v>32847.168470522345</v>
      </c>
    </row>
    <row r="11" spans="1:34">
      <c r="A11" t="s">
        <v>424</v>
      </c>
      <c r="B11" s="189">
        <f>'GREET1 Fuel_Specs'!$D$20/About!$A$98</f>
        <v>36291.973656750524</v>
      </c>
      <c r="C11" s="186">
        <f t="shared" si="2"/>
        <v>36291.973656750524</v>
      </c>
      <c r="D11" s="186">
        <f t="shared" si="1"/>
        <v>36291.973656750524</v>
      </c>
      <c r="E11" s="186">
        <f t="shared" si="1"/>
        <v>36291.973656750524</v>
      </c>
      <c r="F11" s="186">
        <f t="shared" si="1"/>
        <v>36291.973656750524</v>
      </c>
      <c r="G11" s="186">
        <f t="shared" si="1"/>
        <v>36291.973656750524</v>
      </c>
      <c r="H11" s="186">
        <f t="shared" si="1"/>
        <v>36291.973656750524</v>
      </c>
      <c r="I11" s="186">
        <f t="shared" si="1"/>
        <v>36291.973656750524</v>
      </c>
      <c r="J11" s="186">
        <f t="shared" si="1"/>
        <v>36291.973656750524</v>
      </c>
      <c r="K11" s="186">
        <f t="shared" si="1"/>
        <v>36291.973656750524</v>
      </c>
      <c r="L11" s="186">
        <f t="shared" si="1"/>
        <v>36291.973656750524</v>
      </c>
      <c r="M11" s="186">
        <f t="shared" si="1"/>
        <v>36291.973656750524</v>
      </c>
      <c r="N11" s="186">
        <f t="shared" si="1"/>
        <v>36291.973656750524</v>
      </c>
      <c r="O11" s="186">
        <f t="shared" si="1"/>
        <v>36291.973656750524</v>
      </c>
      <c r="P11" s="186">
        <f t="shared" si="1"/>
        <v>36291.973656750524</v>
      </c>
      <c r="Q11" s="186">
        <f t="shared" si="1"/>
        <v>36291.973656750524</v>
      </c>
      <c r="R11" s="186">
        <f t="shared" si="1"/>
        <v>36291.973656750524</v>
      </c>
      <c r="S11" s="186">
        <f t="shared" si="1"/>
        <v>36291.973656750524</v>
      </c>
      <c r="T11" s="186">
        <f t="shared" si="1"/>
        <v>36291.973656750524</v>
      </c>
      <c r="U11" s="186">
        <f t="shared" si="1"/>
        <v>36291.973656750524</v>
      </c>
      <c r="V11" s="186">
        <f t="shared" si="1"/>
        <v>36291.973656750524</v>
      </c>
      <c r="W11" s="186">
        <f t="shared" si="1"/>
        <v>36291.973656750524</v>
      </c>
      <c r="X11" s="186">
        <f t="shared" si="1"/>
        <v>36291.973656750524</v>
      </c>
      <c r="Y11" s="186">
        <f t="shared" si="1"/>
        <v>36291.973656750524</v>
      </c>
      <c r="Z11" s="186">
        <f t="shared" si="1"/>
        <v>36291.973656750524</v>
      </c>
      <c r="AA11" s="186">
        <f t="shared" si="1"/>
        <v>36291.973656750524</v>
      </c>
      <c r="AB11" s="186">
        <f t="shared" si="1"/>
        <v>36291.973656750524</v>
      </c>
      <c r="AC11" s="186">
        <f t="shared" si="1"/>
        <v>36291.973656750524</v>
      </c>
      <c r="AD11" s="186">
        <f t="shared" si="1"/>
        <v>36291.973656750524</v>
      </c>
      <c r="AE11" s="186">
        <f t="shared" si="1"/>
        <v>36291.973656750524</v>
      </c>
      <c r="AF11" s="186">
        <f t="shared" si="1"/>
        <v>36291.973656750524</v>
      </c>
      <c r="AG11" s="186">
        <f t="shared" si="1"/>
        <v>36291.973656750524</v>
      </c>
      <c r="AH11" s="186">
        <f t="shared" si="1"/>
        <v>36291.973656750524</v>
      </c>
    </row>
    <row r="12" spans="1:34">
      <c r="A12" t="s">
        <v>425</v>
      </c>
      <c r="B12" s="189">
        <f>'GREET1 Fuel_Specs'!$D$15/About!$A$98</f>
        <v>32847.168470522345</v>
      </c>
      <c r="C12" s="186">
        <f t="shared" si="2"/>
        <v>32847.168470522345</v>
      </c>
      <c r="D12" s="186">
        <f t="shared" si="1"/>
        <v>32847.168470522345</v>
      </c>
      <c r="E12" s="186">
        <f t="shared" si="1"/>
        <v>32847.168470522345</v>
      </c>
      <c r="F12" s="186">
        <f t="shared" si="1"/>
        <v>32847.168470522345</v>
      </c>
      <c r="G12" s="186">
        <f t="shared" si="1"/>
        <v>32847.168470522345</v>
      </c>
      <c r="H12" s="186">
        <f t="shared" si="1"/>
        <v>32847.168470522345</v>
      </c>
      <c r="I12" s="186">
        <f t="shared" si="1"/>
        <v>32847.168470522345</v>
      </c>
      <c r="J12" s="186">
        <f t="shared" si="1"/>
        <v>32847.168470522345</v>
      </c>
      <c r="K12" s="186">
        <f t="shared" si="1"/>
        <v>32847.168470522345</v>
      </c>
      <c r="L12" s="186">
        <f t="shared" si="1"/>
        <v>32847.168470522345</v>
      </c>
      <c r="M12" s="186">
        <f t="shared" si="1"/>
        <v>32847.168470522345</v>
      </c>
      <c r="N12" s="186">
        <f t="shared" si="1"/>
        <v>32847.168470522345</v>
      </c>
      <c r="O12" s="186">
        <f t="shared" si="1"/>
        <v>32847.168470522345</v>
      </c>
      <c r="P12" s="186">
        <f t="shared" si="1"/>
        <v>32847.168470522345</v>
      </c>
      <c r="Q12" s="186">
        <f t="shared" si="1"/>
        <v>32847.168470522345</v>
      </c>
      <c r="R12" s="186">
        <f t="shared" si="1"/>
        <v>32847.168470522345</v>
      </c>
      <c r="S12" s="186">
        <f t="shared" si="1"/>
        <v>32847.168470522345</v>
      </c>
      <c r="T12" s="186">
        <f t="shared" si="1"/>
        <v>32847.168470522345</v>
      </c>
      <c r="U12" s="186">
        <f t="shared" si="1"/>
        <v>32847.168470522345</v>
      </c>
      <c r="V12" s="186">
        <f t="shared" si="1"/>
        <v>32847.168470522345</v>
      </c>
      <c r="W12" s="186">
        <f t="shared" si="1"/>
        <v>32847.168470522345</v>
      </c>
      <c r="X12" s="186">
        <f t="shared" si="1"/>
        <v>32847.168470522345</v>
      </c>
      <c r="Y12" s="186">
        <f t="shared" si="1"/>
        <v>32847.168470522345</v>
      </c>
      <c r="Z12" s="186">
        <f t="shared" ref="D12:AH20" si="3">Y12</f>
        <v>32847.168470522345</v>
      </c>
      <c r="AA12" s="186">
        <f t="shared" si="3"/>
        <v>32847.168470522345</v>
      </c>
      <c r="AB12" s="186">
        <f t="shared" si="3"/>
        <v>32847.168470522345</v>
      </c>
      <c r="AC12" s="186">
        <f t="shared" si="3"/>
        <v>32847.168470522345</v>
      </c>
      <c r="AD12" s="186">
        <f t="shared" si="3"/>
        <v>32847.168470522345</v>
      </c>
      <c r="AE12" s="186">
        <f t="shared" si="3"/>
        <v>32847.168470522345</v>
      </c>
      <c r="AF12" s="186">
        <f t="shared" si="3"/>
        <v>32847.168470522345</v>
      </c>
      <c r="AG12" s="186">
        <f t="shared" si="3"/>
        <v>32847.168470522345</v>
      </c>
      <c r="AH12" s="186">
        <f t="shared" si="3"/>
        <v>32847.168470522345</v>
      </c>
    </row>
    <row r="13" spans="1:34">
      <c r="A13" t="s">
        <v>426</v>
      </c>
      <c r="B13" s="189">
        <f>'GREET1 Fuel_Specs'!$D$20/About!$A$98</f>
        <v>36291.973656750524</v>
      </c>
      <c r="C13" s="186">
        <f t="shared" si="2"/>
        <v>36291.973656750524</v>
      </c>
      <c r="D13" s="186">
        <f t="shared" si="3"/>
        <v>36291.973656750524</v>
      </c>
      <c r="E13" s="186">
        <f t="shared" si="3"/>
        <v>36291.973656750524</v>
      </c>
      <c r="F13" s="186">
        <f t="shared" si="3"/>
        <v>36291.973656750524</v>
      </c>
      <c r="G13" s="186">
        <f t="shared" si="3"/>
        <v>36291.973656750524</v>
      </c>
      <c r="H13" s="186">
        <f t="shared" si="3"/>
        <v>36291.973656750524</v>
      </c>
      <c r="I13" s="186">
        <f t="shared" si="3"/>
        <v>36291.973656750524</v>
      </c>
      <c r="J13" s="186">
        <f t="shared" si="3"/>
        <v>36291.973656750524</v>
      </c>
      <c r="K13" s="186">
        <f t="shared" si="3"/>
        <v>36291.973656750524</v>
      </c>
      <c r="L13" s="186">
        <f t="shared" si="3"/>
        <v>36291.973656750524</v>
      </c>
      <c r="M13" s="186">
        <f t="shared" si="3"/>
        <v>36291.973656750524</v>
      </c>
      <c r="N13" s="186">
        <f t="shared" si="3"/>
        <v>36291.973656750524</v>
      </c>
      <c r="O13" s="186">
        <f t="shared" si="3"/>
        <v>36291.973656750524</v>
      </c>
      <c r="P13" s="186">
        <f t="shared" si="3"/>
        <v>36291.973656750524</v>
      </c>
      <c r="Q13" s="186">
        <f t="shared" si="3"/>
        <v>36291.973656750524</v>
      </c>
      <c r="R13" s="186">
        <f t="shared" si="3"/>
        <v>36291.973656750524</v>
      </c>
      <c r="S13" s="186">
        <f t="shared" si="3"/>
        <v>36291.973656750524</v>
      </c>
      <c r="T13" s="186">
        <f t="shared" si="3"/>
        <v>36291.973656750524</v>
      </c>
      <c r="U13" s="186">
        <f t="shared" si="3"/>
        <v>36291.973656750524</v>
      </c>
      <c r="V13" s="186">
        <f t="shared" si="3"/>
        <v>36291.973656750524</v>
      </c>
      <c r="W13" s="186">
        <f t="shared" si="3"/>
        <v>36291.973656750524</v>
      </c>
      <c r="X13" s="186">
        <f t="shared" si="3"/>
        <v>36291.973656750524</v>
      </c>
      <c r="Y13" s="186">
        <f t="shared" si="3"/>
        <v>36291.973656750524</v>
      </c>
      <c r="Z13" s="186">
        <f t="shared" si="3"/>
        <v>36291.973656750524</v>
      </c>
      <c r="AA13" s="186">
        <f t="shared" si="3"/>
        <v>36291.973656750524</v>
      </c>
      <c r="AB13" s="186">
        <f t="shared" si="3"/>
        <v>36291.973656750524</v>
      </c>
      <c r="AC13" s="186">
        <f t="shared" si="3"/>
        <v>36291.973656750524</v>
      </c>
      <c r="AD13" s="186">
        <f t="shared" si="3"/>
        <v>36291.973656750524</v>
      </c>
      <c r="AE13" s="186">
        <f t="shared" si="3"/>
        <v>36291.973656750524</v>
      </c>
      <c r="AF13" s="186">
        <f t="shared" si="3"/>
        <v>36291.973656750524</v>
      </c>
      <c r="AG13" s="186">
        <f t="shared" si="3"/>
        <v>36291.973656750524</v>
      </c>
      <c r="AH13" s="186">
        <f t="shared" si="3"/>
        <v>36291.973656750524</v>
      </c>
    </row>
    <row r="14" spans="1:34">
      <c r="A14" t="s">
        <v>427</v>
      </c>
      <c r="B14" s="190">
        <f>'GREET1 Fuel_Specs'!$D$27/About!$A$98</f>
        <v>34763.709690237556</v>
      </c>
      <c r="C14" s="186">
        <f t="shared" si="2"/>
        <v>34763.709690237556</v>
      </c>
      <c r="D14" s="186">
        <f t="shared" si="3"/>
        <v>34763.709690237556</v>
      </c>
      <c r="E14" s="186">
        <f t="shared" si="3"/>
        <v>34763.709690237556</v>
      </c>
      <c r="F14" s="186">
        <f t="shared" si="3"/>
        <v>34763.709690237556</v>
      </c>
      <c r="G14" s="186">
        <f t="shared" si="3"/>
        <v>34763.709690237556</v>
      </c>
      <c r="H14" s="186">
        <f t="shared" si="3"/>
        <v>34763.709690237556</v>
      </c>
      <c r="I14" s="186">
        <f t="shared" si="3"/>
        <v>34763.709690237556</v>
      </c>
      <c r="J14" s="186">
        <f t="shared" si="3"/>
        <v>34763.709690237556</v>
      </c>
      <c r="K14" s="186">
        <f t="shared" si="3"/>
        <v>34763.709690237556</v>
      </c>
      <c r="L14" s="186">
        <f t="shared" si="3"/>
        <v>34763.709690237556</v>
      </c>
      <c r="M14" s="186">
        <f t="shared" si="3"/>
        <v>34763.709690237556</v>
      </c>
      <c r="N14" s="186">
        <f t="shared" si="3"/>
        <v>34763.709690237556</v>
      </c>
      <c r="O14" s="186">
        <f t="shared" si="3"/>
        <v>34763.709690237556</v>
      </c>
      <c r="P14" s="186">
        <f t="shared" si="3"/>
        <v>34763.709690237556</v>
      </c>
      <c r="Q14" s="186">
        <f t="shared" si="3"/>
        <v>34763.709690237556</v>
      </c>
      <c r="R14" s="186">
        <f t="shared" si="3"/>
        <v>34763.709690237556</v>
      </c>
      <c r="S14" s="186">
        <f t="shared" si="3"/>
        <v>34763.709690237556</v>
      </c>
      <c r="T14" s="186">
        <f t="shared" si="3"/>
        <v>34763.709690237556</v>
      </c>
      <c r="U14" s="186">
        <f t="shared" si="3"/>
        <v>34763.709690237556</v>
      </c>
      <c r="V14" s="186">
        <f t="shared" si="3"/>
        <v>34763.709690237556</v>
      </c>
      <c r="W14" s="186">
        <f t="shared" si="3"/>
        <v>34763.709690237556</v>
      </c>
      <c r="X14" s="186">
        <f t="shared" si="3"/>
        <v>34763.709690237556</v>
      </c>
      <c r="Y14" s="186">
        <f t="shared" si="3"/>
        <v>34763.709690237556</v>
      </c>
      <c r="Z14" s="186">
        <f t="shared" si="3"/>
        <v>34763.709690237556</v>
      </c>
      <c r="AA14" s="186">
        <f t="shared" si="3"/>
        <v>34763.709690237556</v>
      </c>
      <c r="AB14" s="186">
        <f t="shared" si="3"/>
        <v>34763.709690237556</v>
      </c>
      <c r="AC14" s="186">
        <f t="shared" si="3"/>
        <v>34763.709690237556</v>
      </c>
      <c r="AD14" s="186">
        <f t="shared" si="3"/>
        <v>34763.709690237556</v>
      </c>
      <c r="AE14" s="186">
        <f t="shared" si="3"/>
        <v>34763.709690237556</v>
      </c>
      <c r="AF14" s="186">
        <f t="shared" si="3"/>
        <v>34763.709690237556</v>
      </c>
      <c r="AG14" s="186">
        <f t="shared" si="3"/>
        <v>34763.709690237556</v>
      </c>
      <c r="AH14" s="186">
        <f t="shared" si="3"/>
        <v>34763.709690237556</v>
      </c>
    </row>
    <row r="15" spans="1:34">
      <c r="A15" t="s">
        <v>428</v>
      </c>
      <c r="B15" s="186">
        <f>About!$A$93*10^6</f>
        <v>3142000000000</v>
      </c>
      <c r="C15" s="186">
        <f t="shared" si="2"/>
        <v>3142000000000</v>
      </c>
      <c r="D15" s="186">
        <f t="shared" si="3"/>
        <v>3142000000000</v>
      </c>
      <c r="E15" s="186">
        <f t="shared" si="3"/>
        <v>3142000000000</v>
      </c>
      <c r="F15" s="186">
        <f t="shared" si="3"/>
        <v>3142000000000</v>
      </c>
      <c r="G15" s="186">
        <f t="shared" si="3"/>
        <v>3142000000000</v>
      </c>
      <c r="H15" s="186">
        <f t="shared" si="3"/>
        <v>3142000000000</v>
      </c>
      <c r="I15" s="186">
        <f t="shared" si="3"/>
        <v>3142000000000</v>
      </c>
      <c r="J15" s="186">
        <f t="shared" si="3"/>
        <v>3142000000000</v>
      </c>
      <c r="K15" s="186">
        <f t="shared" si="3"/>
        <v>3142000000000</v>
      </c>
      <c r="L15" s="186">
        <f t="shared" si="3"/>
        <v>3142000000000</v>
      </c>
      <c r="M15" s="186">
        <f t="shared" si="3"/>
        <v>3142000000000</v>
      </c>
      <c r="N15" s="186">
        <f t="shared" si="3"/>
        <v>3142000000000</v>
      </c>
      <c r="O15" s="186">
        <f t="shared" si="3"/>
        <v>3142000000000</v>
      </c>
      <c r="P15" s="186">
        <f t="shared" si="3"/>
        <v>3142000000000</v>
      </c>
      <c r="Q15" s="186">
        <f t="shared" si="3"/>
        <v>3142000000000</v>
      </c>
      <c r="R15" s="186">
        <f t="shared" si="3"/>
        <v>3142000000000</v>
      </c>
      <c r="S15" s="186">
        <f t="shared" si="3"/>
        <v>3142000000000</v>
      </c>
      <c r="T15" s="186">
        <f t="shared" si="3"/>
        <v>3142000000000</v>
      </c>
      <c r="U15" s="186">
        <f t="shared" si="3"/>
        <v>3142000000000</v>
      </c>
      <c r="V15" s="186">
        <f t="shared" si="3"/>
        <v>3142000000000</v>
      </c>
      <c r="W15" s="186">
        <f t="shared" si="3"/>
        <v>3142000000000</v>
      </c>
      <c r="X15" s="186">
        <f t="shared" si="3"/>
        <v>3142000000000</v>
      </c>
      <c r="Y15" s="186">
        <f t="shared" si="3"/>
        <v>3142000000000</v>
      </c>
      <c r="Z15" s="186">
        <f t="shared" si="3"/>
        <v>3142000000000</v>
      </c>
      <c r="AA15" s="186">
        <f t="shared" si="3"/>
        <v>3142000000000</v>
      </c>
      <c r="AB15" s="186">
        <f t="shared" si="3"/>
        <v>3142000000000</v>
      </c>
      <c r="AC15" s="186">
        <f t="shared" si="3"/>
        <v>3142000000000</v>
      </c>
      <c r="AD15" s="186">
        <f t="shared" si="3"/>
        <v>3142000000000</v>
      </c>
      <c r="AE15" s="186">
        <f t="shared" si="3"/>
        <v>3142000000000</v>
      </c>
      <c r="AF15" s="186">
        <f t="shared" si="3"/>
        <v>3142000000000</v>
      </c>
      <c r="AG15" s="186">
        <f t="shared" si="3"/>
        <v>3142000000000</v>
      </c>
      <c r="AH15" s="186">
        <f t="shared" si="3"/>
        <v>3142000000000</v>
      </c>
    </row>
    <row r="16" spans="1:34">
      <c r="A16" t="s">
        <v>429</v>
      </c>
      <c r="B16" s="191">
        <f>0</f>
        <v>0</v>
      </c>
      <c r="C16" s="191">
        <f t="shared" si="2"/>
        <v>0</v>
      </c>
      <c r="D16" s="191">
        <f t="shared" si="3"/>
        <v>0</v>
      </c>
      <c r="E16" s="191">
        <f t="shared" si="3"/>
        <v>0</v>
      </c>
      <c r="F16" s="191">
        <f t="shared" si="3"/>
        <v>0</v>
      </c>
      <c r="G16" s="191">
        <f t="shared" si="3"/>
        <v>0</v>
      </c>
      <c r="H16" s="191">
        <f t="shared" si="3"/>
        <v>0</v>
      </c>
      <c r="I16" s="191">
        <f t="shared" si="3"/>
        <v>0</v>
      </c>
      <c r="J16" s="191">
        <f t="shared" si="3"/>
        <v>0</v>
      </c>
      <c r="K16" s="191">
        <f t="shared" si="3"/>
        <v>0</v>
      </c>
      <c r="L16" s="191">
        <f t="shared" si="3"/>
        <v>0</v>
      </c>
      <c r="M16" s="191">
        <f t="shared" si="3"/>
        <v>0</v>
      </c>
      <c r="N16" s="191">
        <f t="shared" si="3"/>
        <v>0</v>
      </c>
      <c r="O16" s="191">
        <f t="shared" si="3"/>
        <v>0</v>
      </c>
      <c r="P16" s="191">
        <f t="shared" si="3"/>
        <v>0</v>
      </c>
      <c r="Q16" s="191">
        <f t="shared" si="3"/>
        <v>0</v>
      </c>
      <c r="R16" s="191">
        <f t="shared" si="3"/>
        <v>0</v>
      </c>
      <c r="S16" s="191">
        <f t="shared" si="3"/>
        <v>0</v>
      </c>
      <c r="T16" s="191">
        <f t="shared" si="3"/>
        <v>0</v>
      </c>
      <c r="U16" s="191">
        <f t="shared" si="3"/>
        <v>0</v>
      </c>
      <c r="V16" s="191">
        <f t="shared" si="3"/>
        <v>0</v>
      </c>
      <c r="W16" s="191">
        <f t="shared" si="3"/>
        <v>0</v>
      </c>
      <c r="X16" s="191">
        <f t="shared" si="3"/>
        <v>0</v>
      </c>
      <c r="Y16" s="191">
        <f t="shared" si="3"/>
        <v>0</v>
      </c>
      <c r="Z16" s="191">
        <f t="shared" si="3"/>
        <v>0</v>
      </c>
      <c r="AA16" s="191">
        <f t="shared" si="3"/>
        <v>0</v>
      </c>
      <c r="AB16" s="191">
        <f t="shared" si="3"/>
        <v>0</v>
      </c>
      <c r="AC16" s="191">
        <f t="shared" si="3"/>
        <v>0</v>
      </c>
      <c r="AD16" s="191">
        <f t="shared" si="3"/>
        <v>0</v>
      </c>
      <c r="AE16" s="191">
        <f t="shared" si="3"/>
        <v>0</v>
      </c>
      <c r="AF16" s="191">
        <f t="shared" si="3"/>
        <v>0</v>
      </c>
      <c r="AG16" s="191">
        <f t="shared" si="3"/>
        <v>0</v>
      </c>
      <c r="AH16" s="191">
        <f t="shared" si="3"/>
        <v>0</v>
      </c>
    </row>
    <row r="17" spans="1:34">
      <c r="A17" t="s">
        <v>430</v>
      </c>
      <c r="B17" s="187">
        <f>About!$A$95*'GREET1 Fuel_Specs'!$D$69*10^6</f>
        <v>14321544386446.232</v>
      </c>
      <c r="C17" s="186">
        <f t="shared" si="2"/>
        <v>14321544386446.232</v>
      </c>
      <c r="D17" s="186">
        <f t="shared" si="3"/>
        <v>14321544386446.232</v>
      </c>
      <c r="E17" s="186">
        <f t="shared" si="3"/>
        <v>14321544386446.232</v>
      </c>
      <c r="F17" s="186">
        <f t="shared" si="3"/>
        <v>14321544386446.232</v>
      </c>
      <c r="G17" s="186">
        <f t="shared" si="3"/>
        <v>14321544386446.232</v>
      </c>
      <c r="H17" s="186">
        <f t="shared" si="3"/>
        <v>14321544386446.232</v>
      </c>
      <c r="I17" s="186">
        <f t="shared" si="3"/>
        <v>14321544386446.232</v>
      </c>
      <c r="J17" s="186">
        <f t="shared" si="3"/>
        <v>14321544386446.232</v>
      </c>
      <c r="K17" s="186">
        <f t="shared" si="3"/>
        <v>14321544386446.232</v>
      </c>
      <c r="L17" s="186">
        <f t="shared" si="3"/>
        <v>14321544386446.232</v>
      </c>
      <c r="M17" s="186">
        <f t="shared" si="3"/>
        <v>14321544386446.232</v>
      </c>
      <c r="N17" s="186">
        <f t="shared" si="3"/>
        <v>14321544386446.232</v>
      </c>
      <c r="O17" s="186">
        <f t="shared" si="3"/>
        <v>14321544386446.232</v>
      </c>
      <c r="P17" s="186">
        <f t="shared" si="3"/>
        <v>14321544386446.232</v>
      </c>
      <c r="Q17" s="186">
        <f t="shared" si="3"/>
        <v>14321544386446.232</v>
      </c>
      <c r="R17" s="186">
        <f t="shared" si="3"/>
        <v>14321544386446.232</v>
      </c>
      <c r="S17" s="186">
        <f t="shared" si="3"/>
        <v>14321544386446.232</v>
      </c>
      <c r="T17" s="186">
        <f t="shared" si="3"/>
        <v>14321544386446.232</v>
      </c>
      <c r="U17" s="186">
        <f t="shared" si="3"/>
        <v>14321544386446.232</v>
      </c>
      <c r="V17" s="186">
        <f t="shared" si="3"/>
        <v>14321544386446.232</v>
      </c>
      <c r="W17" s="186">
        <f t="shared" si="3"/>
        <v>14321544386446.232</v>
      </c>
      <c r="X17" s="186">
        <f t="shared" si="3"/>
        <v>14321544386446.232</v>
      </c>
      <c r="Y17" s="186">
        <f t="shared" si="3"/>
        <v>14321544386446.232</v>
      </c>
      <c r="Z17" s="186">
        <f t="shared" si="3"/>
        <v>14321544386446.232</v>
      </c>
      <c r="AA17" s="186">
        <f t="shared" si="3"/>
        <v>14321544386446.232</v>
      </c>
      <c r="AB17" s="186">
        <f t="shared" si="3"/>
        <v>14321544386446.232</v>
      </c>
      <c r="AC17" s="186">
        <f t="shared" si="3"/>
        <v>14321544386446.232</v>
      </c>
      <c r="AD17" s="186">
        <f t="shared" si="3"/>
        <v>14321544386446.232</v>
      </c>
      <c r="AE17" s="186">
        <f t="shared" si="3"/>
        <v>14321544386446.232</v>
      </c>
      <c r="AF17" s="186">
        <f t="shared" si="3"/>
        <v>14321544386446.232</v>
      </c>
      <c r="AG17" s="186">
        <f t="shared" si="3"/>
        <v>14321544386446.232</v>
      </c>
      <c r="AH17" s="186">
        <f t="shared" si="3"/>
        <v>14321544386446.232</v>
      </c>
    </row>
    <row r="18" spans="1:34">
      <c r="A18" t="s">
        <v>431</v>
      </c>
      <c r="B18" s="188">
        <f>'GREET1 Fuel_Specs'!$D$7/About!$A$98</f>
        <v>36548.220668302769</v>
      </c>
      <c r="C18" s="186">
        <f t="shared" si="2"/>
        <v>36548.220668302769</v>
      </c>
      <c r="D18" s="186">
        <f t="shared" si="3"/>
        <v>36548.220668302769</v>
      </c>
      <c r="E18" s="186">
        <f t="shared" si="3"/>
        <v>36548.220668302769</v>
      </c>
      <c r="F18" s="186">
        <f t="shared" si="3"/>
        <v>36548.220668302769</v>
      </c>
      <c r="G18" s="186">
        <f t="shared" si="3"/>
        <v>36548.220668302769</v>
      </c>
      <c r="H18" s="186">
        <f t="shared" si="3"/>
        <v>36548.220668302769</v>
      </c>
      <c r="I18" s="186">
        <f t="shared" si="3"/>
        <v>36548.220668302769</v>
      </c>
      <c r="J18" s="186">
        <f t="shared" si="3"/>
        <v>36548.220668302769</v>
      </c>
      <c r="K18" s="186">
        <f t="shared" si="3"/>
        <v>36548.220668302769</v>
      </c>
      <c r="L18" s="186">
        <f t="shared" si="3"/>
        <v>36548.220668302769</v>
      </c>
      <c r="M18" s="186">
        <f t="shared" si="3"/>
        <v>36548.220668302769</v>
      </c>
      <c r="N18" s="186">
        <f t="shared" si="3"/>
        <v>36548.220668302769</v>
      </c>
      <c r="O18" s="186">
        <f t="shared" si="3"/>
        <v>36548.220668302769</v>
      </c>
      <c r="P18" s="186">
        <f t="shared" si="3"/>
        <v>36548.220668302769</v>
      </c>
      <c r="Q18" s="186">
        <f t="shared" si="3"/>
        <v>36548.220668302769</v>
      </c>
      <c r="R18" s="186">
        <f t="shared" si="3"/>
        <v>36548.220668302769</v>
      </c>
      <c r="S18" s="186">
        <f t="shared" si="3"/>
        <v>36548.220668302769</v>
      </c>
      <c r="T18" s="186">
        <f t="shared" si="3"/>
        <v>36548.220668302769</v>
      </c>
      <c r="U18" s="186">
        <f t="shared" si="3"/>
        <v>36548.220668302769</v>
      </c>
      <c r="V18" s="186">
        <f t="shared" si="3"/>
        <v>36548.220668302769</v>
      </c>
      <c r="W18" s="186">
        <f t="shared" si="3"/>
        <v>36548.220668302769</v>
      </c>
      <c r="X18" s="186">
        <f t="shared" si="3"/>
        <v>36548.220668302769</v>
      </c>
      <c r="Y18" s="186">
        <f t="shared" si="3"/>
        <v>36548.220668302769</v>
      </c>
      <c r="Z18" s="186">
        <f t="shared" si="3"/>
        <v>36548.220668302769</v>
      </c>
      <c r="AA18" s="186">
        <f t="shared" si="3"/>
        <v>36548.220668302769</v>
      </c>
      <c r="AB18" s="186">
        <f t="shared" si="3"/>
        <v>36548.220668302769</v>
      </c>
      <c r="AC18" s="186">
        <f t="shared" si="3"/>
        <v>36548.220668302769</v>
      </c>
      <c r="AD18" s="186">
        <f t="shared" si="3"/>
        <v>36548.220668302769</v>
      </c>
      <c r="AE18" s="186">
        <f t="shared" si="3"/>
        <v>36548.220668302769</v>
      </c>
      <c r="AF18" s="186">
        <f t="shared" si="3"/>
        <v>36548.220668302769</v>
      </c>
      <c r="AG18" s="186">
        <f t="shared" si="3"/>
        <v>36548.220668302769</v>
      </c>
      <c r="AH18" s="186">
        <f t="shared" si="3"/>
        <v>36548.220668302769</v>
      </c>
    </row>
    <row r="19" spans="1:34">
      <c r="A19" t="s">
        <v>432</v>
      </c>
      <c r="B19" s="190">
        <f>'GREET1 Fuel_Specs'!$D$7/About!$A$98</f>
        <v>36548.220668302769</v>
      </c>
      <c r="C19" s="186">
        <f t="shared" si="2"/>
        <v>36548.220668302769</v>
      </c>
      <c r="D19" s="186">
        <f t="shared" si="3"/>
        <v>36548.220668302769</v>
      </c>
      <c r="E19" s="186">
        <f t="shared" si="3"/>
        <v>36548.220668302769</v>
      </c>
      <c r="F19" s="186">
        <f t="shared" si="3"/>
        <v>36548.220668302769</v>
      </c>
      <c r="G19" s="186">
        <f t="shared" si="3"/>
        <v>36548.220668302769</v>
      </c>
      <c r="H19" s="186">
        <f t="shared" si="3"/>
        <v>36548.220668302769</v>
      </c>
      <c r="I19" s="186">
        <f t="shared" si="3"/>
        <v>36548.220668302769</v>
      </c>
      <c r="J19" s="186">
        <f t="shared" si="3"/>
        <v>36548.220668302769</v>
      </c>
      <c r="K19" s="186">
        <f t="shared" si="3"/>
        <v>36548.220668302769</v>
      </c>
      <c r="L19" s="186">
        <f t="shared" si="3"/>
        <v>36548.220668302769</v>
      </c>
      <c r="M19" s="186">
        <f t="shared" si="3"/>
        <v>36548.220668302769</v>
      </c>
      <c r="N19" s="186">
        <f t="shared" si="3"/>
        <v>36548.220668302769</v>
      </c>
      <c r="O19" s="186">
        <f t="shared" si="3"/>
        <v>36548.220668302769</v>
      </c>
      <c r="P19" s="186">
        <f t="shared" si="3"/>
        <v>36548.220668302769</v>
      </c>
      <c r="Q19" s="186">
        <f t="shared" si="3"/>
        <v>36548.220668302769</v>
      </c>
      <c r="R19" s="186">
        <f t="shared" si="3"/>
        <v>36548.220668302769</v>
      </c>
      <c r="S19" s="186">
        <f t="shared" si="3"/>
        <v>36548.220668302769</v>
      </c>
      <c r="T19" s="186">
        <f t="shared" si="3"/>
        <v>36548.220668302769</v>
      </c>
      <c r="U19" s="186">
        <f t="shared" si="3"/>
        <v>36548.220668302769</v>
      </c>
      <c r="V19" s="186">
        <f t="shared" si="3"/>
        <v>36548.220668302769</v>
      </c>
      <c r="W19" s="186">
        <f t="shared" si="3"/>
        <v>36548.220668302769</v>
      </c>
      <c r="X19" s="186">
        <f t="shared" si="3"/>
        <v>36548.220668302769</v>
      </c>
      <c r="Y19" s="186">
        <f t="shared" si="3"/>
        <v>36548.220668302769</v>
      </c>
      <c r="Z19" s="186">
        <f t="shared" si="3"/>
        <v>36548.220668302769</v>
      </c>
      <c r="AA19" s="186">
        <f t="shared" si="3"/>
        <v>36548.220668302769</v>
      </c>
      <c r="AB19" s="186">
        <f t="shared" si="3"/>
        <v>36548.220668302769</v>
      </c>
      <c r="AC19" s="186">
        <f t="shared" si="3"/>
        <v>36548.220668302769</v>
      </c>
      <c r="AD19" s="186">
        <f t="shared" si="3"/>
        <v>36548.220668302769</v>
      </c>
      <c r="AE19" s="186">
        <f t="shared" si="3"/>
        <v>36548.220668302769</v>
      </c>
      <c r="AF19" s="186">
        <f t="shared" si="3"/>
        <v>36548.220668302769</v>
      </c>
      <c r="AG19" s="186">
        <f t="shared" si="3"/>
        <v>36548.220668302769</v>
      </c>
      <c r="AH19" s="186">
        <f t="shared" si="3"/>
        <v>36548.220668302769</v>
      </c>
    </row>
    <row r="20" spans="1:34">
      <c r="A20" t="s">
        <v>433</v>
      </c>
      <c r="B20" s="187">
        <f>About!$A$98/About!$A$105*'GREET1 Fuel_Specs'!$D$36*10^6</f>
        <v>187648767.95010847</v>
      </c>
      <c r="C20" s="186">
        <f t="shared" si="2"/>
        <v>187648767.95010847</v>
      </c>
      <c r="D20" s="186">
        <f t="shared" si="3"/>
        <v>187648767.95010847</v>
      </c>
      <c r="E20" s="186">
        <f t="shared" si="3"/>
        <v>187648767.95010847</v>
      </c>
      <c r="F20" s="186">
        <f t="shared" si="3"/>
        <v>187648767.95010847</v>
      </c>
      <c r="G20" s="186">
        <f t="shared" si="3"/>
        <v>187648767.95010847</v>
      </c>
      <c r="H20" s="186">
        <f t="shared" si="3"/>
        <v>187648767.95010847</v>
      </c>
      <c r="I20" s="186">
        <f t="shared" si="3"/>
        <v>187648767.95010847</v>
      </c>
      <c r="J20" s="186">
        <f t="shared" si="3"/>
        <v>187648767.95010847</v>
      </c>
      <c r="K20" s="186">
        <f t="shared" si="3"/>
        <v>187648767.95010847</v>
      </c>
      <c r="L20" s="186">
        <f t="shared" si="3"/>
        <v>187648767.95010847</v>
      </c>
      <c r="M20" s="186">
        <f t="shared" si="3"/>
        <v>187648767.95010847</v>
      </c>
      <c r="N20" s="186">
        <f t="shared" si="3"/>
        <v>187648767.95010847</v>
      </c>
      <c r="O20" s="186">
        <f t="shared" si="3"/>
        <v>187648767.95010847</v>
      </c>
      <c r="P20" s="186">
        <f t="shared" si="3"/>
        <v>187648767.95010847</v>
      </c>
      <c r="Q20" s="186">
        <f t="shared" si="3"/>
        <v>187648767.95010847</v>
      </c>
      <c r="R20" s="186">
        <f t="shared" si="3"/>
        <v>187648767.95010847</v>
      </c>
      <c r="S20" s="186">
        <f t="shared" si="3"/>
        <v>187648767.95010847</v>
      </c>
      <c r="T20" s="186">
        <f t="shared" si="3"/>
        <v>187648767.95010847</v>
      </c>
      <c r="U20" s="186">
        <f t="shared" si="3"/>
        <v>187648767.95010847</v>
      </c>
      <c r="V20" s="186">
        <f t="shared" si="3"/>
        <v>187648767.95010847</v>
      </c>
      <c r="W20" s="186">
        <f t="shared" si="3"/>
        <v>187648767.95010847</v>
      </c>
      <c r="X20" s="186">
        <f t="shared" si="3"/>
        <v>187648767.95010847</v>
      </c>
      <c r="Y20" s="186">
        <f t="shared" si="3"/>
        <v>187648767.95010847</v>
      </c>
      <c r="Z20" s="186">
        <f t="shared" si="3"/>
        <v>187648767.95010847</v>
      </c>
      <c r="AA20" s="186">
        <f t="shared" si="3"/>
        <v>187648767.95010847</v>
      </c>
      <c r="AB20" s="186">
        <f t="shared" si="3"/>
        <v>187648767.95010847</v>
      </c>
      <c r="AC20" s="186">
        <f t="shared" si="3"/>
        <v>187648767.95010847</v>
      </c>
      <c r="AD20" s="186">
        <f t="shared" si="3"/>
        <v>187648767.95010847</v>
      </c>
      <c r="AE20" s="186">
        <f t="shared" si="3"/>
        <v>187648767.95010847</v>
      </c>
      <c r="AF20" s="186">
        <f t="shared" si="3"/>
        <v>187648767.95010847</v>
      </c>
      <c r="AG20" s="186">
        <f t="shared" ref="D20:AH22" si="4">AF20</f>
        <v>187648767.95010847</v>
      </c>
      <c r="AH20" s="186">
        <f t="shared" si="4"/>
        <v>187648767.95010847</v>
      </c>
    </row>
    <row r="21" spans="1:34">
      <c r="A21" t="s">
        <v>434</v>
      </c>
      <c r="B21" s="187">
        <f>About!$A$95*'GREET1 Fuel_Specs'!$D$90*10^6</f>
        <v>14973166799680.666</v>
      </c>
      <c r="C21" s="186">
        <f t="shared" si="2"/>
        <v>14973166799680.666</v>
      </c>
      <c r="D21" s="186">
        <f t="shared" si="4"/>
        <v>14973166799680.666</v>
      </c>
      <c r="E21" s="186">
        <f t="shared" si="4"/>
        <v>14973166799680.666</v>
      </c>
      <c r="F21" s="186">
        <f t="shared" si="4"/>
        <v>14973166799680.666</v>
      </c>
      <c r="G21" s="186">
        <f t="shared" si="4"/>
        <v>14973166799680.666</v>
      </c>
      <c r="H21" s="186">
        <f t="shared" si="4"/>
        <v>14973166799680.666</v>
      </c>
      <c r="I21" s="186">
        <f t="shared" si="4"/>
        <v>14973166799680.666</v>
      </c>
      <c r="J21" s="186">
        <f t="shared" si="4"/>
        <v>14973166799680.666</v>
      </c>
      <c r="K21" s="186">
        <f t="shared" si="4"/>
        <v>14973166799680.666</v>
      </c>
      <c r="L21" s="186">
        <f t="shared" si="4"/>
        <v>14973166799680.666</v>
      </c>
      <c r="M21" s="186">
        <f t="shared" si="4"/>
        <v>14973166799680.666</v>
      </c>
      <c r="N21" s="186">
        <f t="shared" si="4"/>
        <v>14973166799680.666</v>
      </c>
      <c r="O21" s="186">
        <f t="shared" si="4"/>
        <v>14973166799680.666</v>
      </c>
      <c r="P21" s="186">
        <f t="shared" si="4"/>
        <v>14973166799680.666</v>
      </c>
      <c r="Q21" s="186">
        <f t="shared" si="4"/>
        <v>14973166799680.666</v>
      </c>
      <c r="R21" s="186">
        <f t="shared" si="4"/>
        <v>14973166799680.666</v>
      </c>
      <c r="S21" s="186">
        <f t="shared" si="4"/>
        <v>14973166799680.666</v>
      </c>
      <c r="T21" s="186">
        <f t="shared" si="4"/>
        <v>14973166799680.666</v>
      </c>
      <c r="U21" s="186">
        <f t="shared" si="4"/>
        <v>14973166799680.666</v>
      </c>
      <c r="V21" s="186">
        <f t="shared" si="4"/>
        <v>14973166799680.666</v>
      </c>
      <c r="W21" s="186">
        <f t="shared" si="4"/>
        <v>14973166799680.666</v>
      </c>
      <c r="X21" s="186">
        <f t="shared" si="4"/>
        <v>14973166799680.666</v>
      </c>
      <c r="Y21" s="186">
        <f t="shared" si="4"/>
        <v>14973166799680.666</v>
      </c>
      <c r="Z21" s="186">
        <f t="shared" si="4"/>
        <v>14973166799680.666</v>
      </c>
      <c r="AA21" s="186">
        <f t="shared" si="4"/>
        <v>14973166799680.666</v>
      </c>
      <c r="AB21" s="186">
        <f t="shared" si="4"/>
        <v>14973166799680.666</v>
      </c>
      <c r="AC21" s="186">
        <f t="shared" si="4"/>
        <v>14973166799680.666</v>
      </c>
      <c r="AD21" s="186">
        <f t="shared" si="4"/>
        <v>14973166799680.666</v>
      </c>
      <c r="AE21" s="186">
        <f t="shared" si="4"/>
        <v>14973166799680.666</v>
      </c>
      <c r="AF21" s="186">
        <f t="shared" si="4"/>
        <v>14973166799680.666</v>
      </c>
      <c r="AG21" s="186">
        <f t="shared" si="4"/>
        <v>14973166799680.666</v>
      </c>
      <c r="AH21" s="186">
        <f t="shared" si="4"/>
        <v>14973166799680.666</v>
      </c>
    </row>
    <row r="22" spans="1:34">
      <c r="A22" t="s">
        <v>38</v>
      </c>
      <c r="B22" s="186">
        <f>'GREET1 Fuel_Specs'!$D$62/'GREET1 Fuel_Specs'!$E$62*10^9</f>
        <v>134509803921.56865</v>
      </c>
      <c r="C22" s="186">
        <f t="shared" si="2"/>
        <v>134509803921.56865</v>
      </c>
      <c r="D22" s="186">
        <f t="shared" si="4"/>
        <v>134509803921.56865</v>
      </c>
      <c r="E22" s="186">
        <f t="shared" si="4"/>
        <v>134509803921.56865</v>
      </c>
      <c r="F22" s="186">
        <f t="shared" si="4"/>
        <v>134509803921.56865</v>
      </c>
      <c r="G22" s="186">
        <f t="shared" si="4"/>
        <v>134509803921.56865</v>
      </c>
      <c r="H22" s="186">
        <f t="shared" si="4"/>
        <v>134509803921.56865</v>
      </c>
      <c r="I22" s="186">
        <f t="shared" si="4"/>
        <v>134509803921.56865</v>
      </c>
      <c r="J22" s="186">
        <f t="shared" si="4"/>
        <v>134509803921.56865</v>
      </c>
      <c r="K22" s="186">
        <f t="shared" si="4"/>
        <v>134509803921.56865</v>
      </c>
      <c r="L22" s="186">
        <f t="shared" si="4"/>
        <v>134509803921.56865</v>
      </c>
      <c r="M22" s="186">
        <f t="shared" si="4"/>
        <v>134509803921.56865</v>
      </c>
      <c r="N22" s="186">
        <f t="shared" si="4"/>
        <v>134509803921.56865</v>
      </c>
      <c r="O22" s="186">
        <f t="shared" si="4"/>
        <v>134509803921.56865</v>
      </c>
      <c r="P22" s="186">
        <f t="shared" si="4"/>
        <v>134509803921.56865</v>
      </c>
      <c r="Q22" s="186">
        <f t="shared" si="4"/>
        <v>134509803921.56865</v>
      </c>
      <c r="R22" s="186">
        <f t="shared" si="4"/>
        <v>134509803921.56865</v>
      </c>
      <c r="S22" s="186">
        <f t="shared" si="4"/>
        <v>134509803921.56865</v>
      </c>
      <c r="T22" s="186">
        <f t="shared" si="4"/>
        <v>134509803921.56865</v>
      </c>
      <c r="U22" s="186">
        <f t="shared" si="4"/>
        <v>134509803921.56865</v>
      </c>
      <c r="V22" s="186">
        <f t="shared" si="4"/>
        <v>134509803921.56865</v>
      </c>
      <c r="W22" s="186">
        <f t="shared" si="4"/>
        <v>134509803921.56865</v>
      </c>
      <c r="X22" s="186">
        <f t="shared" si="4"/>
        <v>134509803921.56865</v>
      </c>
      <c r="Y22" s="186">
        <f t="shared" si="4"/>
        <v>134509803921.56865</v>
      </c>
      <c r="Z22" s="186">
        <f t="shared" si="4"/>
        <v>134509803921.56865</v>
      </c>
      <c r="AA22" s="186">
        <f t="shared" si="4"/>
        <v>134509803921.56865</v>
      </c>
      <c r="AB22" s="186">
        <f t="shared" si="4"/>
        <v>134509803921.56865</v>
      </c>
      <c r="AC22" s="186">
        <f t="shared" si="4"/>
        <v>134509803921.56865</v>
      </c>
      <c r="AD22" s="186">
        <f t="shared" si="4"/>
        <v>134509803921.56865</v>
      </c>
      <c r="AE22" s="186">
        <f t="shared" si="4"/>
        <v>134509803921.56865</v>
      </c>
      <c r="AF22" s="186">
        <f t="shared" si="4"/>
        <v>134509803921.56865</v>
      </c>
      <c r="AG22" s="186">
        <f t="shared" si="4"/>
        <v>134509803921.56865</v>
      </c>
      <c r="AH22" s="186">
        <f t="shared" si="4"/>
        <v>134509803921.56865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H22"/>
  <sheetViews>
    <sheetView workbookViewId="0">
      <selection activeCell="D29" sqref="D29"/>
    </sheetView>
  </sheetViews>
  <sheetFormatPr defaultColWidth="9.140625" defaultRowHeight="14.45"/>
  <cols>
    <col min="1" max="1" width="30.85546875" customWidth="1"/>
    <col min="2" max="34" width="10" customWidth="1"/>
  </cols>
  <sheetData>
    <row r="1" spans="1:34">
      <c r="A1" s="1" t="s">
        <v>435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436</v>
      </c>
      <c r="B2">
        <f>About!$A$93</f>
        <v>3142000</v>
      </c>
      <c r="C2">
        <f>About!$A$93</f>
        <v>3142000</v>
      </c>
      <c r="D2">
        <f>About!$A$93</f>
        <v>3142000</v>
      </c>
      <c r="E2">
        <f>About!$A$93</f>
        <v>3142000</v>
      </c>
      <c r="F2">
        <f>About!$A$93</f>
        <v>3142000</v>
      </c>
      <c r="G2">
        <f>About!$A$93</f>
        <v>3142000</v>
      </c>
      <c r="H2">
        <f>About!$A$93</f>
        <v>3142000</v>
      </c>
      <c r="I2">
        <f>About!$A$93</f>
        <v>3142000</v>
      </c>
      <c r="J2">
        <f>About!$A$93</f>
        <v>3142000</v>
      </c>
      <c r="K2">
        <f>About!$A$93</f>
        <v>3142000</v>
      </c>
      <c r="L2">
        <f>About!$A$93</f>
        <v>3142000</v>
      </c>
      <c r="M2">
        <f>About!$A$93</f>
        <v>3142000</v>
      </c>
      <c r="N2">
        <f>About!$A$93</f>
        <v>3142000</v>
      </c>
      <c r="O2">
        <f>About!$A$93</f>
        <v>3142000</v>
      </c>
      <c r="P2">
        <f>About!$A$93</f>
        <v>3142000</v>
      </c>
      <c r="Q2">
        <f>About!$A$93</f>
        <v>3142000</v>
      </c>
      <c r="R2">
        <f>About!$A$93</f>
        <v>3142000</v>
      </c>
      <c r="S2">
        <f>About!$A$93</f>
        <v>3142000</v>
      </c>
      <c r="T2">
        <f>About!$A$93</f>
        <v>3142000</v>
      </c>
      <c r="U2">
        <f>About!$A$93</f>
        <v>3142000</v>
      </c>
      <c r="V2">
        <f>About!$A$93</f>
        <v>3142000</v>
      </c>
      <c r="W2">
        <f>About!$A$93</f>
        <v>3142000</v>
      </c>
      <c r="X2">
        <f>About!$A$93</f>
        <v>3142000</v>
      </c>
      <c r="Y2">
        <f>About!$A$93</f>
        <v>3142000</v>
      </c>
      <c r="Z2">
        <f>About!$A$93</f>
        <v>3142000</v>
      </c>
      <c r="AA2">
        <f>About!$A$93</f>
        <v>3142000</v>
      </c>
      <c r="AB2">
        <f>About!$A$93</f>
        <v>3142000</v>
      </c>
      <c r="AC2">
        <f>About!$A$93</f>
        <v>3142000</v>
      </c>
      <c r="AD2">
        <f>About!$A$93</f>
        <v>3142000</v>
      </c>
      <c r="AE2">
        <f>About!$A$93</f>
        <v>3142000</v>
      </c>
      <c r="AF2">
        <f>About!$A$93</f>
        <v>3142000</v>
      </c>
      <c r="AG2">
        <f>About!$A$93</f>
        <v>3142000</v>
      </c>
      <c r="AH2">
        <f>About!$A$93</f>
        <v>3142000</v>
      </c>
    </row>
    <row r="3" spans="1:34">
      <c r="A3" t="s">
        <v>417</v>
      </c>
      <c r="B3" s="181">
        <f>'AEO Table 73'!D66*10^6*About!$A$95</f>
        <v>21723108.529759999</v>
      </c>
      <c r="C3">
        <f>'AEO Table 73'!E66*10^6*About!$A$95</f>
        <v>21592150.794829998</v>
      </c>
      <c r="D3">
        <f>'AEO Table 73'!F66*10^6*About!$A$95</f>
        <v>21689424.140779998</v>
      </c>
      <c r="E3">
        <f>'AEO Table 73'!G66*10^6*About!$A$95</f>
        <v>21598508.918909997</v>
      </c>
      <c r="F3">
        <f>'AEO Table 73'!H66*10^6*About!$A$95</f>
        <v>21785251.25601</v>
      </c>
      <c r="G3">
        <f>'AEO Table 73'!I66*10^6*About!$A$95</f>
        <v>21907349.725469999</v>
      </c>
      <c r="H3">
        <f>'AEO Table 73'!J66*10^6*About!$A$95</f>
        <v>21862095.490729999</v>
      </c>
      <c r="I3">
        <f>'AEO Table 73'!K66*10^6*About!$A$95</f>
        <v>21885320.060119998</v>
      </c>
      <c r="J3">
        <f>'AEO Table 73'!L66*10^6*About!$A$95</f>
        <v>21879926.457289997</v>
      </c>
      <c r="K3">
        <f>'AEO Table 73'!M66*10^6*About!$A$95</f>
        <v>21871600.709859997</v>
      </c>
      <c r="L3">
        <f>'AEO Table 73'!N66*10^6*About!$A$95</f>
        <v>21868122.921809997</v>
      </c>
      <c r="M3">
        <f>'AEO Table 73'!O66*10^6*About!$A$95</f>
        <v>21806152.155919999</v>
      </c>
      <c r="N3">
        <f>'AEO Table 73'!P66*10^6*About!$A$95</f>
        <v>21771577.100459997</v>
      </c>
      <c r="O3">
        <f>'AEO Table 73'!Q66*10^6*About!$A$95</f>
        <v>21778922.894299999</v>
      </c>
      <c r="P3">
        <f>'AEO Table 73'!R66*10^6*About!$A$95</f>
        <v>21817079.35495</v>
      </c>
      <c r="Q3">
        <f>'AEO Table 73'!S66*10^6*About!$A$95</f>
        <v>21812047.309799999</v>
      </c>
      <c r="R3">
        <f>'AEO Table 73'!T66*10^6*About!$A$95</f>
        <v>21817030.853309996</v>
      </c>
      <c r="S3">
        <f>'AEO Table 73'!U66*10^6*About!$A$95</f>
        <v>21827247.06239</v>
      </c>
      <c r="T3">
        <f>'AEO Table 73'!V66*10^6*About!$A$95</f>
        <v>21815323.375119999</v>
      </c>
      <c r="U3">
        <f>'AEO Table 73'!W66*10^6*About!$A$95</f>
        <v>21840916.808699999</v>
      </c>
      <c r="V3">
        <f>'AEO Table 73'!X66*10^6*About!$A$95</f>
        <v>21851986.205719996</v>
      </c>
      <c r="W3">
        <f>'AEO Table 73'!Y66*10^6*About!$A$95</f>
        <v>21847742.31222</v>
      </c>
      <c r="X3">
        <f>'AEO Table 73'!Z66*10^6*About!$A$95</f>
        <v>21845130.939829998</v>
      </c>
      <c r="Y3">
        <f>'AEO Table 73'!AA66*10^6*About!$A$95</f>
        <v>21841979.435539998</v>
      </c>
      <c r="Z3">
        <f>'AEO Table 73'!AB66*10^6*About!$A$95</f>
        <v>21835360.063989997</v>
      </c>
      <c r="AA3">
        <f>'AEO Table 73'!AC66*10^6*About!$A$95</f>
        <v>21844411.131399997</v>
      </c>
      <c r="AB3">
        <f>'AEO Table 73'!AD66*10^6*About!$A$95</f>
        <v>21850164.087289996</v>
      </c>
      <c r="AC3">
        <f>'AEO Table 73'!AE66*10^6*About!$A$95</f>
        <v>21861439.616279997</v>
      </c>
      <c r="AD3">
        <f>'AEO Table 73'!AF66*10^6*About!$A$95</f>
        <v>21888061.505089998</v>
      </c>
      <c r="AE3">
        <f>'AEO Table 73'!AG66*10^6*About!$A$95</f>
        <v>21914609.539129999</v>
      </c>
      <c r="AF3">
        <f>'AEO Table 73'!AH66*10^6*About!$A$95</f>
        <v>21935133.449019998</v>
      </c>
      <c r="AG3">
        <f>'AEO Table 73'!AI66*10^6*About!$A$95</f>
        <v>21919422.22459</v>
      </c>
      <c r="AH3">
        <f>'AEO Table 73'!AJ66*10^6*About!$A$95</f>
        <v>21922172.488039996</v>
      </c>
    </row>
    <row r="4" spans="1:34">
      <c r="A4" t="s">
        <v>36</v>
      </c>
      <c r="B4" s="181">
        <f>1/About!$A$109*10^6</f>
        <v>947.81339449889106</v>
      </c>
      <c r="C4">
        <f>1/About!$A$109*10^6</f>
        <v>947.81339449889106</v>
      </c>
      <c r="D4">
        <f>1/About!$A$109*10^6</f>
        <v>947.81339449889106</v>
      </c>
      <c r="E4">
        <f>1/About!$A$109*10^6</f>
        <v>947.81339449889106</v>
      </c>
      <c r="F4">
        <f>1/About!$A$109*10^6</f>
        <v>947.81339449889106</v>
      </c>
      <c r="G4">
        <f>1/About!$A$109*10^6</f>
        <v>947.81339449889106</v>
      </c>
      <c r="H4">
        <f>1/About!$A$109*10^6</f>
        <v>947.81339449889106</v>
      </c>
      <c r="I4">
        <f>1/About!$A$109*10^6</f>
        <v>947.81339449889106</v>
      </c>
      <c r="J4">
        <f>1/About!$A$109*10^6</f>
        <v>947.81339449889106</v>
      </c>
      <c r="K4">
        <f>1/About!$A$109*10^6</f>
        <v>947.81339449889106</v>
      </c>
      <c r="L4">
        <f>1/About!$A$109*10^6</f>
        <v>947.81339449889106</v>
      </c>
      <c r="M4">
        <f>1/About!$A$109*10^6</f>
        <v>947.81339449889106</v>
      </c>
      <c r="N4">
        <f>1/About!$A$109*10^6</f>
        <v>947.81339449889106</v>
      </c>
      <c r="O4">
        <f>1/About!$A$109*10^6</f>
        <v>947.81339449889106</v>
      </c>
      <c r="P4">
        <f>1/About!$A$109*10^6</f>
        <v>947.81339449889106</v>
      </c>
      <c r="Q4">
        <f>1/About!$A$109*10^6</f>
        <v>947.81339449889106</v>
      </c>
      <c r="R4">
        <f>1/About!$A$109*10^6</f>
        <v>947.81339449889106</v>
      </c>
      <c r="S4">
        <f>1/About!$A$109*10^6</f>
        <v>947.81339449889106</v>
      </c>
      <c r="T4">
        <f>1/About!$A$109*10^6</f>
        <v>947.81339449889106</v>
      </c>
      <c r="U4">
        <f>1/About!$A$109*10^6</f>
        <v>947.81339449889106</v>
      </c>
      <c r="V4">
        <f>1/About!$A$109*10^6</f>
        <v>947.81339449889106</v>
      </c>
      <c r="W4">
        <f>1/About!$A$109*10^6</f>
        <v>947.81339449889106</v>
      </c>
      <c r="X4">
        <f>1/About!$A$109*10^6</f>
        <v>947.81339449889106</v>
      </c>
      <c r="Y4">
        <f>1/About!$A$109*10^6</f>
        <v>947.81339449889106</v>
      </c>
      <c r="Z4">
        <f>1/About!$A$109*10^6</f>
        <v>947.81339449889106</v>
      </c>
      <c r="AA4">
        <f>1/About!$A$109*10^6</f>
        <v>947.81339449889106</v>
      </c>
      <c r="AB4">
        <f>1/About!$A$109*10^6</f>
        <v>947.81339449889106</v>
      </c>
      <c r="AC4">
        <f>1/About!$A$109*10^6</f>
        <v>947.81339449889106</v>
      </c>
      <c r="AD4">
        <f>1/About!$A$109*10^6</f>
        <v>947.81339449889106</v>
      </c>
      <c r="AE4">
        <f>1/About!$A$109*10^6</f>
        <v>947.81339449889106</v>
      </c>
      <c r="AF4">
        <f>1/About!$A$109*10^6</f>
        <v>947.81339449889106</v>
      </c>
      <c r="AG4">
        <f>1/About!$A$109*10^6</f>
        <v>947.81339449889106</v>
      </c>
      <c r="AH4">
        <f>1/About!$A$109*10^6</f>
        <v>947.81339449889106</v>
      </c>
    </row>
    <row r="5" spans="1:34">
      <c r="A5" t="s">
        <v>437</v>
      </c>
      <c r="B5" s="181">
        <f>10^6/About!$A$109*10^3</f>
        <v>947813.39449889108</v>
      </c>
      <c r="C5">
        <f>10^6/About!$A$109*10^3</f>
        <v>947813.39449889108</v>
      </c>
      <c r="D5">
        <f>10^6/About!$A$109*10^3</f>
        <v>947813.39449889108</v>
      </c>
      <c r="E5">
        <f>10^6/About!$A$109*10^3</f>
        <v>947813.39449889108</v>
      </c>
      <c r="F5">
        <f>10^6/About!$A$109*10^3</f>
        <v>947813.39449889108</v>
      </c>
      <c r="G5">
        <f>10^6/About!$A$109*10^3</f>
        <v>947813.39449889108</v>
      </c>
      <c r="H5">
        <f>10^6/About!$A$109*10^3</f>
        <v>947813.39449889108</v>
      </c>
      <c r="I5">
        <f>10^6/About!$A$109*10^3</f>
        <v>947813.39449889108</v>
      </c>
      <c r="J5">
        <f>10^6/About!$A$109*10^3</f>
        <v>947813.39449889108</v>
      </c>
      <c r="K5">
        <f>10^6/About!$A$109*10^3</f>
        <v>947813.39449889108</v>
      </c>
      <c r="L5">
        <f>10^6/About!$A$109*10^3</f>
        <v>947813.39449889108</v>
      </c>
      <c r="M5">
        <f>10^6/About!$A$109*10^3</f>
        <v>947813.39449889108</v>
      </c>
      <c r="N5">
        <f>10^6/About!$A$109*10^3</f>
        <v>947813.39449889108</v>
      </c>
      <c r="O5">
        <f>10^6/About!$A$109*10^3</f>
        <v>947813.39449889108</v>
      </c>
      <c r="P5">
        <f>10^6/About!$A$109*10^3</f>
        <v>947813.39449889108</v>
      </c>
      <c r="Q5">
        <f>10^6/About!$A$109*10^3</f>
        <v>947813.39449889108</v>
      </c>
      <c r="R5">
        <f>10^6/About!$A$109*10^3</f>
        <v>947813.39449889108</v>
      </c>
      <c r="S5">
        <f>10^6/About!$A$109*10^3</f>
        <v>947813.39449889108</v>
      </c>
      <c r="T5">
        <f>10^6/About!$A$109*10^3</f>
        <v>947813.39449889108</v>
      </c>
      <c r="U5">
        <f>10^6/About!$A$109*10^3</f>
        <v>947813.39449889108</v>
      </c>
      <c r="V5">
        <f>10^6/About!$A$109*10^3</f>
        <v>947813.39449889108</v>
      </c>
      <c r="W5">
        <f>10^6/About!$A$109*10^3</f>
        <v>947813.39449889108</v>
      </c>
      <c r="X5">
        <f>10^6/About!$A$109*10^3</f>
        <v>947813.39449889108</v>
      </c>
      <c r="Y5">
        <f>10^6/About!$A$109*10^3</f>
        <v>947813.39449889108</v>
      </c>
      <c r="Z5">
        <f>10^6/About!$A$109*10^3</f>
        <v>947813.39449889108</v>
      </c>
      <c r="AA5">
        <f>10^6/About!$A$109*10^3</f>
        <v>947813.39449889108</v>
      </c>
      <c r="AB5">
        <f>10^6/About!$A$109*10^3</f>
        <v>947813.39449889108</v>
      </c>
      <c r="AC5">
        <f>10^6/About!$A$109*10^3</f>
        <v>947813.39449889108</v>
      </c>
      <c r="AD5">
        <f>10^6/About!$A$109*10^3</f>
        <v>947813.39449889108</v>
      </c>
      <c r="AE5">
        <f>10^6/About!$A$109*10^3</f>
        <v>947813.39449889108</v>
      </c>
      <c r="AF5">
        <f>10^6/About!$A$109*10^3</f>
        <v>947813.39449889108</v>
      </c>
      <c r="AG5">
        <f>10^6/About!$A$109*10^3</f>
        <v>947813.39449889108</v>
      </c>
      <c r="AH5">
        <f>10^6/About!$A$109*10^3</f>
        <v>947813.39449889108</v>
      </c>
    </row>
    <row r="6" spans="1:34">
      <c r="A6" t="s">
        <v>419</v>
      </c>
      <c r="B6">
        <f>0</f>
        <v>0</v>
      </c>
      <c r="C6">
        <f>0</f>
        <v>0</v>
      </c>
      <c r="D6">
        <f>0</f>
        <v>0</v>
      </c>
      <c r="E6">
        <f>0</f>
        <v>0</v>
      </c>
      <c r="F6">
        <f>0</f>
        <v>0</v>
      </c>
      <c r="G6">
        <f>0</f>
        <v>0</v>
      </c>
      <c r="H6">
        <f>0</f>
        <v>0</v>
      </c>
      <c r="I6">
        <f>0</f>
        <v>0</v>
      </c>
      <c r="J6">
        <f>0</f>
        <v>0</v>
      </c>
      <c r="K6">
        <f>0</f>
        <v>0</v>
      </c>
      <c r="L6">
        <f>0</f>
        <v>0</v>
      </c>
      <c r="M6">
        <f>0</f>
        <v>0</v>
      </c>
      <c r="N6">
        <f>0</f>
        <v>0</v>
      </c>
      <c r="O6">
        <f>0</f>
        <v>0</v>
      </c>
      <c r="P6">
        <f>0</f>
        <v>0</v>
      </c>
      <c r="Q6">
        <f>0</f>
        <v>0</v>
      </c>
      <c r="R6">
        <f>0</f>
        <v>0</v>
      </c>
      <c r="S6">
        <f>0</f>
        <v>0</v>
      </c>
      <c r="T6">
        <f>0</f>
        <v>0</v>
      </c>
      <c r="U6">
        <f>0</f>
        <v>0</v>
      </c>
      <c r="V6">
        <f>0</f>
        <v>0</v>
      </c>
      <c r="W6">
        <f>0</f>
        <v>0</v>
      </c>
      <c r="X6">
        <f>0</f>
        <v>0</v>
      </c>
      <c r="Y6">
        <f>0</f>
        <v>0</v>
      </c>
      <c r="Z6">
        <f>0</f>
        <v>0</v>
      </c>
      <c r="AA6">
        <f>0</f>
        <v>0</v>
      </c>
      <c r="AB6">
        <f>0</f>
        <v>0</v>
      </c>
      <c r="AC6">
        <f>0</f>
        <v>0</v>
      </c>
      <c r="AD6">
        <f>0</f>
        <v>0</v>
      </c>
      <c r="AE6">
        <f>0</f>
        <v>0</v>
      </c>
      <c r="AF6">
        <f>0</f>
        <v>0</v>
      </c>
      <c r="AG6">
        <f>0</f>
        <v>0</v>
      </c>
      <c r="AH6">
        <f>0</f>
        <v>0</v>
      </c>
    </row>
    <row r="7" spans="1:34">
      <c r="A7" t="s">
        <v>420</v>
      </c>
      <c r="B7">
        <f>0</f>
        <v>0</v>
      </c>
      <c r="C7">
        <f>0</f>
        <v>0</v>
      </c>
      <c r="D7">
        <f>0</f>
        <v>0</v>
      </c>
      <c r="E7">
        <f>0</f>
        <v>0</v>
      </c>
      <c r="F7">
        <f>0</f>
        <v>0</v>
      </c>
      <c r="G7">
        <f>0</f>
        <v>0</v>
      </c>
      <c r="H7">
        <f>0</f>
        <v>0</v>
      </c>
      <c r="I7">
        <f>0</f>
        <v>0</v>
      </c>
      <c r="J7">
        <f>0</f>
        <v>0</v>
      </c>
      <c r="K7">
        <f>0</f>
        <v>0</v>
      </c>
      <c r="L7">
        <f>0</f>
        <v>0</v>
      </c>
      <c r="M7">
        <f>0</f>
        <v>0</v>
      </c>
      <c r="N7">
        <f>0</f>
        <v>0</v>
      </c>
      <c r="O7">
        <f>0</f>
        <v>0</v>
      </c>
      <c r="P7">
        <f>0</f>
        <v>0</v>
      </c>
      <c r="Q7">
        <f>0</f>
        <v>0</v>
      </c>
      <c r="R7">
        <f>0</f>
        <v>0</v>
      </c>
      <c r="S7">
        <f>0</f>
        <v>0</v>
      </c>
      <c r="T7">
        <f>0</f>
        <v>0</v>
      </c>
      <c r="U7">
        <f>0</f>
        <v>0</v>
      </c>
      <c r="V7">
        <f>0</f>
        <v>0</v>
      </c>
      <c r="W7">
        <f>0</f>
        <v>0</v>
      </c>
      <c r="X7">
        <f>0</f>
        <v>0</v>
      </c>
      <c r="Y7">
        <f>0</f>
        <v>0</v>
      </c>
      <c r="Z7">
        <f>0</f>
        <v>0</v>
      </c>
      <c r="AA7">
        <f>0</f>
        <v>0</v>
      </c>
      <c r="AB7">
        <f>0</f>
        <v>0</v>
      </c>
      <c r="AC7">
        <f>0</f>
        <v>0</v>
      </c>
      <c r="AD7">
        <f>0</f>
        <v>0</v>
      </c>
      <c r="AE7">
        <f>0</f>
        <v>0</v>
      </c>
      <c r="AF7">
        <f>0</f>
        <v>0</v>
      </c>
      <c r="AG7">
        <f>0</f>
        <v>0</v>
      </c>
      <c r="AH7">
        <f>0</f>
        <v>0</v>
      </c>
    </row>
    <row r="8" spans="1:34">
      <c r="A8" t="s">
        <v>421</v>
      </c>
      <c r="B8">
        <f>0</f>
        <v>0</v>
      </c>
      <c r="C8">
        <f>0</f>
        <v>0</v>
      </c>
      <c r="D8">
        <f>0</f>
        <v>0</v>
      </c>
      <c r="E8">
        <f>0</f>
        <v>0</v>
      </c>
      <c r="F8">
        <f>0</f>
        <v>0</v>
      </c>
      <c r="G8">
        <f>0</f>
        <v>0</v>
      </c>
      <c r="H8">
        <f>0</f>
        <v>0</v>
      </c>
      <c r="I8">
        <f>0</f>
        <v>0</v>
      </c>
      <c r="J8">
        <f>0</f>
        <v>0</v>
      </c>
      <c r="K8">
        <f>0</f>
        <v>0</v>
      </c>
      <c r="L8">
        <f>0</f>
        <v>0</v>
      </c>
      <c r="M8">
        <f>0</f>
        <v>0</v>
      </c>
      <c r="N8">
        <f>0</f>
        <v>0</v>
      </c>
      <c r="O8">
        <f>0</f>
        <v>0</v>
      </c>
      <c r="P8">
        <f>0</f>
        <v>0</v>
      </c>
      <c r="Q8">
        <f>0</f>
        <v>0</v>
      </c>
      <c r="R8">
        <f>0</f>
        <v>0</v>
      </c>
      <c r="S8">
        <f>0</f>
        <v>0</v>
      </c>
      <c r="T8">
        <f>0</f>
        <v>0</v>
      </c>
      <c r="U8">
        <f>0</f>
        <v>0</v>
      </c>
      <c r="V8">
        <f>0</f>
        <v>0</v>
      </c>
      <c r="W8">
        <f>0</f>
        <v>0</v>
      </c>
      <c r="X8">
        <f>0</f>
        <v>0</v>
      </c>
      <c r="Y8">
        <f>0</f>
        <v>0</v>
      </c>
      <c r="Z8">
        <f>0</f>
        <v>0</v>
      </c>
      <c r="AA8">
        <f>0</f>
        <v>0</v>
      </c>
      <c r="AB8">
        <f>0</f>
        <v>0</v>
      </c>
      <c r="AC8">
        <f>0</f>
        <v>0</v>
      </c>
      <c r="AD8">
        <f>0</f>
        <v>0</v>
      </c>
      <c r="AE8">
        <f>0</f>
        <v>0</v>
      </c>
      <c r="AF8">
        <f>0</f>
        <v>0</v>
      </c>
      <c r="AG8">
        <f>0</f>
        <v>0</v>
      </c>
      <c r="AH8">
        <f>0</f>
        <v>0</v>
      </c>
    </row>
    <row r="9" spans="1:34">
      <c r="A9" t="s">
        <v>422</v>
      </c>
      <c r="B9" s="181">
        <f>'GREET1 Fuel_Specs'!$D$81*About!$A$95</f>
        <v>19737962.859999999</v>
      </c>
      <c r="C9">
        <f>'GREET1 Fuel_Specs'!$D$81*About!$A$95</f>
        <v>19737962.859999999</v>
      </c>
      <c r="D9">
        <f>'GREET1 Fuel_Specs'!$D$81*About!$A$95</f>
        <v>19737962.859999999</v>
      </c>
      <c r="E9">
        <f>'GREET1 Fuel_Specs'!$D$81*About!$A$95</f>
        <v>19737962.859999999</v>
      </c>
      <c r="F9">
        <f>'GREET1 Fuel_Specs'!$D$81*About!$A$95</f>
        <v>19737962.859999999</v>
      </c>
      <c r="G9">
        <f>'GREET1 Fuel_Specs'!$D$81*About!$A$95</f>
        <v>19737962.859999999</v>
      </c>
      <c r="H9">
        <f>'GREET1 Fuel_Specs'!$D$81*About!$A$95</f>
        <v>19737962.859999999</v>
      </c>
      <c r="I9">
        <f>'GREET1 Fuel_Specs'!$D$81*About!$A$95</f>
        <v>19737962.859999999</v>
      </c>
      <c r="J9">
        <f>'GREET1 Fuel_Specs'!$D$81*About!$A$95</f>
        <v>19737962.859999999</v>
      </c>
      <c r="K9">
        <f>'GREET1 Fuel_Specs'!$D$81*About!$A$95</f>
        <v>19737962.859999999</v>
      </c>
      <c r="L9">
        <f>'GREET1 Fuel_Specs'!$D$81*About!$A$95</f>
        <v>19737962.859999999</v>
      </c>
      <c r="M9">
        <f>'GREET1 Fuel_Specs'!$D$81*About!$A$95</f>
        <v>19737962.859999999</v>
      </c>
      <c r="N9">
        <f>'GREET1 Fuel_Specs'!$D$81*About!$A$95</f>
        <v>19737962.859999999</v>
      </c>
      <c r="O9">
        <f>'GREET1 Fuel_Specs'!$D$81*About!$A$95</f>
        <v>19737962.859999999</v>
      </c>
      <c r="P9">
        <f>'GREET1 Fuel_Specs'!$D$81*About!$A$95</f>
        <v>19737962.859999999</v>
      </c>
      <c r="Q9">
        <f>'GREET1 Fuel_Specs'!$D$81*About!$A$95</f>
        <v>19737962.859999999</v>
      </c>
      <c r="R9">
        <f>'GREET1 Fuel_Specs'!$D$81*About!$A$95</f>
        <v>19737962.859999999</v>
      </c>
      <c r="S9">
        <f>'GREET1 Fuel_Specs'!$D$81*About!$A$95</f>
        <v>19737962.859999999</v>
      </c>
      <c r="T9">
        <f>'GREET1 Fuel_Specs'!$D$81*About!$A$95</f>
        <v>19737962.859999999</v>
      </c>
      <c r="U9">
        <f>'GREET1 Fuel_Specs'!$D$81*About!$A$95</f>
        <v>19737962.859999999</v>
      </c>
      <c r="V9">
        <f>'GREET1 Fuel_Specs'!$D$81*About!$A$95</f>
        <v>19737962.859999999</v>
      </c>
      <c r="W9">
        <f>'GREET1 Fuel_Specs'!$D$81*About!$A$95</f>
        <v>19737962.859999999</v>
      </c>
      <c r="X9">
        <f>'GREET1 Fuel_Specs'!$D$81*About!$A$95</f>
        <v>19737962.859999999</v>
      </c>
      <c r="Y9">
        <f>'GREET1 Fuel_Specs'!$D$81*About!$A$95</f>
        <v>19737962.859999999</v>
      </c>
      <c r="Z9">
        <f>'GREET1 Fuel_Specs'!$D$81*About!$A$95</f>
        <v>19737962.859999999</v>
      </c>
      <c r="AA9">
        <f>'GREET1 Fuel_Specs'!$D$81*About!$A$95</f>
        <v>19737962.859999999</v>
      </c>
      <c r="AB9">
        <f>'GREET1 Fuel_Specs'!$D$81*About!$A$95</f>
        <v>19737962.859999999</v>
      </c>
      <c r="AC9">
        <f>'GREET1 Fuel_Specs'!$D$81*About!$A$95</f>
        <v>19737962.859999999</v>
      </c>
      <c r="AD9">
        <f>'GREET1 Fuel_Specs'!$D$81*About!$A$95</f>
        <v>19737962.859999999</v>
      </c>
      <c r="AE9">
        <f>'GREET1 Fuel_Specs'!$D$81*About!$A$95</f>
        <v>19737962.859999999</v>
      </c>
      <c r="AF9">
        <f>'GREET1 Fuel_Specs'!$D$81*About!$A$95</f>
        <v>19737962.859999999</v>
      </c>
      <c r="AG9">
        <f>'GREET1 Fuel_Specs'!$D$81*About!$A$95</f>
        <v>19737962.859999999</v>
      </c>
      <c r="AH9">
        <f>'GREET1 Fuel_Specs'!$D$81*About!$A$95</f>
        <v>19737962.859999999</v>
      </c>
    </row>
    <row r="10" spans="1:34">
      <c r="A10" t="s">
        <v>423</v>
      </c>
      <c r="B10" s="181">
        <f>'AEO Table 73'!D32*10^6/gal_per_barrel/About!$A$98*1000/About!A113</f>
        <v>917387.29891951568</v>
      </c>
      <c r="C10">
        <f>'AEO Table 73'!E32*10^6/gal_per_barrel/About!$A$98</f>
        <v>31800.826506683996</v>
      </c>
      <c r="D10">
        <f>'AEO Table 73'!F32*10^6/gal_per_barrel/About!$A$98</f>
        <v>31802.99649242247</v>
      </c>
      <c r="E10">
        <f>'AEO Table 73'!G32*10^6/gal_per_barrel/About!$A$98</f>
        <v>31797.279051737616</v>
      </c>
      <c r="F10">
        <f>'AEO Table 73'!H32*10^6/gal_per_barrel/About!$A$98</f>
        <v>31784.542178924821</v>
      </c>
      <c r="G10">
        <f>'AEO Table 73'!I32*10^6/gal_per_barrel/About!$A$98</f>
        <v>31768.691848313341</v>
      </c>
      <c r="H10">
        <f>'AEO Table 73'!J32*10^6/gal_per_barrel/About!$A$98</f>
        <v>31763.571939933285</v>
      </c>
      <c r="I10">
        <f>'AEO Table 73'!K32*10^6/gal_per_barrel/About!$A$98</f>
        <v>31760.282367350028</v>
      </c>
      <c r="J10">
        <f>'AEO Table 73'!L32*10^6/gal_per_barrel/About!$A$98</f>
        <v>31757.690964091325</v>
      </c>
      <c r="K10">
        <f>'AEO Table 73'!M32*10^6/gal_per_barrel/About!$A$98</f>
        <v>31754.879417351909</v>
      </c>
      <c r="L10">
        <f>'AEO Table 73'!N32*10^6/gal_per_barrel/About!$A$98</f>
        <v>31752.149638191044</v>
      </c>
      <c r="M10">
        <f>'AEO Table 73'!O32*10^6/gal_per_barrel/About!$A$98</f>
        <v>31749.419859030178</v>
      </c>
      <c r="N10">
        <f>'AEO Table 73'!P32*10^6/gal_per_barrel/About!$A$98</f>
        <v>31749.891595060282</v>
      </c>
      <c r="O10">
        <f>'AEO Table 73'!Q32*10^6/gal_per_barrel/About!$A$98</f>
        <v>31745.394378239958</v>
      </c>
      <c r="P10">
        <f>'AEO Table 73'!R32*10^6/gal_per_barrel/About!$A$98</f>
        <v>31742.878452746074</v>
      </c>
      <c r="Q10">
        <f>'AEO Table 73'!S32*10^6/gal_per_barrel/About!$A$98</f>
        <v>31741.318578939867</v>
      </c>
      <c r="R10">
        <f>'AEO Table 73'!T32*10^6/gal_per_barrel/About!$A$98</f>
        <v>31737.626458277588</v>
      </c>
      <c r="S10">
        <f>'AEO Table 73'!U32*10^6/gal_per_barrel/About!$A$98</f>
        <v>31733.2801969869</v>
      </c>
      <c r="T10">
        <f>'AEO Table 73'!V32*10^6/gal_per_barrel/About!$A$98</f>
        <v>31728.525097803456</v>
      </c>
      <c r="U10">
        <f>'AEO Table 73'!W32*10^6/gal_per_barrel/About!$A$98</f>
        <v>31723.185045942686</v>
      </c>
      <c r="V10">
        <f>'AEO Table 73'!X32*10^6/gal_per_barrel/About!$A$98</f>
        <v>31717.989659797811</v>
      </c>
      <c r="W10">
        <f>'AEO Table 73'!Y32*10^6/gal_per_barrel/About!$A$98</f>
        <v>31711.278428542872</v>
      </c>
      <c r="X10">
        <f>'AEO Table 73'!Z32*10^6/gal_per_barrel/About!$A$98</f>
        <v>31703.793550198563</v>
      </c>
      <c r="Y10">
        <f>'AEO Table 73'!AA32*10^6/gal_per_barrel/About!$A$98</f>
        <v>31695.377779421513</v>
      </c>
      <c r="Z10">
        <f>'AEO Table 73'!AB32*10^6/gal_per_barrel/About!$A$98</f>
        <v>31687.245050262529</v>
      </c>
      <c r="AA10">
        <f>'AEO Table 73'!AC32*10^6/gal_per_barrel/About!$A$98</f>
        <v>31676.910886296395</v>
      </c>
      <c r="AB10">
        <f>'AEO Table 73'!AD32*10^6/gal_per_barrel/About!$A$98</f>
        <v>31666.708808418687</v>
      </c>
      <c r="AC10">
        <f>'AEO Table 73'!AE32*10^6/gal_per_barrel/About!$A$98</f>
        <v>31655.833720471368</v>
      </c>
      <c r="AD10">
        <f>'AEO Table 73'!AF32*10^6/gal_per_barrel/About!$A$98</f>
        <v>31643.70695959084</v>
      </c>
      <c r="AE10">
        <f>'AEO Table 73'!AG32*10^6/gal_per_barrel/About!$A$98</f>
        <v>31628.630276068729</v>
      </c>
      <c r="AF10">
        <f>'AEO Table 73'!AH32*10^6/gal_per_barrel/About!$A$98</f>
        <v>31612.088065946431</v>
      </c>
      <c r="AG10">
        <f>'AEO Table 73'!AI32*10^6/gal_per_barrel/About!$A$98</f>
        <v>31593.973402390453</v>
      </c>
      <c r="AH10">
        <f>'AEO Table 73'!AJ32*10^6/gal_per_barrel/About!$A$98</f>
        <v>31593.960822762987</v>
      </c>
    </row>
    <row r="11" spans="1:34">
      <c r="A11" t="s">
        <v>424</v>
      </c>
      <c r="B11" s="181">
        <f>'AEO Table 73'!D19*10^6/gal_per_barrel/About!$A$98*1000/About!A112</f>
        <v>947212.12525101309</v>
      </c>
      <c r="C11">
        <f>'AEO Table 73'!E19*10^6/gal_per_barrel/About!$A$98</f>
        <v>36638.165004709183</v>
      </c>
      <c r="D11">
        <f>'AEO Table 73'!F19*10^6/gal_per_barrel/About!$A$98</f>
        <v>36638.165004709183</v>
      </c>
      <c r="E11">
        <f>'AEO Table 73'!G19*10^6/gal_per_barrel/About!$A$98</f>
        <v>36638.165004709183</v>
      </c>
      <c r="F11">
        <f>'AEO Table 73'!H19*10^6/gal_per_barrel/About!$A$98</f>
        <v>36638.165004709183</v>
      </c>
      <c r="G11">
        <f>'AEO Table 73'!I19*10^6/gal_per_barrel/About!$A$98</f>
        <v>36638.165004709183</v>
      </c>
      <c r="H11">
        <f>'AEO Table 73'!J19*10^6/gal_per_barrel/About!$A$98</f>
        <v>36638.165004709183</v>
      </c>
      <c r="I11">
        <f>'AEO Table 73'!K19*10^6/gal_per_barrel/About!$A$98</f>
        <v>36638.165004709183</v>
      </c>
      <c r="J11">
        <f>'AEO Table 73'!L19*10^6/gal_per_barrel/About!$A$98</f>
        <v>36638.165004709183</v>
      </c>
      <c r="K11">
        <f>'AEO Table 73'!M19*10^6/gal_per_barrel/About!$A$98</f>
        <v>36638.165004709183</v>
      </c>
      <c r="L11">
        <f>'AEO Table 73'!N19*10^6/gal_per_barrel/About!$A$98</f>
        <v>36638.165004709183</v>
      </c>
      <c r="M11">
        <f>'AEO Table 73'!O19*10^6/gal_per_barrel/About!$A$98</f>
        <v>36638.165004709183</v>
      </c>
      <c r="N11">
        <f>'AEO Table 73'!P19*10^6/gal_per_barrel/About!$A$98</f>
        <v>36638.165004709183</v>
      </c>
      <c r="O11">
        <f>'AEO Table 73'!Q19*10^6/gal_per_barrel/About!$A$98</f>
        <v>36638.165004709183</v>
      </c>
      <c r="P11">
        <f>'AEO Table 73'!R19*10^6/gal_per_barrel/About!$A$98</f>
        <v>36638.165004709183</v>
      </c>
      <c r="Q11">
        <f>'AEO Table 73'!S19*10^6/gal_per_barrel/About!$A$98</f>
        <v>36638.165004709183</v>
      </c>
      <c r="R11">
        <f>'AEO Table 73'!T19*10^6/gal_per_barrel/About!$A$98</f>
        <v>36638.165004709183</v>
      </c>
      <c r="S11">
        <f>'AEO Table 73'!U19*10^6/gal_per_barrel/About!$A$98</f>
        <v>36638.165004709183</v>
      </c>
      <c r="T11">
        <f>'AEO Table 73'!V19*10^6/gal_per_barrel/About!$A$98</f>
        <v>36638.165004709183</v>
      </c>
      <c r="U11">
        <f>'AEO Table 73'!W19*10^6/gal_per_barrel/About!$A$98</f>
        <v>36638.165004709183</v>
      </c>
      <c r="V11">
        <f>'AEO Table 73'!X19*10^6/gal_per_barrel/About!$A$98</f>
        <v>36638.165004709183</v>
      </c>
      <c r="W11">
        <f>'AEO Table 73'!Y19*10^6/gal_per_barrel/About!$A$98</f>
        <v>36638.165004709183</v>
      </c>
      <c r="X11">
        <f>'AEO Table 73'!Z19*10^6/gal_per_barrel/About!$A$98</f>
        <v>36638.165004709183</v>
      </c>
      <c r="Y11">
        <f>'AEO Table 73'!AA19*10^6/gal_per_barrel/About!$A$98</f>
        <v>36638.165004709183</v>
      </c>
      <c r="Z11">
        <f>'AEO Table 73'!AB19*10^6/gal_per_barrel/About!$A$98</f>
        <v>36638.165004709183</v>
      </c>
      <c r="AA11">
        <f>'AEO Table 73'!AC19*10^6/gal_per_barrel/About!$A$98</f>
        <v>36638.165004709183</v>
      </c>
      <c r="AB11">
        <f>'AEO Table 73'!AD19*10^6/gal_per_barrel/About!$A$98</f>
        <v>36638.165004709183</v>
      </c>
      <c r="AC11">
        <f>'AEO Table 73'!AE19*10^6/gal_per_barrel/About!$A$98</f>
        <v>36638.165004709183</v>
      </c>
      <c r="AD11">
        <f>'AEO Table 73'!AF19*10^6/gal_per_barrel/About!$A$98</f>
        <v>36638.165004709183</v>
      </c>
      <c r="AE11">
        <f>'AEO Table 73'!AG19*10^6/gal_per_barrel/About!$A$98</f>
        <v>36638.165004709183</v>
      </c>
      <c r="AF11">
        <f>'AEO Table 73'!AH19*10^6/gal_per_barrel/About!$A$98</f>
        <v>36638.165004709183</v>
      </c>
      <c r="AG11">
        <f>'AEO Table 73'!AI19*10^6/gal_per_barrel/About!$A$98</f>
        <v>36638.165004709183</v>
      </c>
      <c r="AH11">
        <f>'AEO Table 73'!AJ19*10^6/gal_per_barrel/About!$A$98</f>
        <v>36638.165004709183</v>
      </c>
    </row>
    <row r="12" spans="1:34">
      <c r="A12" t="s">
        <v>425</v>
      </c>
      <c r="B12" s="181">
        <f>'AEO Table 73'!D29*10^6/gal_per_barrel/About!$A$98*1000/About!A113</f>
        <v>723933.42511178378</v>
      </c>
      <c r="C12">
        <f>'AEO Table 73'!E29*10^6/gal_per_barrel/About!$A$98</f>
        <v>25091.532514374423</v>
      </c>
      <c r="D12">
        <f>'AEO Table 73'!F29*10^6/gal_per_barrel/About!$A$98</f>
        <v>25091.532514374423</v>
      </c>
      <c r="E12">
        <f>'AEO Table 73'!G29*10^6/gal_per_barrel/About!$A$98</f>
        <v>25091.532514374423</v>
      </c>
      <c r="F12">
        <f>'AEO Table 73'!H29*10^6/gal_per_barrel/About!$A$98</f>
        <v>25091.532514374423</v>
      </c>
      <c r="G12">
        <f>'AEO Table 73'!I29*10^6/gal_per_barrel/About!$A$98</f>
        <v>25091.532514374423</v>
      </c>
      <c r="H12">
        <f>'AEO Table 73'!J29*10^6/gal_per_barrel/About!$A$98</f>
        <v>25091.532514374423</v>
      </c>
      <c r="I12">
        <f>'AEO Table 73'!K29*10^6/gal_per_barrel/About!$A$98</f>
        <v>25091.532514374423</v>
      </c>
      <c r="J12">
        <f>'AEO Table 73'!L29*10^6/gal_per_barrel/About!$A$98</f>
        <v>25091.532514374423</v>
      </c>
      <c r="K12">
        <f>'AEO Table 73'!M29*10^6/gal_per_barrel/About!$A$98</f>
        <v>25091.532514374423</v>
      </c>
      <c r="L12">
        <f>'AEO Table 73'!N29*10^6/gal_per_barrel/About!$A$98</f>
        <v>25091.532514374423</v>
      </c>
      <c r="M12">
        <f>'AEO Table 73'!O29*10^6/gal_per_barrel/About!$A$98</f>
        <v>25091.532514374423</v>
      </c>
      <c r="N12">
        <f>'AEO Table 73'!P29*10^6/gal_per_barrel/About!$A$98</f>
        <v>25091.532514374423</v>
      </c>
      <c r="O12">
        <f>'AEO Table 73'!Q29*10^6/gal_per_barrel/About!$A$98</f>
        <v>25091.532514374423</v>
      </c>
      <c r="P12">
        <f>'AEO Table 73'!R29*10^6/gal_per_barrel/About!$A$98</f>
        <v>25091.532514374423</v>
      </c>
      <c r="Q12">
        <f>'AEO Table 73'!S29*10^6/gal_per_barrel/About!$A$98</f>
        <v>25091.532514374423</v>
      </c>
      <c r="R12">
        <f>'AEO Table 73'!T29*10^6/gal_per_barrel/About!$A$98</f>
        <v>25091.532514374423</v>
      </c>
      <c r="S12">
        <f>'AEO Table 73'!U29*10^6/gal_per_barrel/About!$A$98</f>
        <v>25091.532514374423</v>
      </c>
      <c r="T12">
        <f>'AEO Table 73'!V29*10^6/gal_per_barrel/About!$A$98</f>
        <v>25091.532514374423</v>
      </c>
      <c r="U12">
        <f>'AEO Table 73'!W29*10^6/gal_per_barrel/About!$A$98</f>
        <v>25091.532514374423</v>
      </c>
      <c r="V12">
        <f>'AEO Table 73'!X29*10^6/gal_per_barrel/About!$A$98</f>
        <v>25091.532514374423</v>
      </c>
      <c r="W12">
        <f>'AEO Table 73'!Y29*10^6/gal_per_barrel/About!$A$98</f>
        <v>25091.532514374423</v>
      </c>
      <c r="X12">
        <f>'AEO Table 73'!Z29*10^6/gal_per_barrel/About!$A$98</f>
        <v>25091.532514374423</v>
      </c>
      <c r="Y12">
        <f>'AEO Table 73'!AA29*10^6/gal_per_barrel/About!$A$98</f>
        <v>25091.532514374423</v>
      </c>
      <c r="Z12">
        <f>'AEO Table 73'!AB29*10^6/gal_per_barrel/About!$A$98</f>
        <v>25091.532514374423</v>
      </c>
      <c r="AA12">
        <f>'AEO Table 73'!AC29*10^6/gal_per_barrel/About!$A$98</f>
        <v>25091.532514374423</v>
      </c>
      <c r="AB12">
        <f>'AEO Table 73'!AD29*10^6/gal_per_barrel/About!$A$98</f>
        <v>25091.532514374423</v>
      </c>
      <c r="AC12">
        <f>'AEO Table 73'!AE29*10^6/gal_per_barrel/About!$A$98</f>
        <v>25091.532514374423</v>
      </c>
      <c r="AD12">
        <f>'AEO Table 73'!AF29*10^6/gal_per_barrel/About!$A$98</f>
        <v>25091.532514374423</v>
      </c>
      <c r="AE12">
        <f>'AEO Table 73'!AG29*10^6/gal_per_barrel/About!$A$98</f>
        <v>25091.532514374423</v>
      </c>
      <c r="AF12">
        <f>'AEO Table 73'!AH29*10^6/gal_per_barrel/About!$A$98</f>
        <v>25091.532514374423</v>
      </c>
      <c r="AG12">
        <f>'AEO Table 73'!AI29*10^6/gal_per_barrel/About!$A$98</f>
        <v>25091.532514374423</v>
      </c>
      <c r="AH12">
        <f>'AEO Table 73'!AJ29*10^6/gal_per_barrel/About!$A$98</f>
        <v>25091.532514374423</v>
      </c>
    </row>
    <row r="13" spans="1:34">
      <c r="A13" t="s">
        <v>426</v>
      </c>
      <c r="B13" s="181">
        <f>'AEO Table 73'!D18*10^6/gal_per_barrel/About!$A$98*1000/About!A112</f>
        <v>871435.15523093182</v>
      </c>
      <c r="C13">
        <f>'AEO Table 73'!E18*10^6/gal_per_barrel/About!$A$98</f>
        <v>33707.111804332446</v>
      </c>
      <c r="D13">
        <f>'AEO Table 73'!F18*10^6/gal_per_barrel/About!$A$98</f>
        <v>33707.111804332446</v>
      </c>
      <c r="E13">
        <f>'AEO Table 73'!G18*10^6/gal_per_barrel/About!$A$98</f>
        <v>33707.111804332446</v>
      </c>
      <c r="F13">
        <f>'AEO Table 73'!H18*10^6/gal_per_barrel/About!$A$98</f>
        <v>33707.111804332446</v>
      </c>
      <c r="G13">
        <f>'AEO Table 73'!I18*10^6/gal_per_barrel/About!$A$98</f>
        <v>33707.111804332446</v>
      </c>
      <c r="H13">
        <f>'AEO Table 73'!J18*10^6/gal_per_barrel/About!$A$98</f>
        <v>33707.111804332446</v>
      </c>
      <c r="I13">
        <f>'AEO Table 73'!K18*10^6/gal_per_barrel/About!$A$98</f>
        <v>33707.111804332446</v>
      </c>
      <c r="J13">
        <f>'AEO Table 73'!L18*10^6/gal_per_barrel/About!$A$98</f>
        <v>33707.111804332446</v>
      </c>
      <c r="K13">
        <f>'AEO Table 73'!M18*10^6/gal_per_barrel/About!$A$98</f>
        <v>33707.111804332446</v>
      </c>
      <c r="L13">
        <f>'AEO Table 73'!N18*10^6/gal_per_barrel/About!$A$98</f>
        <v>33707.111804332446</v>
      </c>
      <c r="M13">
        <f>'AEO Table 73'!O18*10^6/gal_per_barrel/About!$A$98</f>
        <v>33707.111804332446</v>
      </c>
      <c r="N13">
        <f>'AEO Table 73'!P18*10^6/gal_per_barrel/About!$A$98</f>
        <v>33707.111804332446</v>
      </c>
      <c r="O13">
        <f>'AEO Table 73'!Q18*10^6/gal_per_barrel/About!$A$98</f>
        <v>33707.111804332446</v>
      </c>
      <c r="P13">
        <f>'AEO Table 73'!R18*10^6/gal_per_barrel/About!$A$98</f>
        <v>33707.111804332446</v>
      </c>
      <c r="Q13">
        <f>'AEO Table 73'!S18*10^6/gal_per_barrel/About!$A$98</f>
        <v>33707.111804332446</v>
      </c>
      <c r="R13">
        <f>'AEO Table 73'!T18*10^6/gal_per_barrel/About!$A$98</f>
        <v>33707.111804332446</v>
      </c>
      <c r="S13">
        <f>'AEO Table 73'!U18*10^6/gal_per_barrel/About!$A$98</f>
        <v>33707.111804332446</v>
      </c>
      <c r="T13">
        <f>'AEO Table 73'!V18*10^6/gal_per_barrel/About!$A$98</f>
        <v>33707.111804332446</v>
      </c>
      <c r="U13">
        <f>'AEO Table 73'!W18*10^6/gal_per_barrel/About!$A$98</f>
        <v>33707.111804332446</v>
      </c>
      <c r="V13">
        <f>'AEO Table 73'!X18*10^6/gal_per_barrel/About!$A$98</f>
        <v>33707.111804332446</v>
      </c>
      <c r="W13">
        <f>'AEO Table 73'!Y18*10^6/gal_per_barrel/About!$A$98</f>
        <v>33707.111804332446</v>
      </c>
      <c r="X13">
        <f>'AEO Table 73'!Z18*10^6/gal_per_barrel/About!$A$98</f>
        <v>33707.111804332446</v>
      </c>
      <c r="Y13">
        <f>'AEO Table 73'!AA18*10^6/gal_per_barrel/About!$A$98</f>
        <v>33707.111804332446</v>
      </c>
      <c r="Z13">
        <f>'AEO Table 73'!AB18*10^6/gal_per_barrel/About!$A$98</f>
        <v>33707.111804332446</v>
      </c>
      <c r="AA13">
        <f>'AEO Table 73'!AC18*10^6/gal_per_barrel/About!$A$98</f>
        <v>33707.111804332446</v>
      </c>
      <c r="AB13">
        <f>'AEO Table 73'!AD18*10^6/gal_per_barrel/About!$A$98</f>
        <v>33707.111804332446</v>
      </c>
      <c r="AC13">
        <f>'AEO Table 73'!AE18*10^6/gal_per_barrel/About!$A$98</f>
        <v>33707.111804332446</v>
      </c>
      <c r="AD13">
        <f>'AEO Table 73'!AF18*10^6/gal_per_barrel/About!$A$98</f>
        <v>33707.111804332446</v>
      </c>
      <c r="AE13">
        <f>'AEO Table 73'!AG18*10^6/gal_per_barrel/About!$A$98</f>
        <v>33707.111804332446</v>
      </c>
      <c r="AF13">
        <f>'AEO Table 73'!AH18*10^6/gal_per_barrel/About!$A$98</f>
        <v>33707.111804332446</v>
      </c>
      <c r="AG13">
        <f>'AEO Table 73'!AI18*10^6/gal_per_barrel/About!$A$98</f>
        <v>33707.111804332446</v>
      </c>
      <c r="AH13">
        <f>'AEO Table 73'!AJ18*10^6/gal_per_barrel/About!$A$98</f>
        <v>33707.111804332446</v>
      </c>
    </row>
    <row r="14" spans="1:34">
      <c r="A14" t="s">
        <v>427</v>
      </c>
      <c r="B14" s="181">
        <f>'AEO Table 73'!D30*10^6/gal_per_barrel/About!$A$98*1000/About!A111</f>
        <v>1027759.1895051441</v>
      </c>
      <c r="C14">
        <f>'AEO Table 73'!E30*10^6/gal_per_barrel/About!$A$98</f>
        <v>35663.243875828506</v>
      </c>
      <c r="D14">
        <f>'AEO Table 73'!F30*10^6/gal_per_barrel/About!$A$98</f>
        <v>35663.243875828506</v>
      </c>
      <c r="E14">
        <f>'AEO Table 73'!G30*10^6/gal_per_barrel/About!$A$98</f>
        <v>35663.243875828506</v>
      </c>
      <c r="F14">
        <f>'AEO Table 73'!H30*10^6/gal_per_barrel/About!$A$98</f>
        <v>35663.243875828506</v>
      </c>
      <c r="G14">
        <f>'AEO Table 73'!I30*10^6/gal_per_barrel/About!$A$98</f>
        <v>35663.243875828506</v>
      </c>
      <c r="H14">
        <f>'AEO Table 73'!J30*10^6/gal_per_barrel/About!$A$98</f>
        <v>35663.243875828506</v>
      </c>
      <c r="I14">
        <f>'AEO Table 73'!K30*10^6/gal_per_barrel/About!$A$98</f>
        <v>35663.243875828506</v>
      </c>
      <c r="J14">
        <f>'AEO Table 73'!L30*10^6/gal_per_barrel/About!$A$98</f>
        <v>35663.243875828506</v>
      </c>
      <c r="K14">
        <f>'AEO Table 73'!M30*10^6/gal_per_barrel/About!$A$98</f>
        <v>35663.243875828506</v>
      </c>
      <c r="L14">
        <f>'AEO Table 73'!N30*10^6/gal_per_barrel/About!$A$98</f>
        <v>35663.243875828506</v>
      </c>
      <c r="M14">
        <f>'AEO Table 73'!O30*10^6/gal_per_barrel/About!$A$98</f>
        <v>35663.243875828506</v>
      </c>
      <c r="N14">
        <f>'AEO Table 73'!P30*10^6/gal_per_barrel/About!$A$98</f>
        <v>35663.243875828506</v>
      </c>
      <c r="O14">
        <f>'AEO Table 73'!Q30*10^6/gal_per_barrel/About!$A$98</f>
        <v>35663.243875828506</v>
      </c>
      <c r="P14">
        <f>'AEO Table 73'!R30*10^6/gal_per_barrel/About!$A$98</f>
        <v>35663.243875828506</v>
      </c>
      <c r="Q14">
        <f>'AEO Table 73'!S30*10^6/gal_per_barrel/About!$A$98</f>
        <v>35663.243875828506</v>
      </c>
      <c r="R14">
        <f>'AEO Table 73'!T30*10^6/gal_per_barrel/About!$A$98</f>
        <v>35663.243875828506</v>
      </c>
      <c r="S14">
        <f>'AEO Table 73'!U30*10^6/gal_per_barrel/About!$A$98</f>
        <v>35663.243875828506</v>
      </c>
      <c r="T14">
        <f>'AEO Table 73'!V30*10^6/gal_per_barrel/About!$A$98</f>
        <v>35663.243875828506</v>
      </c>
      <c r="U14">
        <f>'AEO Table 73'!W30*10^6/gal_per_barrel/About!$A$98</f>
        <v>35663.243875828506</v>
      </c>
      <c r="V14">
        <f>'AEO Table 73'!X30*10^6/gal_per_barrel/About!$A$98</f>
        <v>35663.243875828506</v>
      </c>
      <c r="W14">
        <f>'AEO Table 73'!Y30*10^6/gal_per_barrel/About!$A$98</f>
        <v>35663.243875828506</v>
      </c>
      <c r="X14">
        <f>'AEO Table 73'!Z30*10^6/gal_per_barrel/About!$A$98</f>
        <v>35663.243875828506</v>
      </c>
      <c r="Y14">
        <f>'AEO Table 73'!AA30*10^6/gal_per_barrel/About!$A$98</f>
        <v>35663.243875828506</v>
      </c>
      <c r="Z14">
        <f>'AEO Table 73'!AB30*10^6/gal_per_barrel/About!$A$98</f>
        <v>35663.243875828506</v>
      </c>
      <c r="AA14">
        <f>'AEO Table 73'!AC30*10^6/gal_per_barrel/About!$A$98</f>
        <v>35663.243875828506</v>
      </c>
      <c r="AB14">
        <f>'AEO Table 73'!AD30*10^6/gal_per_barrel/About!$A$98</f>
        <v>35663.243875828506</v>
      </c>
      <c r="AC14">
        <f>'AEO Table 73'!AE30*10^6/gal_per_barrel/About!$A$98</f>
        <v>35663.243875828506</v>
      </c>
      <c r="AD14">
        <f>'AEO Table 73'!AF30*10^6/gal_per_barrel/About!$A$98</f>
        <v>35663.243875828506</v>
      </c>
      <c r="AE14">
        <f>'AEO Table 73'!AG30*10^6/gal_per_barrel/About!$A$98</f>
        <v>35663.243875828506</v>
      </c>
      <c r="AF14">
        <f>'AEO Table 73'!AH30*10^6/gal_per_barrel/About!$A$98</f>
        <v>35663.243875828506</v>
      </c>
      <c r="AG14">
        <f>'AEO Table 73'!AI30*10^6/gal_per_barrel/About!$A$98</f>
        <v>35663.243875828506</v>
      </c>
      <c r="AH14">
        <f>'AEO Table 73'!AJ30*10^6/gal_per_barrel/About!$A$98</f>
        <v>35663.243875828506</v>
      </c>
    </row>
    <row r="15" spans="1:34">
      <c r="A15" t="s">
        <v>438</v>
      </c>
      <c r="B15">
        <f>About!$A$93</f>
        <v>3142000</v>
      </c>
      <c r="C15">
        <f>About!$A$93</f>
        <v>3142000</v>
      </c>
      <c r="D15">
        <f>About!$A$93</f>
        <v>3142000</v>
      </c>
      <c r="E15">
        <f>About!$A$93</f>
        <v>3142000</v>
      </c>
      <c r="F15">
        <f>About!$A$93</f>
        <v>3142000</v>
      </c>
      <c r="G15">
        <f>About!$A$93</f>
        <v>3142000</v>
      </c>
      <c r="H15">
        <f>About!$A$93</f>
        <v>3142000</v>
      </c>
      <c r="I15">
        <f>About!$A$93</f>
        <v>3142000</v>
      </c>
      <c r="J15">
        <f>About!$A$93</f>
        <v>3142000</v>
      </c>
      <c r="K15">
        <f>About!$A$93</f>
        <v>3142000</v>
      </c>
      <c r="L15">
        <f>About!$A$93</f>
        <v>3142000</v>
      </c>
      <c r="M15">
        <f>About!$A$93</f>
        <v>3142000</v>
      </c>
      <c r="N15">
        <f>About!$A$93</f>
        <v>3142000</v>
      </c>
      <c r="O15">
        <f>About!$A$93</f>
        <v>3142000</v>
      </c>
      <c r="P15">
        <f>About!$A$93</f>
        <v>3142000</v>
      </c>
      <c r="Q15">
        <f>About!$A$93</f>
        <v>3142000</v>
      </c>
      <c r="R15">
        <f>About!$A$93</f>
        <v>3142000</v>
      </c>
      <c r="S15">
        <f>About!$A$93</f>
        <v>3142000</v>
      </c>
      <c r="T15">
        <f>About!$A$93</f>
        <v>3142000</v>
      </c>
      <c r="U15">
        <f>About!$A$93</f>
        <v>3142000</v>
      </c>
      <c r="V15">
        <f>About!$A$93</f>
        <v>3142000</v>
      </c>
      <c r="W15">
        <f>About!$A$93</f>
        <v>3142000</v>
      </c>
      <c r="X15">
        <f>About!$A$93</f>
        <v>3142000</v>
      </c>
      <c r="Y15">
        <f>About!$A$93</f>
        <v>3142000</v>
      </c>
      <c r="Z15">
        <f>About!$A$93</f>
        <v>3142000</v>
      </c>
      <c r="AA15">
        <f>About!$A$93</f>
        <v>3142000</v>
      </c>
      <c r="AB15">
        <f>About!$A$93</f>
        <v>3142000</v>
      </c>
      <c r="AC15">
        <f>About!$A$93</f>
        <v>3142000</v>
      </c>
      <c r="AD15">
        <f>About!$A$93</f>
        <v>3142000</v>
      </c>
      <c r="AE15">
        <f>About!$A$93</f>
        <v>3142000</v>
      </c>
      <c r="AF15">
        <f>About!$A$93</f>
        <v>3142000</v>
      </c>
      <c r="AG15">
        <f>About!$A$93</f>
        <v>3142000</v>
      </c>
      <c r="AH15">
        <f>About!$A$93</f>
        <v>3142000</v>
      </c>
    </row>
    <row r="16" spans="1:34">
      <c r="A16" t="s">
        <v>429</v>
      </c>
      <c r="B16">
        <f>0</f>
        <v>0</v>
      </c>
      <c r="C16">
        <f>0</f>
        <v>0</v>
      </c>
      <c r="D16">
        <f>0</f>
        <v>0</v>
      </c>
      <c r="E16">
        <f>0</f>
        <v>0</v>
      </c>
      <c r="F16">
        <f>0</f>
        <v>0</v>
      </c>
      <c r="G16">
        <f>0</f>
        <v>0</v>
      </c>
      <c r="H16">
        <f>0</f>
        <v>0</v>
      </c>
      <c r="I16">
        <f>0</f>
        <v>0</v>
      </c>
      <c r="J16">
        <f>0</f>
        <v>0</v>
      </c>
      <c r="K16">
        <f>0</f>
        <v>0</v>
      </c>
      <c r="L16">
        <f>0</f>
        <v>0</v>
      </c>
      <c r="M16">
        <f>0</f>
        <v>0</v>
      </c>
      <c r="N16">
        <f>0</f>
        <v>0</v>
      </c>
      <c r="O16">
        <f>0</f>
        <v>0</v>
      </c>
      <c r="P16">
        <f>0</f>
        <v>0</v>
      </c>
      <c r="Q16">
        <f>0</f>
        <v>0</v>
      </c>
      <c r="R16">
        <f>0</f>
        <v>0</v>
      </c>
      <c r="S16">
        <f>0</f>
        <v>0</v>
      </c>
      <c r="T16">
        <f>0</f>
        <v>0</v>
      </c>
      <c r="U16">
        <f>0</f>
        <v>0</v>
      </c>
      <c r="V16">
        <f>0</f>
        <v>0</v>
      </c>
      <c r="W16">
        <f>0</f>
        <v>0</v>
      </c>
      <c r="X16">
        <f>0</f>
        <v>0</v>
      </c>
      <c r="Y16">
        <f>0</f>
        <v>0</v>
      </c>
      <c r="Z16">
        <f>0</f>
        <v>0</v>
      </c>
      <c r="AA16">
        <f>0</f>
        <v>0</v>
      </c>
      <c r="AB16">
        <f>0</f>
        <v>0</v>
      </c>
      <c r="AC16">
        <f>0</f>
        <v>0</v>
      </c>
      <c r="AD16">
        <f>0</f>
        <v>0</v>
      </c>
      <c r="AE16">
        <f>0</f>
        <v>0</v>
      </c>
      <c r="AF16">
        <f>0</f>
        <v>0</v>
      </c>
      <c r="AG16">
        <f>0</f>
        <v>0</v>
      </c>
      <c r="AH16">
        <f>0</f>
        <v>0</v>
      </c>
    </row>
    <row r="17" spans="1:34">
      <c r="A17" t="s">
        <v>430</v>
      </c>
      <c r="B17" s="181">
        <f>'GREET1 Fuel_Specs'!$D$69*About!$A$95</f>
        <v>14321544.386446232</v>
      </c>
      <c r="C17">
        <f>'GREET1 Fuel_Specs'!$D$69*About!$A$95</f>
        <v>14321544.386446232</v>
      </c>
      <c r="D17">
        <f>'GREET1 Fuel_Specs'!$D$69*About!$A$95</f>
        <v>14321544.386446232</v>
      </c>
      <c r="E17">
        <f>'GREET1 Fuel_Specs'!$D$69*About!$A$95</f>
        <v>14321544.386446232</v>
      </c>
      <c r="F17">
        <f>'GREET1 Fuel_Specs'!$D$69*About!$A$95</f>
        <v>14321544.386446232</v>
      </c>
      <c r="G17">
        <f>'GREET1 Fuel_Specs'!$D$69*About!$A$95</f>
        <v>14321544.386446232</v>
      </c>
      <c r="H17">
        <f>'GREET1 Fuel_Specs'!$D$69*About!$A$95</f>
        <v>14321544.386446232</v>
      </c>
      <c r="I17">
        <f>'GREET1 Fuel_Specs'!$D$69*About!$A$95</f>
        <v>14321544.386446232</v>
      </c>
      <c r="J17">
        <f>'GREET1 Fuel_Specs'!$D$69*About!$A$95</f>
        <v>14321544.386446232</v>
      </c>
      <c r="K17">
        <f>'GREET1 Fuel_Specs'!$D$69*About!$A$95</f>
        <v>14321544.386446232</v>
      </c>
      <c r="L17">
        <f>'GREET1 Fuel_Specs'!$D$69*About!$A$95</f>
        <v>14321544.386446232</v>
      </c>
      <c r="M17">
        <f>'GREET1 Fuel_Specs'!$D$69*About!$A$95</f>
        <v>14321544.386446232</v>
      </c>
      <c r="N17">
        <f>'GREET1 Fuel_Specs'!$D$69*About!$A$95</f>
        <v>14321544.386446232</v>
      </c>
      <c r="O17">
        <f>'GREET1 Fuel_Specs'!$D$69*About!$A$95</f>
        <v>14321544.386446232</v>
      </c>
      <c r="P17">
        <f>'GREET1 Fuel_Specs'!$D$69*About!$A$95</f>
        <v>14321544.386446232</v>
      </c>
      <c r="Q17">
        <f>'GREET1 Fuel_Specs'!$D$69*About!$A$95</f>
        <v>14321544.386446232</v>
      </c>
      <c r="R17">
        <f>'GREET1 Fuel_Specs'!$D$69*About!$A$95</f>
        <v>14321544.386446232</v>
      </c>
      <c r="S17">
        <f>'GREET1 Fuel_Specs'!$D$69*About!$A$95</f>
        <v>14321544.386446232</v>
      </c>
      <c r="T17">
        <f>'GREET1 Fuel_Specs'!$D$69*About!$A$95</f>
        <v>14321544.386446232</v>
      </c>
      <c r="U17">
        <f>'GREET1 Fuel_Specs'!$D$69*About!$A$95</f>
        <v>14321544.386446232</v>
      </c>
      <c r="V17">
        <f>'GREET1 Fuel_Specs'!$D$69*About!$A$95</f>
        <v>14321544.386446232</v>
      </c>
      <c r="W17">
        <f>'GREET1 Fuel_Specs'!$D$69*About!$A$95</f>
        <v>14321544.386446232</v>
      </c>
      <c r="X17">
        <f>'GREET1 Fuel_Specs'!$D$69*About!$A$95</f>
        <v>14321544.386446232</v>
      </c>
      <c r="Y17">
        <f>'GREET1 Fuel_Specs'!$D$69*About!$A$95</f>
        <v>14321544.386446232</v>
      </c>
      <c r="Z17">
        <f>'GREET1 Fuel_Specs'!$D$69*About!$A$95</f>
        <v>14321544.386446232</v>
      </c>
      <c r="AA17">
        <f>'GREET1 Fuel_Specs'!$D$69*About!$A$95</f>
        <v>14321544.386446232</v>
      </c>
      <c r="AB17">
        <f>'GREET1 Fuel_Specs'!$D$69*About!$A$95</f>
        <v>14321544.386446232</v>
      </c>
      <c r="AC17">
        <f>'GREET1 Fuel_Specs'!$D$69*About!$A$95</f>
        <v>14321544.386446232</v>
      </c>
      <c r="AD17">
        <f>'GREET1 Fuel_Specs'!$D$69*About!$A$95</f>
        <v>14321544.386446232</v>
      </c>
      <c r="AE17">
        <f>'GREET1 Fuel_Specs'!$D$69*About!$A$95</f>
        <v>14321544.386446232</v>
      </c>
      <c r="AF17">
        <f>'GREET1 Fuel_Specs'!$D$69*About!$A$95</f>
        <v>14321544.386446232</v>
      </c>
      <c r="AG17">
        <f>'GREET1 Fuel_Specs'!$D$69*About!$A$95</f>
        <v>14321544.386446232</v>
      </c>
      <c r="AH17">
        <f>'GREET1 Fuel_Specs'!$D$69*About!$A$95</f>
        <v>14321544.386446232</v>
      </c>
    </row>
    <row r="18" spans="1:34">
      <c r="A18" t="s">
        <v>431</v>
      </c>
      <c r="B18" s="183">
        <f>'GREET1 Fuel_Specs'!$D$7*gal_per_barrel*About!$A$107/About!$A$103*1000</f>
        <v>41486155.505107835</v>
      </c>
      <c r="C18">
        <f>'GREET1 Fuel_Specs'!$D$7*gal_per_barrel*About!$A$107/About!$A$103*1000</f>
        <v>41486155.505107835</v>
      </c>
      <c r="D18">
        <f>'GREET1 Fuel_Specs'!$D$7*gal_per_barrel*About!$A$107/About!$A$103*1000</f>
        <v>41486155.505107835</v>
      </c>
      <c r="E18">
        <f>'GREET1 Fuel_Specs'!$D$7*gal_per_barrel*About!$A$107/About!$A$103*1000</f>
        <v>41486155.505107835</v>
      </c>
      <c r="F18">
        <f>'GREET1 Fuel_Specs'!$D$7*gal_per_barrel*About!$A$107/About!$A$103*1000</f>
        <v>41486155.505107835</v>
      </c>
      <c r="G18">
        <f>'GREET1 Fuel_Specs'!$D$7*gal_per_barrel*About!$A$107/About!$A$103*1000</f>
        <v>41486155.505107835</v>
      </c>
      <c r="H18">
        <f>'GREET1 Fuel_Specs'!$D$7*gal_per_barrel*About!$A$107/About!$A$103*1000</f>
        <v>41486155.505107835</v>
      </c>
      <c r="I18">
        <f>'GREET1 Fuel_Specs'!$D$7*gal_per_barrel*About!$A$107/About!$A$103*1000</f>
        <v>41486155.505107835</v>
      </c>
      <c r="J18">
        <f>'GREET1 Fuel_Specs'!$D$7*gal_per_barrel*About!$A$107/About!$A$103*1000</f>
        <v>41486155.505107835</v>
      </c>
      <c r="K18">
        <f>'GREET1 Fuel_Specs'!$D$7*gal_per_barrel*About!$A$107/About!$A$103*1000</f>
        <v>41486155.505107835</v>
      </c>
      <c r="L18">
        <f>'GREET1 Fuel_Specs'!$D$7*gal_per_barrel*About!$A$107/About!$A$103*1000</f>
        <v>41486155.505107835</v>
      </c>
      <c r="M18">
        <f>'GREET1 Fuel_Specs'!$D$7*gal_per_barrel*About!$A$107/About!$A$103*1000</f>
        <v>41486155.505107835</v>
      </c>
      <c r="N18">
        <f>'GREET1 Fuel_Specs'!$D$7*gal_per_barrel*About!$A$107/About!$A$103*1000</f>
        <v>41486155.505107835</v>
      </c>
      <c r="O18">
        <f>'GREET1 Fuel_Specs'!$D$7*gal_per_barrel*About!$A$107/About!$A$103*1000</f>
        <v>41486155.505107835</v>
      </c>
      <c r="P18">
        <f>'GREET1 Fuel_Specs'!$D$7*gal_per_barrel*About!$A$107/About!$A$103*1000</f>
        <v>41486155.505107835</v>
      </c>
      <c r="Q18">
        <f>'GREET1 Fuel_Specs'!$D$7*gal_per_barrel*About!$A$107/About!$A$103*1000</f>
        <v>41486155.505107835</v>
      </c>
      <c r="R18">
        <f>'GREET1 Fuel_Specs'!$D$7*gal_per_barrel*About!$A$107/About!$A$103*1000</f>
        <v>41486155.505107835</v>
      </c>
      <c r="S18">
        <f>'GREET1 Fuel_Specs'!$D$7*gal_per_barrel*About!$A$107/About!$A$103*1000</f>
        <v>41486155.505107835</v>
      </c>
      <c r="T18">
        <f>'GREET1 Fuel_Specs'!$D$7*gal_per_barrel*About!$A$107/About!$A$103*1000</f>
        <v>41486155.505107835</v>
      </c>
      <c r="U18">
        <f>'GREET1 Fuel_Specs'!$D$7*gal_per_barrel*About!$A$107/About!$A$103*1000</f>
        <v>41486155.505107835</v>
      </c>
      <c r="V18">
        <f>'GREET1 Fuel_Specs'!$D$7*gal_per_barrel*About!$A$107/About!$A$103*1000</f>
        <v>41486155.505107835</v>
      </c>
      <c r="W18">
        <f>'GREET1 Fuel_Specs'!$D$7*gal_per_barrel*About!$A$107/About!$A$103*1000</f>
        <v>41486155.505107835</v>
      </c>
      <c r="X18">
        <f>'GREET1 Fuel_Specs'!$D$7*gal_per_barrel*About!$A$107/About!$A$103*1000</f>
        <v>41486155.505107835</v>
      </c>
      <c r="Y18">
        <f>'GREET1 Fuel_Specs'!$D$7*gal_per_barrel*About!$A$107/About!$A$103*1000</f>
        <v>41486155.505107835</v>
      </c>
      <c r="Z18">
        <f>'GREET1 Fuel_Specs'!$D$7*gal_per_barrel*About!$A$107/About!$A$103*1000</f>
        <v>41486155.505107835</v>
      </c>
      <c r="AA18">
        <f>'GREET1 Fuel_Specs'!$D$7*gal_per_barrel*About!$A$107/About!$A$103*1000</f>
        <v>41486155.505107835</v>
      </c>
      <c r="AB18">
        <f>'GREET1 Fuel_Specs'!$D$7*gal_per_barrel*About!$A$107/About!$A$103*1000</f>
        <v>41486155.505107835</v>
      </c>
      <c r="AC18">
        <f>'GREET1 Fuel_Specs'!$D$7*gal_per_barrel*About!$A$107/About!$A$103*1000</f>
        <v>41486155.505107835</v>
      </c>
      <c r="AD18">
        <f>'GREET1 Fuel_Specs'!$D$7*gal_per_barrel*About!$A$107/About!$A$103*1000</f>
        <v>41486155.505107835</v>
      </c>
      <c r="AE18">
        <f>'GREET1 Fuel_Specs'!$D$7*gal_per_barrel*About!$A$107/About!$A$103*1000</f>
        <v>41486155.505107835</v>
      </c>
      <c r="AF18">
        <f>'GREET1 Fuel_Specs'!$D$7*gal_per_barrel*About!$A$107/About!$A$103*1000</f>
        <v>41486155.505107835</v>
      </c>
      <c r="AG18">
        <f>'GREET1 Fuel_Specs'!$D$7*gal_per_barrel*About!$A$107/About!$A$103*1000</f>
        <v>41486155.505107835</v>
      </c>
      <c r="AH18">
        <f>'GREET1 Fuel_Specs'!$D$7*gal_per_barrel*About!$A$107/About!$A$103*1000</f>
        <v>41486155.505107835</v>
      </c>
    </row>
    <row r="19" spans="1:34">
      <c r="A19" t="s">
        <v>432</v>
      </c>
      <c r="B19" s="184">
        <f>'GREET1 Fuel_Specs'!$D$7*gal_per_barrel*About!$A$107/About!$A$104*1000</f>
        <v>40385970.165745854</v>
      </c>
      <c r="C19">
        <f>'GREET1 Fuel_Specs'!$D$7*gal_per_barrel*About!$A$107/About!$A$104*1000</f>
        <v>40385970.165745854</v>
      </c>
      <c r="D19">
        <f>'GREET1 Fuel_Specs'!$D$7*gal_per_barrel*About!$A$107/About!$A$104*1000</f>
        <v>40385970.165745854</v>
      </c>
      <c r="E19">
        <f>'GREET1 Fuel_Specs'!$D$7*gal_per_barrel*About!$A$107/About!$A$104*1000</f>
        <v>40385970.165745854</v>
      </c>
      <c r="F19">
        <f>'GREET1 Fuel_Specs'!$D$7*gal_per_barrel*About!$A$107/About!$A$104*1000</f>
        <v>40385970.165745854</v>
      </c>
      <c r="G19">
        <f>'GREET1 Fuel_Specs'!$D$7*gal_per_barrel*About!$A$107/About!$A$104*1000</f>
        <v>40385970.165745854</v>
      </c>
      <c r="H19">
        <f>'GREET1 Fuel_Specs'!$D$7*gal_per_barrel*About!$A$107/About!$A$104*1000</f>
        <v>40385970.165745854</v>
      </c>
      <c r="I19">
        <f>'GREET1 Fuel_Specs'!$D$7*gal_per_barrel*About!$A$107/About!$A$104*1000</f>
        <v>40385970.165745854</v>
      </c>
      <c r="J19">
        <f>'GREET1 Fuel_Specs'!$D$7*gal_per_barrel*About!$A$107/About!$A$104*1000</f>
        <v>40385970.165745854</v>
      </c>
      <c r="K19">
        <f>'GREET1 Fuel_Specs'!$D$7*gal_per_barrel*About!$A$107/About!$A$104*1000</f>
        <v>40385970.165745854</v>
      </c>
      <c r="L19">
        <f>'GREET1 Fuel_Specs'!$D$7*gal_per_barrel*About!$A$107/About!$A$104*1000</f>
        <v>40385970.165745854</v>
      </c>
      <c r="M19">
        <f>'GREET1 Fuel_Specs'!$D$7*gal_per_barrel*About!$A$107/About!$A$104*1000</f>
        <v>40385970.165745854</v>
      </c>
      <c r="N19">
        <f>'GREET1 Fuel_Specs'!$D$7*gal_per_barrel*About!$A$107/About!$A$104*1000</f>
        <v>40385970.165745854</v>
      </c>
      <c r="O19">
        <f>'GREET1 Fuel_Specs'!$D$7*gal_per_barrel*About!$A$107/About!$A$104*1000</f>
        <v>40385970.165745854</v>
      </c>
      <c r="P19">
        <f>'GREET1 Fuel_Specs'!$D$7*gal_per_barrel*About!$A$107/About!$A$104*1000</f>
        <v>40385970.165745854</v>
      </c>
      <c r="Q19">
        <f>'GREET1 Fuel_Specs'!$D$7*gal_per_barrel*About!$A$107/About!$A$104*1000</f>
        <v>40385970.165745854</v>
      </c>
      <c r="R19">
        <f>'GREET1 Fuel_Specs'!$D$7*gal_per_barrel*About!$A$107/About!$A$104*1000</f>
        <v>40385970.165745854</v>
      </c>
      <c r="S19">
        <f>'GREET1 Fuel_Specs'!$D$7*gal_per_barrel*About!$A$107/About!$A$104*1000</f>
        <v>40385970.165745854</v>
      </c>
      <c r="T19">
        <f>'GREET1 Fuel_Specs'!$D$7*gal_per_barrel*About!$A$107/About!$A$104*1000</f>
        <v>40385970.165745854</v>
      </c>
      <c r="U19">
        <f>'GREET1 Fuel_Specs'!$D$7*gal_per_barrel*About!$A$107/About!$A$104*1000</f>
        <v>40385970.165745854</v>
      </c>
      <c r="V19">
        <f>'GREET1 Fuel_Specs'!$D$7*gal_per_barrel*About!$A$107/About!$A$104*1000</f>
        <v>40385970.165745854</v>
      </c>
      <c r="W19">
        <f>'GREET1 Fuel_Specs'!$D$7*gal_per_barrel*About!$A$107/About!$A$104*1000</f>
        <v>40385970.165745854</v>
      </c>
      <c r="X19">
        <f>'GREET1 Fuel_Specs'!$D$7*gal_per_barrel*About!$A$107/About!$A$104*1000</f>
        <v>40385970.165745854</v>
      </c>
      <c r="Y19">
        <f>'GREET1 Fuel_Specs'!$D$7*gal_per_barrel*About!$A$107/About!$A$104*1000</f>
        <v>40385970.165745854</v>
      </c>
      <c r="Z19">
        <f>'GREET1 Fuel_Specs'!$D$7*gal_per_barrel*About!$A$107/About!$A$104*1000</f>
        <v>40385970.165745854</v>
      </c>
      <c r="AA19">
        <f>'GREET1 Fuel_Specs'!$D$7*gal_per_barrel*About!$A$107/About!$A$104*1000</f>
        <v>40385970.165745854</v>
      </c>
      <c r="AB19">
        <f>'GREET1 Fuel_Specs'!$D$7*gal_per_barrel*About!$A$107/About!$A$104*1000</f>
        <v>40385970.165745854</v>
      </c>
      <c r="AC19">
        <f>'GREET1 Fuel_Specs'!$D$7*gal_per_barrel*About!$A$107/About!$A$104*1000</f>
        <v>40385970.165745854</v>
      </c>
      <c r="AD19">
        <f>'GREET1 Fuel_Specs'!$D$7*gal_per_barrel*About!$A$107/About!$A$104*1000</f>
        <v>40385970.165745854</v>
      </c>
      <c r="AE19">
        <f>'GREET1 Fuel_Specs'!$D$7*gal_per_barrel*About!$A$107/About!$A$104*1000</f>
        <v>40385970.165745854</v>
      </c>
      <c r="AF19">
        <f>'GREET1 Fuel_Specs'!$D$7*gal_per_barrel*About!$A$107/About!$A$104*1000</f>
        <v>40385970.165745854</v>
      </c>
      <c r="AG19">
        <f>'GREET1 Fuel_Specs'!$D$7*gal_per_barrel*About!$A$107/About!$A$104*1000</f>
        <v>40385970.165745854</v>
      </c>
      <c r="AH19">
        <f>'GREET1 Fuel_Specs'!$D$7*gal_per_barrel*About!$A$107/About!$A$104*1000</f>
        <v>40385970.165745854</v>
      </c>
    </row>
    <row r="20" spans="1:34">
      <c r="A20" t="s">
        <v>433</v>
      </c>
      <c r="B20" s="181">
        <f>'GREET1 Fuel_Specs'!$D$36/About!$A$98*1000/(AVERAGE(About!A114:A115))</f>
        <v>891892.1029210994</v>
      </c>
      <c r="C20">
        <f>'GREET1 Fuel_Specs'!$D$36*About!$A$98</f>
        <v>346024.32810000004</v>
      </c>
      <c r="D20">
        <f>'GREET1 Fuel_Specs'!$D$36*About!$A$98</f>
        <v>346024.32810000004</v>
      </c>
      <c r="E20">
        <f>'GREET1 Fuel_Specs'!$D$36*About!$A$98</f>
        <v>346024.32810000004</v>
      </c>
      <c r="F20">
        <f>'GREET1 Fuel_Specs'!$D$36*About!$A$98</f>
        <v>346024.32810000004</v>
      </c>
      <c r="G20">
        <f>'GREET1 Fuel_Specs'!$D$36*About!$A$98</f>
        <v>346024.32810000004</v>
      </c>
      <c r="H20">
        <f>'GREET1 Fuel_Specs'!$D$36*About!$A$98</f>
        <v>346024.32810000004</v>
      </c>
      <c r="I20">
        <f>'GREET1 Fuel_Specs'!$D$36*About!$A$98</f>
        <v>346024.32810000004</v>
      </c>
      <c r="J20">
        <f>'GREET1 Fuel_Specs'!$D$36*About!$A$98</f>
        <v>346024.32810000004</v>
      </c>
      <c r="K20">
        <f>'GREET1 Fuel_Specs'!$D$36*About!$A$98</f>
        <v>346024.32810000004</v>
      </c>
      <c r="L20">
        <f>'GREET1 Fuel_Specs'!$D$36*About!$A$98</f>
        <v>346024.32810000004</v>
      </c>
      <c r="M20">
        <f>'GREET1 Fuel_Specs'!$D$36*About!$A$98</f>
        <v>346024.32810000004</v>
      </c>
      <c r="N20">
        <f>'GREET1 Fuel_Specs'!$D$36*About!$A$98</f>
        <v>346024.32810000004</v>
      </c>
      <c r="O20">
        <f>'GREET1 Fuel_Specs'!$D$36*About!$A$98</f>
        <v>346024.32810000004</v>
      </c>
      <c r="P20">
        <f>'GREET1 Fuel_Specs'!$D$36*About!$A$98</f>
        <v>346024.32810000004</v>
      </c>
      <c r="Q20">
        <f>'GREET1 Fuel_Specs'!$D$36*About!$A$98</f>
        <v>346024.32810000004</v>
      </c>
      <c r="R20">
        <f>'GREET1 Fuel_Specs'!$D$36*About!$A$98</f>
        <v>346024.32810000004</v>
      </c>
      <c r="S20">
        <f>'GREET1 Fuel_Specs'!$D$36*About!$A$98</f>
        <v>346024.32810000004</v>
      </c>
      <c r="T20">
        <f>'GREET1 Fuel_Specs'!$D$36*About!$A$98</f>
        <v>346024.32810000004</v>
      </c>
      <c r="U20">
        <f>'GREET1 Fuel_Specs'!$D$36*About!$A$98</f>
        <v>346024.32810000004</v>
      </c>
      <c r="V20">
        <f>'GREET1 Fuel_Specs'!$D$36*About!$A$98</f>
        <v>346024.32810000004</v>
      </c>
      <c r="W20">
        <f>'GREET1 Fuel_Specs'!$D$36*About!$A$98</f>
        <v>346024.32810000004</v>
      </c>
      <c r="X20">
        <f>'GREET1 Fuel_Specs'!$D$36*About!$A$98</f>
        <v>346024.32810000004</v>
      </c>
      <c r="Y20">
        <f>'GREET1 Fuel_Specs'!$D$36*About!$A$98</f>
        <v>346024.32810000004</v>
      </c>
      <c r="Z20">
        <f>'GREET1 Fuel_Specs'!$D$36*About!$A$98</f>
        <v>346024.32810000004</v>
      </c>
      <c r="AA20">
        <f>'GREET1 Fuel_Specs'!$D$36*About!$A$98</f>
        <v>346024.32810000004</v>
      </c>
      <c r="AB20">
        <f>'GREET1 Fuel_Specs'!$D$36*About!$A$98</f>
        <v>346024.32810000004</v>
      </c>
      <c r="AC20">
        <f>'GREET1 Fuel_Specs'!$D$36*About!$A$98</f>
        <v>346024.32810000004</v>
      </c>
      <c r="AD20">
        <f>'GREET1 Fuel_Specs'!$D$36*About!$A$98</f>
        <v>346024.32810000004</v>
      </c>
      <c r="AE20">
        <f>'GREET1 Fuel_Specs'!$D$36*About!$A$98</f>
        <v>346024.32810000004</v>
      </c>
      <c r="AF20">
        <f>'GREET1 Fuel_Specs'!$D$36*About!$A$98</f>
        <v>346024.32810000004</v>
      </c>
      <c r="AG20">
        <f>'GREET1 Fuel_Specs'!$D$36*About!$A$98</f>
        <v>346024.32810000004</v>
      </c>
      <c r="AH20">
        <f>'GREET1 Fuel_Specs'!$D$36*About!$A$98</f>
        <v>346024.32810000004</v>
      </c>
    </row>
    <row r="21" spans="1:34">
      <c r="A21" t="s">
        <v>434</v>
      </c>
      <c r="B21" s="181">
        <f>'GREET1 Fuel_Specs'!$D$90*About!$A$95</f>
        <v>14973166.799680665</v>
      </c>
      <c r="C21">
        <f>'GREET1 Fuel_Specs'!$D$90*About!$A$95</f>
        <v>14973166.799680665</v>
      </c>
      <c r="D21">
        <f>'GREET1 Fuel_Specs'!$D$90*About!$A$95</f>
        <v>14973166.799680665</v>
      </c>
      <c r="E21">
        <f>'GREET1 Fuel_Specs'!$D$90*About!$A$95</f>
        <v>14973166.799680665</v>
      </c>
      <c r="F21">
        <f>'GREET1 Fuel_Specs'!$D$90*About!$A$95</f>
        <v>14973166.799680665</v>
      </c>
      <c r="G21">
        <f>'GREET1 Fuel_Specs'!$D$90*About!$A$95</f>
        <v>14973166.799680665</v>
      </c>
      <c r="H21">
        <f>'GREET1 Fuel_Specs'!$D$90*About!$A$95</f>
        <v>14973166.799680665</v>
      </c>
      <c r="I21">
        <f>'GREET1 Fuel_Specs'!$D$90*About!$A$95</f>
        <v>14973166.799680665</v>
      </c>
      <c r="J21">
        <f>'GREET1 Fuel_Specs'!$D$90*About!$A$95</f>
        <v>14973166.799680665</v>
      </c>
      <c r="K21">
        <f>'GREET1 Fuel_Specs'!$D$90*About!$A$95</f>
        <v>14973166.799680665</v>
      </c>
      <c r="L21">
        <f>'GREET1 Fuel_Specs'!$D$90*About!$A$95</f>
        <v>14973166.799680665</v>
      </c>
      <c r="M21">
        <f>'GREET1 Fuel_Specs'!$D$90*About!$A$95</f>
        <v>14973166.799680665</v>
      </c>
      <c r="N21">
        <f>'GREET1 Fuel_Specs'!$D$90*About!$A$95</f>
        <v>14973166.799680665</v>
      </c>
      <c r="O21">
        <f>'GREET1 Fuel_Specs'!$D$90*About!$A$95</f>
        <v>14973166.799680665</v>
      </c>
      <c r="P21">
        <f>'GREET1 Fuel_Specs'!$D$90*About!$A$95</f>
        <v>14973166.799680665</v>
      </c>
      <c r="Q21">
        <f>'GREET1 Fuel_Specs'!$D$90*About!$A$95</f>
        <v>14973166.799680665</v>
      </c>
      <c r="R21">
        <f>'GREET1 Fuel_Specs'!$D$90*About!$A$95</f>
        <v>14973166.799680665</v>
      </c>
      <c r="S21">
        <f>'GREET1 Fuel_Specs'!$D$90*About!$A$95</f>
        <v>14973166.799680665</v>
      </c>
      <c r="T21">
        <f>'GREET1 Fuel_Specs'!$D$90*About!$A$95</f>
        <v>14973166.799680665</v>
      </c>
      <c r="U21">
        <f>'GREET1 Fuel_Specs'!$D$90*About!$A$95</f>
        <v>14973166.799680665</v>
      </c>
      <c r="V21">
        <f>'GREET1 Fuel_Specs'!$D$90*About!$A$95</f>
        <v>14973166.799680665</v>
      </c>
      <c r="W21">
        <f>'GREET1 Fuel_Specs'!$D$90*About!$A$95</f>
        <v>14973166.799680665</v>
      </c>
      <c r="X21">
        <f>'GREET1 Fuel_Specs'!$D$90*About!$A$95</f>
        <v>14973166.799680665</v>
      </c>
      <c r="Y21">
        <f>'GREET1 Fuel_Specs'!$D$90*About!$A$95</f>
        <v>14973166.799680665</v>
      </c>
      <c r="Z21">
        <f>'GREET1 Fuel_Specs'!$D$90*About!$A$95</f>
        <v>14973166.799680665</v>
      </c>
      <c r="AA21">
        <f>'GREET1 Fuel_Specs'!$D$90*About!$A$95</f>
        <v>14973166.799680665</v>
      </c>
      <c r="AB21">
        <f>'GREET1 Fuel_Specs'!$D$90*About!$A$95</f>
        <v>14973166.799680665</v>
      </c>
      <c r="AC21">
        <f>'GREET1 Fuel_Specs'!$D$90*About!$A$95</f>
        <v>14973166.799680665</v>
      </c>
      <c r="AD21">
        <f>'GREET1 Fuel_Specs'!$D$90*About!$A$95</f>
        <v>14973166.799680665</v>
      </c>
      <c r="AE21">
        <f>'GREET1 Fuel_Specs'!$D$90*About!$A$95</f>
        <v>14973166.799680665</v>
      </c>
      <c r="AF21">
        <f>'GREET1 Fuel_Specs'!$D$90*About!$A$95</f>
        <v>14973166.799680665</v>
      </c>
      <c r="AG21">
        <f>'GREET1 Fuel_Specs'!$D$90*About!$A$95</f>
        <v>14973166.799680665</v>
      </c>
      <c r="AH21">
        <f>'GREET1 Fuel_Specs'!$D$90*About!$A$95</f>
        <v>14973166.799680665</v>
      </c>
    </row>
    <row r="22" spans="1:34">
      <c r="A22" t="s">
        <v>38</v>
      </c>
      <c r="B22">
        <f>'GREET1 Fuel_Specs'!$D$62/'GREET1 Fuel_Specs'!$E$62*10^3</f>
        <v>134509.80392156864</v>
      </c>
      <c r="C22">
        <f>'GREET1 Fuel_Specs'!$D$62/'GREET1 Fuel_Specs'!$E$62*10^3</f>
        <v>134509.80392156864</v>
      </c>
      <c r="D22">
        <f>'GREET1 Fuel_Specs'!$D$62/'GREET1 Fuel_Specs'!$E$62*10^3</f>
        <v>134509.80392156864</v>
      </c>
      <c r="E22">
        <f>'GREET1 Fuel_Specs'!$D$62/'GREET1 Fuel_Specs'!$E$62*10^3</f>
        <v>134509.80392156864</v>
      </c>
      <c r="F22">
        <f>'GREET1 Fuel_Specs'!$D$62/'GREET1 Fuel_Specs'!$E$62*10^3</f>
        <v>134509.80392156864</v>
      </c>
      <c r="G22">
        <f>'GREET1 Fuel_Specs'!$D$62/'GREET1 Fuel_Specs'!$E$62*10^3</f>
        <v>134509.80392156864</v>
      </c>
      <c r="H22">
        <f>'GREET1 Fuel_Specs'!$D$62/'GREET1 Fuel_Specs'!$E$62*10^3</f>
        <v>134509.80392156864</v>
      </c>
      <c r="I22">
        <f>'GREET1 Fuel_Specs'!$D$62/'GREET1 Fuel_Specs'!$E$62*10^3</f>
        <v>134509.80392156864</v>
      </c>
      <c r="J22">
        <f>'GREET1 Fuel_Specs'!$D$62/'GREET1 Fuel_Specs'!$E$62*10^3</f>
        <v>134509.80392156864</v>
      </c>
      <c r="K22">
        <f>'GREET1 Fuel_Specs'!$D$62/'GREET1 Fuel_Specs'!$E$62*10^3</f>
        <v>134509.80392156864</v>
      </c>
      <c r="L22">
        <f>'GREET1 Fuel_Specs'!$D$62/'GREET1 Fuel_Specs'!$E$62*10^3</f>
        <v>134509.80392156864</v>
      </c>
      <c r="M22">
        <f>'GREET1 Fuel_Specs'!$D$62/'GREET1 Fuel_Specs'!$E$62*10^3</f>
        <v>134509.80392156864</v>
      </c>
      <c r="N22">
        <f>'GREET1 Fuel_Specs'!$D$62/'GREET1 Fuel_Specs'!$E$62*10^3</f>
        <v>134509.80392156864</v>
      </c>
      <c r="O22">
        <f>'GREET1 Fuel_Specs'!$D$62/'GREET1 Fuel_Specs'!$E$62*10^3</f>
        <v>134509.80392156864</v>
      </c>
      <c r="P22">
        <f>'GREET1 Fuel_Specs'!$D$62/'GREET1 Fuel_Specs'!$E$62*10^3</f>
        <v>134509.80392156864</v>
      </c>
      <c r="Q22">
        <f>'GREET1 Fuel_Specs'!$D$62/'GREET1 Fuel_Specs'!$E$62*10^3</f>
        <v>134509.80392156864</v>
      </c>
      <c r="R22">
        <f>'GREET1 Fuel_Specs'!$D$62/'GREET1 Fuel_Specs'!$E$62*10^3</f>
        <v>134509.80392156864</v>
      </c>
      <c r="S22">
        <f>'GREET1 Fuel_Specs'!$D$62/'GREET1 Fuel_Specs'!$E$62*10^3</f>
        <v>134509.80392156864</v>
      </c>
      <c r="T22">
        <f>'GREET1 Fuel_Specs'!$D$62/'GREET1 Fuel_Specs'!$E$62*10^3</f>
        <v>134509.80392156864</v>
      </c>
      <c r="U22">
        <f>'GREET1 Fuel_Specs'!$D$62/'GREET1 Fuel_Specs'!$E$62*10^3</f>
        <v>134509.80392156864</v>
      </c>
      <c r="V22">
        <f>'GREET1 Fuel_Specs'!$D$62/'GREET1 Fuel_Specs'!$E$62*10^3</f>
        <v>134509.80392156864</v>
      </c>
      <c r="W22">
        <f>'GREET1 Fuel_Specs'!$D$62/'GREET1 Fuel_Specs'!$E$62*10^3</f>
        <v>134509.80392156864</v>
      </c>
      <c r="X22">
        <f>'GREET1 Fuel_Specs'!$D$62/'GREET1 Fuel_Specs'!$E$62*10^3</f>
        <v>134509.80392156864</v>
      </c>
      <c r="Y22">
        <f>'GREET1 Fuel_Specs'!$D$62/'GREET1 Fuel_Specs'!$E$62*10^3</f>
        <v>134509.80392156864</v>
      </c>
      <c r="Z22">
        <f>'GREET1 Fuel_Specs'!$D$62/'GREET1 Fuel_Specs'!$E$62*10^3</f>
        <v>134509.80392156864</v>
      </c>
      <c r="AA22">
        <f>'GREET1 Fuel_Specs'!$D$62/'GREET1 Fuel_Specs'!$E$62*10^3</f>
        <v>134509.80392156864</v>
      </c>
      <c r="AB22">
        <f>'GREET1 Fuel_Specs'!$D$62/'GREET1 Fuel_Specs'!$E$62*10^3</f>
        <v>134509.80392156864</v>
      </c>
      <c r="AC22">
        <f>'GREET1 Fuel_Specs'!$D$62/'GREET1 Fuel_Specs'!$E$62*10^3</f>
        <v>134509.80392156864</v>
      </c>
      <c r="AD22">
        <f>'GREET1 Fuel_Specs'!$D$62/'GREET1 Fuel_Specs'!$E$62*10^3</f>
        <v>134509.80392156864</v>
      </c>
      <c r="AE22">
        <f>'GREET1 Fuel_Specs'!$D$62/'GREET1 Fuel_Specs'!$E$62*10^3</f>
        <v>134509.80392156864</v>
      </c>
      <c r="AF22">
        <f>'GREET1 Fuel_Specs'!$D$62/'GREET1 Fuel_Specs'!$E$62*10^3</f>
        <v>134509.80392156864</v>
      </c>
      <c r="AG22">
        <f>'GREET1 Fuel_Specs'!$D$62/'GREET1 Fuel_Specs'!$E$62*10^3</f>
        <v>134509.80392156864</v>
      </c>
      <c r="AH22">
        <f>'GREET1 Fuel_Specs'!$D$62/'GREET1 Fuel_Specs'!$E$62*10^3</f>
        <v>134509.80392156864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H11"/>
  <sheetViews>
    <sheetView workbookViewId="0">
      <selection activeCell="B4" sqref="B4"/>
    </sheetView>
  </sheetViews>
  <sheetFormatPr defaultRowHeight="14.45"/>
  <cols>
    <col min="1" max="1" width="51.42578125" customWidth="1"/>
    <col min="2" max="34" width="11" customWidth="1"/>
  </cols>
  <sheetData>
    <row r="1" spans="1:34">
      <c r="A1" s="1" t="s">
        <v>439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440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row>
    <row r="3" spans="1:34">
      <c r="A3" t="s">
        <v>441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row>
    <row r="4" spans="1:34">
      <c r="A4" t="s">
        <v>442</v>
      </c>
      <c r="B4" s="182">
        <f>'AEO Table 73'!D32*10^6/gal_per_barrel*About!$A$97/About!$A$98</f>
        <v>51171.610701790996</v>
      </c>
      <c r="C4" s="4">
        <f>'AEO Table 73'!E32*10^6/gal_per_barrel*About!$A$97/About!$A$98</f>
        <v>51178.342130266821</v>
      </c>
      <c r="D4" s="4">
        <f>'AEO Table 73'!F32*10^6/gal_per_barrel*About!$A$97/About!$A$98</f>
        <v>51181.834375115177</v>
      </c>
      <c r="E4" s="4">
        <f>'AEO Table 73'!G32*10^6/gal_per_barrel*About!$A$97/About!$A$98</f>
        <v>51172.633069123418</v>
      </c>
      <c r="F4" s="4">
        <f>'AEO Table 73'!H32*10^6/gal_per_barrel*About!$A$97/About!$A$98</f>
        <v>51152.135110230869</v>
      </c>
      <c r="G4" s="4">
        <f>'AEO Table 73'!I32*10^6/gal_per_barrel*About!$A$97/About!$A$98</f>
        <v>51126.626539164594</v>
      </c>
      <c r="H4" s="4">
        <f>'AEO Table 73'!J32*10^6/gal_per_barrel*About!$A$97/About!$A$98</f>
        <v>51118.38686581223</v>
      </c>
      <c r="I4" s="4">
        <f>'AEO Table 73'!K32*10^6/gal_per_barrel*About!$A$97/About!$A$98</f>
        <v>51113.092825071093</v>
      </c>
      <c r="J4" s="4">
        <f>'AEO Table 73'!L32*10^6/gal_per_barrel*About!$A$97/About!$A$98</f>
        <v>51108.922376150731</v>
      </c>
      <c r="K4" s="4">
        <f>'AEO Table 73'!M32*10^6/gal_per_barrel*About!$A$97/About!$A$98</f>
        <v>51104.397641521122</v>
      </c>
      <c r="L4" s="4">
        <f>'AEO Table 73'!N32*10^6/gal_per_barrel*About!$A$97/About!$A$98</f>
        <v>51100.004498726375</v>
      </c>
      <c r="M4" s="4">
        <f>'AEO Table 73'!O32*10^6/gal_per_barrel*About!$A$97/About!$A$98</f>
        <v>51095.611355931629</v>
      </c>
      <c r="N4" s="4">
        <f>'AEO Table 73'!P32*10^6/gal_per_barrel*About!$A$97/About!$A$98</f>
        <v>51096.370539594311</v>
      </c>
      <c r="O4" s="4">
        <f>'AEO Table 73'!Q32*10^6/gal_per_barrel*About!$A$97/About!$A$98</f>
        <v>51089.132988676698</v>
      </c>
      <c r="P4" s="4">
        <f>'AEO Table 73'!R32*10^6/gal_per_barrel*About!$A$97/About!$A$98</f>
        <v>51085.084009142367</v>
      </c>
      <c r="Q4" s="4">
        <f>'AEO Table 73'!S32*10^6/gal_per_barrel*About!$A$97/About!$A$98</f>
        <v>51082.573641831084</v>
      </c>
      <c r="R4" s="4">
        <f>'AEO Table 73'!T32*10^6/gal_per_barrel*About!$A$97/About!$A$98</f>
        <v>51076.631764364451</v>
      </c>
      <c r="S4" s="4">
        <f>'AEO Table 73'!U32*10^6/gal_per_barrel*About!$A$97/About!$A$98</f>
        <v>51069.6371522189</v>
      </c>
      <c r="T4" s="4">
        <f>'AEO Table 73'!V32*10^6/gal_per_barrel*About!$A$97/About!$A$98</f>
        <v>51061.984580899014</v>
      </c>
      <c r="U4" s="4">
        <f>'AEO Table 73'!W32*10^6/gal_per_barrel*About!$A$97/About!$A$98</f>
        <v>51053.390621837403</v>
      </c>
      <c r="V4" s="4">
        <f>'AEO Table 73'!X32*10^6/gal_per_barrel*About!$A$97/About!$A$98</f>
        <v>51045.029479099016</v>
      </c>
      <c r="W4" s="4">
        <f>'AEO Table 73'!Y32*10^6/gal_per_barrel*About!$A$97/About!$A$98</f>
        <v>51034.228826191182</v>
      </c>
      <c r="X4" s="4">
        <f>'AEO Table 73'!Z32*10^6/gal_per_barrel*About!$A$97/About!$A$98</f>
        <v>51022.183112076549</v>
      </c>
      <c r="Y4" s="4">
        <f>'AEO Table 73'!AA32*10^6/gal_per_barrel*About!$A$97/About!$A$98</f>
        <v>51008.639275534217</v>
      </c>
      <c r="Z4" s="4">
        <f>'AEO Table 73'!AB32*10^6/gal_per_barrel*About!$A$97/About!$A$98</f>
        <v>50995.550949189499</v>
      </c>
      <c r="AA4" s="4">
        <f>'AEO Table 73'!AC32*10^6/gal_per_barrel*About!$A$97/About!$A$98</f>
        <v>50978.919765752238</v>
      </c>
      <c r="AB4" s="4">
        <f>'AEO Table 73'!AD32*10^6/gal_per_barrel*About!$A$97/About!$A$98</f>
        <v>50962.50115374053</v>
      </c>
      <c r="AC4" s="4">
        <f>'AEO Table 73'!AE32*10^6/gal_per_barrel*About!$A$97/About!$A$98</f>
        <v>50944.999439703395</v>
      </c>
      <c r="AD4" s="4">
        <f>'AEO Table 73'!AF32*10^6/gal_per_barrel*About!$A$97/About!$A$98</f>
        <v>50925.483358347927</v>
      </c>
      <c r="AE4" s="4">
        <f>'AEO Table 73'!AG32*10^6/gal_per_barrel*About!$A$97/About!$A$98</f>
        <v>50901.219848488443</v>
      </c>
      <c r="AF4" s="4">
        <f>'AEO Table 73'!AH32*10^6/gal_per_barrel*About!$A$97/About!$A$98</f>
        <v>50874.597808050232</v>
      </c>
      <c r="AG4" s="4">
        <f>'AEO Table 73'!AI32*10^6/gal_per_barrel*About!$A$97/About!$A$98</f>
        <v>50845.445155403053</v>
      </c>
      <c r="AH4" s="4">
        <f>'AEO Table 73'!AJ32*10^6/gal_per_barrel*About!$A$97/About!$A$98</f>
        <v>50845.424910505382</v>
      </c>
    </row>
    <row r="5" spans="1:34">
      <c r="A5" t="s">
        <v>443</v>
      </c>
      <c r="B5" s="182">
        <f>'AEO Table 73'!D19*10^6/gal_per_barrel*About!$A$97/About!$A$98</f>
        <v>58963.264468678673</v>
      </c>
      <c r="C5" s="4">
        <f>'AEO Table 73'!E19*10^6/gal_per_barrel*About!$A$97/About!$A$98</f>
        <v>58963.264468678673</v>
      </c>
      <c r="D5" s="4">
        <f>'AEO Table 73'!F19*10^6/gal_per_barrel*About!$A$97/About!$A$98</f>
        <v>58963.264468678673</v>
      </c>
      <c r="E5" s="4">
        <f>'AEO Table 73'!G19*10^6/gal_per_barrel*About!$A$97/About!$A$98</f>
        <v>58963.264468678673</v>
      </c>
      <c r="F5" s="4">
        <f>'AEO Table 73'!H19*10^6/gal_per_barrel*About!$A$97/About!$A$98</f>
        <v>58963.264468678673</v>
      </c>
      <c r="G5" s="4">
        <f>'AEO Table 73'!I19*10^6/gal_per_barrel*About!$A$97/About!$A$98</f>
        <v>58963.264468678673</v>
      </c>
      <c r="H5" s="4">
        <f>'AEO Table 73'!J19*10^6/gal_per_barrel*About!$A$97/About!$A$98</f>
        <v>58963.264468678673</v>
      </c>
      <c r="I5" s="4">
        <f>'AEO Table 73'!K19*10^6/gal_per_barrel*About!$A$97/About!$A$98</f>
        <v>58963.264468678673</v>
      </c>
      <c r="J5" s="4">
        <f>'AEO Table 73'!L19*10^6/gal_per_barrel*About!$A$97/About!$A$98</f>
        <v>58963.264468678673</v>
      </c>
      <c r="K5" s="4">
        <f>'AEO Table 73'!M19*10^6/gal_per_barrel*About!$A$97/About!$A$98</f>
        <v>58963.264468678673</v>
      </c>
      <c r="L5" s="4">
        <f>'AEO Table 73'!N19*10^6/gal_per_barrel*About!$A$97/About!$A$98</f>
        <v>58963.264468678673</v>
      </c>
      <c r="M5" s="4">
        <f>'AEO Table 73'!O19*10^6/gal_per_barrel*About!$A$97/About!$A$98</f>
        <v>58963.264468678673</v>
      </c>
      <c r="N5" s="4">
        <f>'AEO Table 73'!P19*10^6/gal_per_barrel*About!$A$97/About!$A$98</f>
        <v>58963.264468678673</v>
      </c>
      <c r="O5" s="4">
        <f>'AEO Table 73'!Q19*10^6/gal_per_barrel*About!$A$97/About!$A$98</f>
        <v>58963.264468678673</v>
      </c>
      <c r="P5" s="4">
        <f>'AEO Table 73'!R19*10^6/gal_per_barrel*About!$A$97/About!$A$98</f>
        <v>58963.264468678673</v>
      </c>
      <c r="Q5" s="4">
        <f>'AEO Table 73'!S19*10^6/gal_per_barrel*About!$A$97/About!$A$98</f>
        <v>58963.264468678673</v>
      </c>
      <c r="R5" s="4">
        <f>'AEO Table 73'!T19*10^6/gal_per_barrel*About!$A$97/About!$A$98</f>
        <v>58963.264468678673</v>
      </c>
      <c r="S5" s="4">
        <f>'AEO Table 73'!U19*10^6/gal_per_barrel*About!$A$97/About!$A$98</f>
        <v>58963.264468678673</v>
      </c>
      <c r="T5" s="4">
        <f>'AEO Table 73'!V19*10^6/gal_per_barrel*About!$A$97/About!$A$98</f>
        <v>58963.264468678673</v>
      </c>
      <c r="U5" s="4">
        <f>'AEO Table 73'!W19*10^6/gal_per_barrel*About!$A$97/About!$A$98</f>
        <v>58963.264468678673</v>
      </c>
      <c r="V5" s="4">
        <f>'AEO Table 73'!X19*10^6/gal_per_barrel*About!$A$97/About!$A$98</f>
        <v>58963.264468678673</v>
      </c>
      <c r="W5" s="4">
        <f>'AEO Table 73'!Y19*10^6/gal_per_barrel*About!$A$97/About!$A$98</f>
        <v>58963.264468678673</v>
      </c>
      <c r="X5" s="4">
        <f>'AEO Table 73'!Z19*10^6/gal_per_barrel*About!$A$97/About!$A$98</f>
        <v>58963.264468678673</v>
      </c>
      <c r="Y5" s="4">
        <f>'AEO Table 73'!AA19*10^6/gal_per_barrel*About!$A$97/About!$A$98</f>
        <v>58963.264468678673</v>
      </c>
      <c r="Z5" s="4">
        <f>'AEO Table 73'!AB19*10^6/gal_per_barrel*About!$A$97/About!$A$98</f>
        <v>58963.264468678673</v>
      </c>
      <c r="AA5" s="4">
        <f>'AEO Table 73'!AC19*10^6/gal_per_barrel*About!$A$97/About!$A$98</f>
        <v>58963.264468678673</v>
      </c>
      <c r="AB5" s="4">
        <f>'AEO Table 73'!AD19*10^6/gal_per_barrel*About!$A$97/About!$A$98</f>
        <v>58963.264468678673</v>
      </c>
      <c r="AC5" s="4">
        <f>'AEO Table 73'!AE19*10^6/gal_per_barrel*About!$A$97/About!$A$98</f>
        <v>58963.264468678673</v>
      </c>
      <c r="AD5" s="4">
        <f>'AEO Table 73'!AF19*10^6/gal_per_barrel*About!$A$97/About!$A$98</f>
        <v>58963.264468678673</v>
      </c>
      <c r="AE5" s="4">
        <f>'AEO Table 73'!AG19*10^6/gal_per_barrel*About!$A$97/About!$A$98</f>
        <v>58963.264468678673</v>
      </c>
      <c r="AF5" s="4">
        <f>'AEO Table 73'!AH19*10^6/gal_per_barrel*About!$A$97/About!$A$98</f>
        <v>58963.264468678673</v>
      </c>
      <c r="AG5" s="4">
        <f>'AEO Table 73'!AI19*10^6/gal_per_barrel*About!$A$97/About!$A$98</f>
        <v>58963.264468678673</v>
      </c>
      <c r="AH5" s="4">
        <f>'AEO Table 73'!AJ19*10^6/gal_per_barrel*About!$A$97/About!$A$98</f>
        <v>58963.264468678673</v>
      </c>
    </row>
    <row r="6" spans="1:34">
      <c r="A6" t="s">
        <v>444</v>
      </c>
      <c r="B6">
        <f>0</f>
        <v>0</v>
      </c>
      <c r="C6">
        <f>0</f>
        <v>0</v>
      </c>
      <c r="D6">
        <f>0</f>
        <v>0</v>
      </c>
      <c r="E6">
        <f>0</f>
        <v>0</v>
      </c>
      <c r="F6">
        <f>0</f>
        <v>0</v>
      </c>
      <c r="G6">
        <f>0</f>
        <v>0</v>
      </c>
      <c r="H6">
        <f>0</f>
        <v>0</v>
      </c>
      <c r="I6">
        <f>0</f>
        <v>0</v>
      </c>
      <c r="J6">
        <f>0</f>
        <v>0</v>
      </c>
      <c r="K6">
        <f>0</f>
        <v>0</v>
      </c>
      <c r="L6">
        <f>0</f>
        <v>0</v>
      </c>
      <c r="M6">
        <f>0</f>
        <v>0</v>
      </c>
      <c r="N6">
        <f>0</f>
        <v>0</v>
      </c>
      <c r="O6">
        <f>0</f>
        <v>0</v>
      </c>
      <c r="P6">
        <f>0</f>
        <v>0</v>
      </c>
      <c r="Q6">
        <f>0</f>
        <v>0</v>
      </c>
      <c r="R6">
        <f>0</f>
        <v>0</v>
      </c>
      <c r="S6">
        <f>0</f>
        <v>0</v>
      </c>
      <c r="T6">
        <f>0</f>
        <v>0</v>
      </c>
      <c r="U6">
        <f>0</f>
        <v>0</v>
      </c>
      <c r="V6">
        <f>0</f>
        <v>0</v>
      </c>
      <c r="W6">
        <f>0</f>
        <v>0</v>
      </c>
      <c r="X6">
        <f>0</f>
        <v>0</v>
      </c>
      <c r="Y6">
        <f>0</f>
        <v>0</v>
      </c>
      <c r="Z6">
        <f>0</f>
        <v>0</v>
      </c>
      <c r="AA6">
        <f>0</f>
        <v>0</v>
      </c>
      <c r="AB6">
        <f>0</f>
        <v>0</v>
      </c>
      <c r="AC6">
        <f>0</f>
        <v>0</v>
      </c>
      <c r="AD6">
        <f>0</f>
        <v>0</v>
      </c>
      <c r="AE6">
        <f>0</f>
        <v>0</v>
      </c>
      <c r="AF6">
        <f>0</f>
        <v>0</v>
      </c>
      <c r="AG6">
        <f>0</f>
        <v>0</v>
      </c>
      <c r="AH6">
        <f>0</f>
        <v>0</v>
      </c>
    </row>
    <row r="7" spans="1:34">
      <c r="A7" t="s">
        <v>445</v>
      </c>
      <c r="B7">
        <f>0</f>
        <v>0</v>
      </c>
      <c r="C7">
        <f>0</f>
        <v>0</v>
      </c>
      <c r="D7">
        <f>0</f>
        <v>0</v>
      </c>
      <c r="E7">
        <f>0</f>
        <v>0</v>
      </c>
      <c r="F7">
        <f>0</f>
        <v>0</v>
      </c>
      <c r="G7">
        <f>0</f>
        <v>0</v>
      </c>
      <c r="H7">
        <f>0</f>
        <v>0</v>
      </c>
      <c r="I7">
        <f>0</f>
        <v>0</v>
      </c>
      <c r="J7">
        <f>0</f>
        <v>0</v>
      </c>
      <c r="K7">
        <f>0</f>
        <v>0</v>
      </c>
      <c r="L7">
        <f>0</f>
        <v>0</v>
      </c>
      <c r="M7">
        <f>0</f>
        <v>0</v>
      </c>
      <c r="N7">
        <f>0</f>
        <v>0</v>
      </c>
      <c r="O7">
        <f>0</f>
        <v>0</v>
      </c>
      <c r="P7">
        <f>0</f>
        <v>0</v>
      </c>
      <c r="Q7">
        <f>0</f>
        <v>0</v>
      </c>
      <c r="R7">
        <f>0</f>
        <v>0</v>
      </c>
      <c r="S7">
        <f>0</f>
        <v>0</v>
      </c>
      <c r="T7">
        <f>0</f>
        <v>0</v>
      </c>
      <c r="U7">
        <f>0</f>
        <v>0</v>
      </c>
      <c r="V7">
        <f>0</f>
        <v>0</v>
      </c>
      <c r="W7">
        <f>0</f>
        <v>0</v>
      </c>
      <c r="X7">
        <f>0</f>
        <v>0</v>
      </c>
      <c r="Y7">
        <f>0</f>
        <v>0</v>
      </c>
      <c r="Z7">
        <f>0</f>
        <v>0</v>
      </c>
      <c r="AA7">
        <f>0</f>
        <v>0</v>
      </c>
      <c r="AB7">
        <f>0</f>
        <v>0</v>
      </c>
      <c r="AC7">
        <f>0</f>
        <v>0</v>
      </c>
      <c r="AD7">
        <f>0</f>
        <v>0</v>
      </c>
      <c r="AE7">
        <f>0</f>
        <v>0</v>
      </c>
      <c r="AF7">
        <f>0</f>
        <v>0</v>
      </c>
      <c r="AG7">
        <f>0</f>
        <v>0</v>
      </c>
      <c r="AH7">
        <f>0</f>
        <v>0</v>
      </c>
    </row>
    <row r="8" spans="1:34">
      <c r="A8" t="s">
        <v>446</v>
      </c>
      <c r="B8" s="182">
        <f>'AEO Table 73'!D30*10^6/gal_per_barrel*About!$A$97/About!$A$98</f>
        <v>57394.284899125851</v>
      </c>
      <c r="C8" s="4">
        <f>'AEO Table 73'!E30*10^6/gal_per_barrel*About!$A$97/About!$A$98</f>
        <v>57394.284899125851</v>
      </c>
      <c r="D8" s="4">
        <f>'AEO Table 73'!F30*10^6/gal_per_barrel*About!$A$97/About!$A$98</f>
        <v>57394.284899125851</v>
      </c>
      <c r="E8" s="4">
        <f>'AEO Table 73'!G30*10^6/gal_per_barrel*About!$A$97/About!$A$98</f>
        <v>57394.284899125851</v>
      </c>
      <c r="F8" s="4">
        <f>'AEO Table 73'!H30*10^6/gal_per_barrel*About!$A$97/About!$A$98</f>
        <v>57394.284899125851</v>
      </c>
      <c r="G8" s="4">
        <f>'AEO Table 73'!I30*10^6/gal_per_barrel*About!$A$97/About!$A$98</f>
        <v>57394.284899125851</v>
      </c>
      <c r="H8" s="4">
        <f>'AEO Table 73'!J30*10^6/gal_per_barrel*About!$A$97/About!$A$98</f>
        <v>57394.284899125851</v>
      </c>
      <c r="I8" s="4">
        <f>'AEO Table 73'!K30*10^6/gal_per_barrel*About!$A$97/About!$A$98</f>
        <v>57394.284899125851</v>
      </c>
      <c r="J8" s="4">
        <f>'AEO Table 73'!L30*10^6/gal_per_barrel*About!$A$97/About!$A$98</f>
        <v>57394.284899125851</v>
      </c>
      <c r="K8" s="4">
        <f>'AEO Table 73'!M30*10^6/gal_per_barrel*About!$A$97/About!$A$98</f>
        <v>57394.284899125851</v>
      </c>
      <c r="L8" s="4">
        <f>'AEO Table 73'!N30*10^6/gal_per_barrel*About!$A$97/About!$A$98</f>
        <v>57394.284899125851</v>
      </c>
      <c r="M8" s="4">
        <f>'AEO Table 73'!O30*10^6/gal_per_barrel*About!$A$97/About!$A$98</f>
        <v>57394.284899125851</v>
      </c>
      <c r="N8" s="4">
        <f>'AEO Table 73'!P30*10^6/gal_per_barrel*About!$A$97/About!$A$98</f>
        <v>57394.284899125851</v>
      </c>
      <c r="O8" s="4">
        <f>'AEO Table 73'!Q30*10^6/gal_per_barrel*About!$A$97/About!$A$98</f>
        <v>57394.284899125851</v>
      </c>
      <c r="P8" s="4">
        <f>'AEO Table 73'!R30*10^6/gal_per_barrel*About!$A$97/About!$A$98</f>
        <v>57394.284899125851</v>
      </c>
      <c r="Q8" s="4">
        <f>'AEO Table 73'!S30*10^6/gal_per_barrel*About!$A$97/About!$A$98</f>
        <v>57394.284899125851</v>
      </c>
      <c r="R8" s="4">
        <f>'AEO Table 73'!T30*10^6/gal_per_barrel*About!$A$97/About!$A$98</f>
        <v>57394.284899125851</v>
      </c>
      <c r="S8" s="4">
        <f>'AEO Table 73'!U30*10^6/gal_per_barrel*About!$A$97/About!$A$98</f>
        <v>57394.284899125851</v>
      </c>
      <c r="T8" s="4">
        <f>'AEO Table 73'!V30*10^6/gal_per_barrel*About!$A$97/About!$A$98</f>
        <v>57394.284899125851</v>
      </c>
      <c r="U8" s="4">
        <f>'AEO Table 73'!W30*10^6/gal_per_barrel*About!$A$97/About!$A$98</f>
        <v>57394.284899125851</v>
      </c>
      <c r="V8" s="4">
        <f>'AEO Table 73'!X30*10^6/gal_per_barrel*About!$A$97/About!$A$98</f>
        <v>57394.284899125851</v>
      </c>
      <c r="W8" s="4">
        <f>'AEO Table 73'!Y30*10^6/gal_per_barrel*About!$A$97/About!$A$98</f>
        <v>57394.284899125851</v>
      </c>
      <c r="X8" s="4">
        <f>'AEO Table 73'!Z30*10^6/gal_per_barrel*About!$A$97/About!$A$98</f>
        <v>57394.284899125851</v>
      </c>
      <c r="Y8" s="4">
        <f>'AEO Table 73'!AA30*10^6/gal_per_barrel*About!$A$97/About!$A$98</f>
        <v>57394.284899125851</v>
      </c>
      <c r="Z8" s="4">
        <f>'AEO Table 73'!AB30*10^6/gal_per_barrel*About!$A$97/About!$A$98</f>
        <v>57394.284899125851</v>
      </c>
      <c r="AA8" s="4">
        <f>'AEO Table 73'!AC30*10^6/gal_per_barrel*About!$A$97/About!$A$98</f>
        <v>57394.284899125851</v>
      </c>
      <c r="AB8" s="4">
        <f>'AEO Table 73'!AD30*10^6/gal_per_barrel*About!$A$97/About!$A$98</f>
        <v>57394.284899125851</v>
      </c>
      <c r="AC8" s="4">
        <f>'AEO Table 73'!AE30*10^6/gal_per_barrel*About!$A$97/About!$A$98</f>
        <v>57394.284899125851</v>
      </c>
      <c r="AD8" s="4">
        <f>'AEO Table 73'!AF30*10^6/gal_per_barrel*About!$A$97/About!$A$98</f>
        <v>57394.284899125851</v>
      </c>
      <c r="AE8" s="4">
        <f>'AEO Table 73'!AG30*10^6/gal_per_barrel*About!$A$97/About!$A$98</f>
        <v>57394.284899125851</v>
      </c>
      <c r="AF8" s="4">
        <f>'AEO Table 73'!AH30*10^6/gal_per_barrel*About!$A$97/About!$A$98</f>
        <v>57394.284899125851</v>
      </c>
      <c r="AG8" s="4">
        <f>'AEO Table 73'!AI30*10^6/gal_per_barrel*About!$A$97/About!$A$98</f>
        <v>57394.284899125851</v>
      </c>
      <c r="AH8" s="4">
        <f>'AEO Table 73'!AJ30*10^6/gal_per_barrel*About!$A$97/About!$A$98</f>
        <v>57394.284899125851</v>
      </c>
    </row>
    <row r="9" spans="1:34">
      <c r="A9" t="s">
        <v>447</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row>
    <row r="10" spans="1:34">
      <c r="A10" t="s">
        <v>433</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row>
    <row r="11" spans="1:34">
      <c r="A11" t="s">
        <v>38</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election activeCell="B2" sqref="B2"/>
    </sheetView>
  </sheetViews>
  <sheetFormatPr defaultRowHeight="14.45"/>
  <cols>
    <col min="2" max="3" width="12" bestFit="1" customWidth="1"/>
  </cols>
  <sheetData>
    <row r="1" spans="1:2">
      <c r="B1" t="s">
        <v>448</v>
      </c>
    </row>
    <row r="2" spans="1:2">
      <c r="A2" t="s">
        <v>406</v>
      </c>
      <c r="B2">
        <f>CONVERT(1, "PJ", "BTU")</f>
        <v>947817120313.31714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1" ma:contentTypeDescription="Create a new document." ma:contentTypeScope="" ma:versionID="b14dc5c440242a7f7d08dacad5c84df8">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71a713f9ca42e4f2f02aa83a9b465f6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9B91E83-F722-4F9A-A5E6-B309FF8652A7}"/>
</file>

<file path=customXml/itemProps2.xml><?xml version="1.0" encoding="utf-8"?>
<ds:datastoreItem xmlns:ds="http://schemas.openxmlformats.org/officeDocument/2006/customXml" ds:itemID="{BB4D2E01-141D-4FC9-8141-3BEAB0211A2D}"/>
</file>

<file path=customXml/itemProps3.xml><?xml version="1.0" encoding="utf-8"?>
<ds:datastoreItem xmlns:ds="http://schemas.openxmlformats.org/officeDocument/2006/customXml" ds:itemID="{AAB3DEE1-1A60-451D-9C88-73A5EDDC19C0}"/>
</file>

<file path=docProps/app.xml><?xml version="1.0" encoding="utf-8"?>
<Properties xmlns="http://schemas.openxmlformats.org/officeDocument/2006/extended-properties" xmlns:vt="http://schemas.openxmlformats.org/officeDocument/2006/docPropsVTypes">
  <Application>Microsoft Excel Online</Application>
  <Manager/>
  <Company>EnergyInnovation.org</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Coleman Vollrath</cp:lastModifiedBy>
  <cp:revision/>
  <dcterms:created xsi:type="dcterms:W3CDTF">2014-08-06T22:04:45Z</dcterms:created>
  <dcterms:modified xsi:type="dcterms:W3CDTF">2023-03-07T19:23:26Z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MediaServiceImageTags">
    <vt:lpwstr/>
  </property>
</Properties>
</file>