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autoCompressPictures="0" defaultThemeVersion="124226"/>
  <mc:AlternateContent xmlns:mc="http://schemas.openxmlformats.org/markup-compatibility/2006">
    <mc:Choice Requires="x15">
      <x15ac:absPath xmlns:x15ac="http://schemas.microsoft.com/office/spreadsheetml/2010/11/ac" url="C:\Users\olivia\Documents\EPS_Models by Region\Canada\canada-eps\InputData\trans\BNVFE\"/>
    </mc:Choice>
  </mc:AlternateContent>
  <xr:revisionPtr revIDLastSave="0" documentId="13_ncr:1_{83E64576-0760-4A0F-8707-D83C17932722}" xr6:coauthVersionLast="47" xr6:coauthVersionMax="47" xr10:uidLastSave="{00000000-0000-0000-0000-000000000000}"/>
  <bookViews>
    <workbookView xWindow="5370" yWindow="1000" windowWidth="19050" windowHeight="12690" tabRatio="742" firstSheet="20" activeTab="25"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 r:id="rId33"/>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0" r:id="rId3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5" i="13" l="1"/>
  <c r="D5"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B5" i="13"/>
  <c r="C14" i="41"/>
  <c r="C16" i="41" s="1"/>
  <c r="C7" i="41"/>
  <c r="C9" i="41" s="1"/>
  <c r="C6" i="4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16" i="37"/>
  <c r="AC17" i="37" s="1"/>
  <c r="AD16" i="37"/>
  <c r="AD17" i="37" s="1"/>
  <c r="AC12" i="37"/>
  <c r="AD12" i="37"/>
  <c r="AC13" i="37"/>
  <c r="AD13" i="37"/>
  <c r="AC9" i="37"/>
  <c r="AD9" i="37"/>
  <c r="AC8" i="37"/>
  <c r="AD8" i="37"/>
  <c r="AB4" i="37"/>
  <c r="AC4" i="37"/>
  <c r="AC20" i="37" s="1"/>
  <c r="AD4" i="37"/>
  <c r="AD20" i="37" s="1"/>
  <c r="AC3" i="37"/>
  <c r="AC5" i="37" s="1"/>
  <c r="AC21" i="37" s="1"/>
  <c r="AC55" i="38" s="1"/>
  <c r="AC60" i="38" s="1"/>
  <c r="AD3" i="37"/>
  <c r="B4" i="37"/>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3" i="37"/>
  <c r="C3" i="37"/>
  <c r="D3" i="37"/>
  <c r="E3" i="37"/>
  <c r="F3" i="37"/>
  <c r="G3" i="37"/>
  <c r="H3" i="37"/>
  <c r="I3" i="37"/>
  <c r="J3" i="37"/>
  <c r="K3" i="37"/>
  <c r="L3" i="37"/>
  <c r="M3" i="37"/>
  <c r="N3" i="37"/>
  <c r="O3" i="37"/>
  <c r="P3" i="37"/>
  <c r="Q3" i="37"/>
  <c r="R3" i="37"/>
  <c r="S3" i="37"/>
  <c r="T3" i="37"/>
  <c r="U3" i="37"/>
  <c r="V3" i="37"/>
  <c r="W3" i="37"/>
  <c r="X3" i="37"/>
  <c r="Y3" i="37"/>
  <c r="Z3" i="37"/>
  <c r="AA3" i="37"/>
  <c r="C4" i="37"/>
  <c r="D4" i="37"/>
  <c r="E4" i="37"/>
  <c r="E5" i="37" s="1"/>
  <c r="F4" i="37"/>
  <c r="G4" i="37"/>
  <c r="H4" i="37"/>
  <c r="I4" i="37"/>
  <c r="I5" i="37" s="1"/>
  <c r="J4" i="37"/>
  <c r="K4" i="37"/>
  <c r="L4" i="37"/>
  <c r="M4" i="37"/>
  <c r="M5" i="37" s="1"/>
  <c r="N4" i="37"/>
  <c r="O4" i="37"/>
  <c r="P4" i="37"/>
  <c r="Q4" i="37"/>
  <c r="Q5" i="37" s="1"/>
  <c r="R4" i="37"/>
  <c r="S4" i="37"/>
  <c r="T4" i="37"/>
  <c r="U4" i="37"/>
  <c r="U5" i="37" s="1"/>
  <c r="V4" i="37"/>
  <c r="W4" i="37"/>
  <c r="X4" i="37"/>
  <c r="Y4" i="37"/>
  <c r="Y5" i="37" s="1"/>
  <c r="Z4" i="37"/>
  <c r="AA4" i="37"/>
  <c r="C5" i="37"/>
  <c r="D5" i="37"/>
  <c r="F5" i="37"/>
  <c r="H5" i="37"/>
  <c r="K5" i="37"/>
  <c r="L5" i="37"/>
  <c r="N5" i="37"/>
  <c r="P5" i="37"/>
  <c r="S5" i="37"/>
  <c r="V5" i="37"/>
  <c r="X5" i="37"/>
  <c r="AA5" i="37"/>
  <c r="B8" i="37"/>
  <c r="C8" i="37"/>
  <c r="D8" i="37"/>
  <c r="E8" i="37"/>
  <c r="F8" i="37"/>
  <c r="G8" i="37"/>
  <c r="H8" i="37"/>
  <c r="I8" i="37"/>
  <c r="J8" i="37"/>
  <c r="K8" i="37"/>
  <c r="L8" i="37"/>
  <c r="M8" i="37"/>
  <c r="N8" i="37"/>
  <c r="O8" i="37"/>
  <c r="P8" i="37"/>
  <c r="Q8" i="37"/>
  <c r="R8" i="37"/>
  <c r="S8" i="37"/>
  <c r="T8" i="37"/>
  <c r="U8" i="37"/>
  <c r="V8" i="37"/>
  <c r="W8" i="37"/>
  <c r="X8" i="37"/>
  <c r="Y8" i="37"/>
  <c r="Z8" i="37"/>
  <c r="AA8" i="37"/>
  <c r="B9" i="37"/>
  <c r="C9" i="37"/>
  <c r="D9" i="37"/>
  <c r="E9" i="37"/>
  <c r="F9" i="37"/>
  <c r="G9" i="37"/>
  <c r="H9" i="37"/>
  <c r="I9" i="37"/>
  <c r="J9" i="37"/>
  <c r="K9" i="37"/>
  <c r="L9" i="37"/>
  <c r="M9" i="37"/>
  <c r="N9" i="37"/>
  <c r="O9" i="37"/>
  <c r="P9" i="37"/>
  <c r="Q9" i="37"/>
  <c r="R9" i="37"/>
  <c r="S9" i="37"/>
  <c r="T9" i="37"/>
  <c r="U9" i="37"/>
  <c r="V9" i="37"/>
  <c r="W9" i="37"/>
  <c r="X9" i="37"/>
  <c r="Y9" i="37"/>
  <c r="Z9" i="37"/>
  <c r="AA9" i="37"/>
  <c r="B12" i="37"/>
  <c r="B13" i="37" s="1"/>
  <c r="C12" i="37"/>
  <c r="D12" i="37"/>
  <c r="E12" i="37"/>
  <c r="E13" i="37" s="1"/>
  <c r="F12" i="37"/>
  <c r="G12" i="37"/>
  <c r="H12" i="37"/>
  <c r="I12" i="37"/>
  <c r="I13" i="37" s="1"/>
  <c r="J12" i="37"/>
  <c r="J13" i="37" s="1"/>
  <c r="K12" i="37"/>
  <c r="L12" i="37"/>
  <c r="M12" i="37"/>
  <c r="M13" i="37" s="1"/>
  <c r="N12" i="37"/>
  <c r="O12" i="37"/>
  <c r="P12" i="37"/>
  <c r="Q12" i="37"/>
  <c r="Q13" i="37" s="1"/>
  <c r="R12" i="37"/>
  <c r="R13" i="37" s="1"/>
  <c r="S12" i="37"/>
  <c r="T12" i="37"/>
  <c r="U12" i="37"/>
  <c r="U13" i="37" s="1"/>
  <c r="V12" i="37"/>
  <c r="W12" i="37"/>
  <c r="X12" i="37"/>
  <c r="Y12" i="37"/>
  <c r="Y13" i="37" s="1"/>
  <c r="Z12" i="37"/>
  <c r="Z13" i="37" s="1"/>
  <c r="AA12" i="37"/>
  <c r="C13" i="37"/>
  <c r="D13" i="37"/>
  <c r="F13" i="37"/>
  <c r="G13" i="37"/>
  <c r="H13" i="37"/>
  <c r="K13" i="37"/>
  <c r="L13" i="37"/>
  <c r="N13" i="37"/>
  <c r="O13" i="37"/>
  <c r="P13" i="37"/>
  <c r="S13" i="37"/>
  <c r="T13" i="37"/>
  <c r="V13" i="37"/>
  <c r="W13" i="37"/>
  <c r="X13" i="37"/>
  <c r="AA13" i="37"/>
  <c r="B16" i="37"/>
  <c r="C16" i="37"/>
  <c r="D16" i="37"/>
  <c r="D20" i="37" s="1"/>
  <c r="E16" i="37"/>
  <c r="E17" i="37" s="1"/>
  <c r="F16" i="37"/>
  <c r="F17" i="37" s="1"/>
  <c r="F21" i="37" s="1"/>
  <c r="G16" i="37"/>
  <c r="H16" i="37"/>
  <c r="I16" i="37"/>
  <c r="I17" i="37" s="1"/>
  <c r="J16" i="37"/>
  <c r="K16" i="37"/>
  <c r="L16" i="37"/>
  <c r="L20" i="37" s="1"/>
  <c r="M16" i="37"/>
  <c r="M17" i="37" s="1"/>
  <c r="N16" i="37"/>
  <c r="N17" i="37" s="1"/>
  <c r="N21" i="37" s="1"/>
  <c r="O16" i="37"/>
  <c r="P16" i="37"/>
  <c r="Q16" i="37"/>
  <c r="Q17" i="37" s="1"/>
  <c r="R16" i="37"/>
  <c r="S16" i="37"/>
  <c r="T16" i="37"/>
  <c r="T20" i="37" s="1"/>
  <c r="U16" i="37"/>
  <c r="U17" i="37" s="1"/>
  <c r="V16" i="37"/>
  <c r="V17" i="37" s="1"/>
  <c r="V21" i="37" s="1"/>
  <c r="W16" i="37"/>
  <c r="X16" i="37"/>
  <c r="Y16" i="37"/>
  <c r="Y17" i="37" s="1"/>
  <c r="Z16" i="37"/>
  <c r="AA16" i="37"/>
  <c r="B17" i="37"/>
  <c r="C17" i="37"/>
  <c r="C21" i="37" s="1"/>
  <c r="D17" i="37"/>
  <c r="D21" i="37" s="1"/>
  <c r="G17" i="37"/>
  <c r="H17" i="37"/>
  <c r="J17" i="37"/>
  <c r="K17" i="37"/>
  <c r="K21" i="37" s="1"/>
  <c r="L17" i="37"/>
  <c r="L21" i="37" s="1"/>
  <c r="O17" i="37"/>
  <c r="P17" i="37"/>
  <c r="R17" i="37"/>
  <c r="S17" i="37"/>
  <c r="S21" i="37" s="1"/>
  <c r="T17" i="37"/>
  <c r="W17" i="37"/>
  <c r="X17" i="37"/>
  <c r="Z17" i="37"/>
  <c r="AA17" i="37"/>
  <c r="AA21" i="37" s="1"/>
  <c r="B20" i="37"/>
  <c r="C20" i="37"/>
  <c r="G20" i="37"/>
  <c r="H20" i="37"/>
  <c r="I20" i="37"/>
  <c r="J20" i="37"/>
  <c r="K20" i="37"/>
  <c r="O20" i="37"/>
  <c r="P20" i="37"/>
  <c r="Q20" i="37"/>
  <c r="S20" i="37"/>
  <c r="W20" i="37"/>
  <c r="X20" i="37"/>
  <c r="Y20" i="37"/>
  <c r="AA20" i="37"/>
  <c r="H21" i="37"/>
  <c r="P21" i="37"/>
  <c r="X21" i="37"/>
  <c r="AB16" i="37"/>
  <c r="AB12" i="37"/>
  <c r="AB9" i="37"/>
  <c r="AB8" i="37"/>
  <c r="AB3" i="37"/>
  <c r="C13" i="41" l="1"/>
  <c r="C10" i="41"/>
  <c r="AD8" i="38"/>
  <c r="AD9" i="38" s="1"/>
  <c r="AC8" i="38"/>
  <c r="AD28" i="37"/>
  <c r="AD27" i="37"/>
  <c r="AD47" i="37" s="1"/>
  <c r="AD26" i="37"/>
  <c r="AD46" i="37" s="1"/>
  <c r="AD42" i="38" s="1"/>
  <c r="AD47" i="38" s="1"/>
  <c r="AC28" i="37"/>
  <c r="AC27" i="37"/>
  <c r="AC47" i="37" s="1"/>
  <c r="AC26" i="37"/>
  <c r="AC46" i="37" s="1"/>
  <c r="AC42" i="38" s="1"/>
  <c r="AC47" i="38" s="1"/>
  <c r="AD5" i="37"/>
  <c r="AD21" i="37" s="1"/>
  <c r="AD55" i="38" s="1"/>
  <c r="AD60" i="38" s="1"/>
  <c r="AD61" i="38" s="1"/>
  <c r="Y21" i="37"/>
  <c r="Q21" i="37"/>
  <c r="I21" i="37"/>
  <c r="Z5" i="37"/>
  <c r="Z21" i="37" s="1"/>
  <c r="W5" i="37"/>
  <c r="W21" i="37" s="1"/>
  <c r="T5" i="37"/>
  <c r="T21" i="37" s="1"/>
  <c r="R5" i="37"/>
  <c r="R21" i="37" s="1"/>
  <c r="O5" i="37"/>
  <c r="O21" i="37" s="1"/>
  <c r="J5" i="37"/>
  <c r="J21" i="37" s="1"/>
  <c r="G5" i="37"/>
  <c r="G21" i="37"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U21" i="37"/>
  <c r="M21" i="37"/>
  <c r="E21" i="37"/>
  <c r="V20" i="37"/>
  <c r="N20" i="37"/>
  <c r="F20" i="37"/>
  <c r="Z20" i="37"/>
  <c r="R20" i="37"/>
  <c r="U20" i="37"/>
  <c r="M20" i="37"/>
  <c r="E20" i="37"/>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C58" i="38"/>
  <c r="B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C57" i="38"/>
  <c r="B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B17" i="37"/>
  <c r="AB13" i="37"/>
  <c r="AA55" i="38"/>
  <c r="V55" i="38"/>
  <c r="N55" i="38"/>
  <c r="F55" i="38"/>
  <c r="C17" i="41" l="1"/>
  <c r="C18" i="41" s="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55" i="38"/>
  <c r="C60" i="38" s="1"/>
  <c r="I55" i="38"/>
  <c r="I60" i="38" s="1"/>
  <c r="Q55" i="38"/>
  <c r="Y55" i="38"/>
  <c r="E42" i="38"/>
  <c r="E47" i="38" s="1"/>
  <c r="O55" i="38"/>
  <c r="O60" i="38" s="1"/>
  <c r="J55" i="38"/>
  <c r="J60" i="38" s="1"/>
  <c r="G42" i="38"/>
  <c r="G47" i="38" s="1"/>
  <c r="M42" i="38"/>
  <c r="AB20" i="37"/>
  <c r="R55" i="38"/>
  <c r="D55" i="38"/>
  <c r="D60" i="38" s="1"/>
  <c r="L55" i="38"/>
  <c r="L60" i="38" s="1"/>
  <c r="T55" i="38"/>
  <c r="T60" i="38" s="1"/>
  <c r="AB5" i="37"/>
  <c r="AB21" i="37" s="1"/>
  <c r="AB55" i="38" s="1"/>
  <c r="O42" i="38"/>
  <c r="O47" i="38" s="1"/>
  <c r="B55" i="38"/>
  <c r="Z55" i="38"/>
  <c r="Z60" i="38" s="1"/>
  <c r="E55" i="38"/>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E60" i="38"/>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Y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R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AB60" i="38" l="1"/>
  <c r="AC61" i="38"/>
  <c r="AB47" i="38"/>
  <c r="AB48" i="38" s="1"/>
  <c r="D50" i="38" s="1"/>
  <c r="AC48" i="38"/>
  <c r="Z61" i="38"/>
  <c r="V61" i="38"/>
  <c r="V48" i="38"/>
  <c r="R9" i="38"/>
  <c r="AA9" i="38"/>
  <c r="R61" i="38"/>
  <c r="O61" i="38"/>
  <c r="C61" i="38"/>
  <c r="C63" i="38" s="1"/>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AB61" i="38"/>
  <c r="D63" i="38" s="1"/>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C64" i="38"/>
  <c r="E136" i="38" s="1"/>
  <c r="Y64" i="38"/>
  <c r="AA136" i="38" s="1"/>
  <c r="S64" i="38"/>
  <c r="U136" i="38" s="1"/>
  <c r="M64" i="38"/>
  <c r="O136" i="38" s="1"/>
  <c r="H64" i="38"/>
  <c r="J136" i="38" s="1"/>
  <c r="V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s="1"/>
  <c r="Y130" i="38" s="1"/>
  <c r="O38" i="38"/>
  <c r="Q130" i="38" s="1"/>
  <c r="G38" i="38"/>
  <c r="I130" i="38" s="1"/>
  <c r="V38" i="38"/>
  <c r="X130" i="38" s="1"/>
  <c r="N38" i="38"/>
  <c r="P130" i="38" s="1"/>
  <c r="F38" i="38"/>
  <c r="H130" i="38" s="1"/>
  <c r="U38" i="38"/>
  <c r="W130" i="38" s="1"/>
  <c r="M38" i="38"/>
  <c r="O130" i="38" s="1"/>
  <c r="E38" i="38"/>
  <c r="G130" i="38" s="1"/>
  <c r="AB38" i="38"/>
  <c r="AD130" i="38" s="1"/>
  <c r="T38" i="38"/>
  <c r="V130" i="38" s="1"/>
  <c r="L38" i="38"/>
  <c r="N130" i="38" s="1"/>
  <c r="D38" i="38"/>
  <c r="F130" i="38" s="1"/>
  <c r="AA38" i="38"/>
  <c r="AC130" i="38" s="1"/>
  <c r="S38" i="38"/>
  <c r="U130" i="38" s="1"/>
  <c r="K38" i="38"/>
  <c r="M130" i="38" s="1"/>
  <c r="C38" i="38"/>
  <c r="E130" i="38" s="1"/>
  <c r="Z38" i="38"/>
  <c r="AB130" i="38" s="1"/>
  <c r="R38" i="38"/>
  <c r="T130" i="38" s="1"/>
  <c r="J38" i="38"/>
  <c r="L130" i="38" s="1"/>
  <c r="X38" i="38"/>
  <c r="Z130" i="38" s="1"/>
  <c r="P38" i="38"/>
  <c r="R130" i="38" s="1"/>
  <c r="Y38" i="38"/>
  <c r="AA130" i="38" s="1"/>
  <c r="Q38" i="38"/>
  <c r="S130" i="38" s="1"/>
  <c r="I38" i="38"/>
  <c r="K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E151" i="38" l="1"/>
  <c r="F151" i="38"/>
  <c r="B5" i="7" s="1"/>
  <c r="G151" i="38"/>
  <c r="C5" i="7" s="1"/>
  <c r="H151" i="38"/>
  <c r="D5" i="7" s="1"/>
  <c r="I151" i="38"/>
  <c r="E5" i="7" s="1"/>
  <c r="J151" i="38"/>
  <c r="F5" i="7" s="1"/>
  <c r="K151" i="38"/>
  <c r="G5" i="7" s="1"/>
  <c r="L151" i="38"/>
  <c r="H5" i="7" s="1"/>
  <c r="M151" i="38"/>
  <c r="I5"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Z151" i="38"/>
  <c r="V5" i="7" s="1"/>
  <c r="AA151" i="38"/>
  <c r="W5" i="7" s="1"/>
  <c r="AB151" i="38"/>
  <c r="X5" i="7" s="1"/>
  <c r="X3" i="7" s="1"/>
  <c r="AC151" i="38"/>
  <c r="Y5" i="7" s="1"/>
  <c r="Y4" i="7" s="1"/>
  <c r="AD151" i="38"/>
  <c r="Z5" i="7" s="1"/>
  <c r="AE151" i="38"/>
  <c r="AA5" i="7" s="1"/>
  <c r="AF151" i="38"/>
  <c r="AB5" i="7" s="1"/>
  <c r="AB2" i="7" s="1"/>
  <c r="AB6" i="7" s="1"/>
  <c r="AG151" i="38"/>
  <c r="AC5" i="7" s="1"/>
  <c r="AH151" i="38"/>
  <c r="AD5" i="7" s="1"/>
  <c r="AD2" i="7" s="1"/>
  <c r="AD6" i="7" s="1"/>
  <c r="AI151" i="38"/>
  <c r="AE5" i="7" s="1"/>
  <c r="AJ151" i="38"/>
  <c r="AF5" i="7" s="1"/>
  <c r="AK151" i="38"/>
  <c r="AG5" i="7" s="1"/>
  <c r="AL151" i="38"/>
  <c r="AH5" i="7" s="1"/>
  <c r="AH4" i="7" s="1"/>
  <c r="D151" i="38"/>
  <c r="H38" i="38"/>
  <c r="J130" i="38" s="1"/>
  <c r="AC38" i="38"/>
  <c r="AE130" i="38" s="1"/>
  <c r="AD38" i="38"/>
  <c r="AF130" i="38" s="1"/>
  <c r="AC4" i="7"/>
  <c r="F3" i="5"/>
  <c r="AH2" i="5"/>
  <c r="AH6" i="5" s="1"/>
  <c r="N2" i="5"/>
  <c r="N6" i="5" s="1"/>
  <c r="N5" i="5"/>
  <c r="N3" i="5"/>
  <c r="AF5" i="5"/>
  <c r="AF3" i="5"/>
  <c r="AF2" i="5"/>
  <c r="AF6" i="5" s="1"/>
  <c r="AB3" i="5"/>
  <c r="AB5" i="5"/>
  <c r="AB2" i="5"/>
  <c r="AB6" i="5" s="1"/>
  <c r="AC3" i="7"/>
  <c r="AC2" i="7"/>
  <c r="AC6" i="7" s="1"/>
  <c r="J3" i="5"/>
  <c r="J5" i="5"/>
  <c r="J2" i="5"/>
  <c r="J6" i="5" s="1"/>
  <c r="AH3" i="5"/>
  <c r="AH5" i="5"/>
  <c r="Y5" i="5"/>
  <c r="Y3" i="5"/>
  <c r="Y2" i="5"/>
  <c r="Y6" i="5" s="1"/>
  <c r="V2" i="5"/>
  <c r="V6" i="5"/>
  <c r="V3" i="5"/>
  <c r="V5" i="5"/>
  <c r="AB4" i="7"/>
  <c r="AB3" i="7"/>
  <c r="E3" i="5"/>
  <c r="E5" i="5"/>
  <c r="E2" i="5"/>
  <c r="E6" i="5" s="1"/>
  <c r="I3" i="7"/>
  <c r="I4" i="7"/>
  <c r="I2" i="7"/>
  <c r="I6" i="7" s="1"/>
  <c r="AG2" i="5"/>
  <c r="AG6" i="5" s="1"/>
  <c r="AG5" i="5"/>
  <c r="AG3" i="5"/>
  <c r="Q2" i="5"/>
  <c r="Q6" i="5" s="1"/>
  <c r="Q3" i="5"/>
  <c r="Q5" i="5"/>
  <c r="U3" i="7"/>
  <c r="U2" i="7"/>
  <c r="U6" i="7" s="1"/>
  <c r="U4" i="7"/>
  <c r="H2" i="5"/>
  <c r="H6" i="5" s="1"/>
  <c r="H5" i="5"/>
  <c r="H3" i="5"/>
  <c r="G5" i="5"/>
  <c r="G3" i="5"/>
  <c r="G2" i="5"/>
  <c r="G6" i="5" s="1"/>
  <c r="X2" i="5"/>
  <c r="X6" i="5" s="1"/>
  <c r="X3" i="5"/>
  <c r="X5" i="5"/>
  <c r="AH2" i="7" l="1"/>
  <c r="AH6" i="7" s="1"/>
  <c r="Y3" i="7"/>
  <c r="AH3" i="7"/>
  <c r="Y2" i="7"/>
  <c r="Y6" i="7" s="1"/>
  <c r="X4" i="7"/>
  <c r="AD4" i="7"/>
  <c r="X2" i="7"/>
  <c r="X6" i="7" s="1"/>
  <c r="H145" i="38"/>
  <c r="D5" i="6" s="1"/>
  <c r="D2" i="6" s="1"/>
  <c r="D6" i="6" s="1"/>
  <c r="I145" i="38"/>
  <c r="E5" i="6" s="1"/>
  <c r="J145" i="38"/>
  <c r="F5" i="6" s="1"/>
  <c r="K145" i="38"/>
  <c r="G5" i="6" s="1"/>
  <c r="G2" i="6" s="1"/>
  <c r="G6" i="6" s="1"/>
  <c r="L145" i="38"/>
  <c r="H5" i="6" s="1"/>
  <c r="H3" i="6" s="1"/>
  <c r="M145" i="38"/>
  <c r="I5" i="6" s="1"/>
  <c r="N145" i="38"/>
  <c r="J5" i="6" s="1"/>
  <c r="O145" i="38"/>
  <c r="K5" i="6" s="1"/>
  <c r="K2" i="6" s="1"/>
  <c r="K6" i="6" s="1"/>
  <c r="P145" i="38"/>
  <c r="L5" i="6" s="1"/>
  <c r="L2" i="6" s="1"/>
  <c r="L6" i="6" s="1"/>
  <c r="Q145" i="38"/>
  <c r="M5" i="6" s="1"/>
  <c r="R145" i="38"/>
  <c r="N5" i="6" s="1"/>
  <c r="S145" i="38"/>
  <c r="O5" i="6" s="1"/>
  <c r="O4" i="6" s="1"/>
  <c r="T145" i="38"/>
  <c r="P5" i="6" s="1"/>
  <c r="P4" i="6" s="1"/>
  <c r="U145" i="38"/>
  <c r="Q5" i="6" s="1"/>
  <c r="V145" i="38"/>
  <c r="R5" i="6" s="1"/>
  <c r="W145" i="38"/>
  <c r="S5" i="6" s="1"/>
  <c r="S2" i="6" s="1"/>
  <c r="S6" i="6" s="1"/>
  <c r="X145" i="38"/>
  <c r="T5" i="6" s="1"/>
  <c r="T2" i="6" s="1"/>
  <c r="T6" i="6" s="1"/>
  <c r="Y145" i="38"/>
  <c r="U5" i="6" s="1"/>
  <c r="Z145" i="38"/>
  <c r="V5" i="6" s="1"/>
  <c r="AA145" i="38"/>
  <c r="W5" i="6" s="1"/>
  <c r="W4" i="6" s="1"/>
  <c r="AB145" i="38"/>
  <c r="X5" i="6" s="1"/>
  <c r="X4" i="6" s="1"/>
  <c r="AC145" i="38"/>
  <c r="Y5" i="6" s="1"/>
  <c r="AD145" i="38"/>
  <c r="Z5" i="6" s="1"/>
  <c r="AE145" i="38"/>
  <c r="AA5" i="6" s="1"/>
  <c r="AA3" i="6" s="1"/>
  <c r="AF145" i="38"/>
  <c r="AB5" i="6" s="1"/>
  <c r="AB4" i="6" s="1"/>
  <c r="AG145" i="38"/>
  <c r="AC5" i="6" s="1"/>
  <c r="AC4" i="6" s="1"/>
  <c r="AH145" i="38"/>
  <c r="AD5" i="6" s="1"/>
  <c r="AI145" i="38"/>
  <c r="AE5" i="6" s="1"/>
  <c r="AE3" i="6" s="1"/>
  <c r="AJ145" i="38"/>
  <c r="AF5" i="6" s="1"/>
  <c r="AF3" i="6" s="1"/>
  <c r="AK145" i="38"/>
  <c r="AG5" i="6" s="1"/>
  <c r="AG3" i="6" s="1"/>
  <c r="AL145" i="38"/>
  <c r="AH5" i="6" s="1"/>
  <c r="E145" i="38"/>
  <c r="F145" i="38"/>
  <c r="B5" i="6" s="1"/>
  <c r="B3" i="6" s="1"/>
  <c r="G145" i="38"/>
  <c r="C5" i="6" s="1"/>
  <c r="C4" i="6" s="1"/>
  <c r="D145" i="38"/>
  <c r="F2" i="5"/>
  <c r="F6" i="5" s="1"/>
  <c r="F5" i="5"/>
  <c r="AD3" i="7"/>
  <c r="N3" i="7"/>
  <c r="N2" i="7"/>
  <c r="N6" i="7" s="1"/>
  <c r="N4" i="7"/>
  <c r="Z3" i="7"/>
  <c r="Z4" i="7"/>
  <c r="Z2" i="7"/>
  <c r="Z6" i="7" s="1"/>
  <c r="L3" i="6"/>
  <c r="M3" i="7"/>
  <c r="M4" i="7"/>
  <c r="M2" i="7"/>
  <c r="M6" i="7" s="1"/>
  <c r="AG2" i="6"/>
  <c r="AG6" i="6" s="1"/>
  <c r="AC3" i="6"/>
  <c r="AC2" i="6"/>
  <c r="AC6" i="6" s="1"/>
  <c r="E3" i="6"/>
  <c r="E2" i="6"/>
  <c r="E6" i="6" s="1"/>
  <c r="E4" i="6"/>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I3" i="6"/>
  <c r="I2" i="6"/>
  <c r="I6" i="6" s="1"/>
  <c r="I4" i="6"/>
  <c r="M3" i="6"/>
  <c r="M4" i="6"/>
  <c r="M2" i="6"/>
  <c r="M6" i="6" s="1"/>
  <c r="Z4" i="6"/>
  <c r="Z3" i="6"/>
  <c r="Z2" i="6"/>
  <c r="Z6" i="6" s="1"/>
  <c r="Q2" i="6"/>
  <c r="Q6" i="6" s="1"/>
  <c r="Q4" i="6"/>
  <c r="Q3" i="6"/>
  <c r="AH3" i="6"/>
  <c r="AH2" i="6"/>
  <c r="AH6" i="6" s="1"/>
  <c r="AH4" i="6"/>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K4" i="6"/>
  <c r="K3" i="6"/>
  <c r="N3" i="6"/>
  <c r="N2" i="6"/>
  <c r="N6" i="6" s="1"/>
  <c r="N4" i="6"/>
  <c r="R2" i="6"/>
  <c r="R6" i="6" s="1"/>
  <c r="R4" i="6"/>
  <c r="R3" i="6"/>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4" i="7"/>
  <c r="AE3" i="7"/>
  <c r="AE2" i="7"/>
  <c r="AE6" i="7" s="1"/>
  <c r="H2" i="7"/>
  <c r="H6" i="7" s="1"/>
  <c r="H3" i="7"/>
  <c r="H4" i="7"/>
  <c r="AA2" i="6"/>
  <c r="AA6" i="6" s="1"/>
  <c r="Y3" i="6"/>
  <c r="Y4" i="6"/>
  <c r="Y2" i="6"/>
  <c r="Y6" i="6" s="1"/>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2" i="6"/>
  <c r="AD6" i="6" s="1"/>
  <c r="AD4" i="6"/>
  <c r="AD3" i="6"/>
  <c r="U3" i="6"/>
  <c r="U4" i="6"/>
  <c r="U2" i="6"/>
  <c r="U6" i="6" s="1"/>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2" i="2"/>
  <c r="B6" i="2" s="1"/>
  <c r="F144" i="38"/>
  <c r="D5" i="2"/>
  <c r="D3" i="2"/>
  <c r="D2" i="2"/>
  <c r="D6" i="2" s="1"/>
  <c r="G144" i="38"/>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C3" i="6" l="1"/>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<sst xmlns="http://schemas.openxmlformats.org/spreadsheetml/2006/main" count="9395" uniqueCount="404">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</sst>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 numFmtId="172" formatCode="_(* #,##0_);_(* \(#,##0\);_(* &quot;-&quot;??_);_(@_)"/>
    <numFmt numFmtId="173" formatCode="_(* #,##0.000_);_(* \(#,##0.000\);_(* &quot;-&quot;??_);_(@_)"/>
  </numFmts>
  <fonts count="7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ont>
    <font>
      <b/>
      <sz val="11"/>
      <color rgb="FF000000"/>
      <name val="Calibri"/>
      <family val="2"/>
    </font>
    <font>
      <sz val="11"/>
      <color rgb="FF444444"/>
      <name val="Calibri"/>
      <family val="2"/>
      <charset val="1"/>
    </font>
    <font>
      <sz val="11"/>
      <color rgb="FF000000"/>
      <name val="Calibri"/>
      <family val="2"/>
      <scheme val="minor"/>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43" fontId="1" fillId="0" borderId="0" applyFont="0" applyFill="0" applyBorder="0" applyAlignment="0" applyProtection="0"/>
  </cellStyleXfs>
  <cellXfs count="129">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69"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2" fontId="0" fillId="34" borderId="0" xfId="167" applyNumberFormat="1" applyFont="1" applyFill="1"/>
    <xf numFmtId="43" fontId="0" fillId="34" borderId="0" xfId="167" applyFont="1" applyFill="1"/>
    <xf numFmtId="173" fontId="0" fillId="34" borderId="0" xfId="167" applyNumberFormat="1" applyFont="1" applyFill="1"/>
    <xf numFmtId="43"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388143</xdr:colOff>
      <xdr:row>14</xdr:row>
      <xdr:rowOff>121443</xdr:rowOff>
    </xdr:from>
    <xdr:to>
      <xdr:col>5</xdr:col>
      <xdr:colOff>473868</xdr:colOff>
      <xdr:row>29</xdr:row>
      <xdr:rowOff>150018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mbinainstitute.sharepoint.com/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Canada/canada-eps/InputData/trans/SYVbT/Start%20Year%20Vehicles%20by%20Technolog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Cars"/>
      <sheetName val="Trucks"/>
      <sheetName val="Buses"/>
      <sheetName val="Motorbikes"/>
      <sheetName val="Rail"/>
      <sheetName val="Marine"/>
      <sheetName val="Bus Energy Consumption"/>
      <sheetName val="Car Energy Consumption"/>
      <sheetName val="Psngr Truck Energy Consumption"/>
      <sheetName val="Light Truck Energy Consumption"/>
      <sheetName val="Medium Truck Energy Consumption"/>
      <sheetName val="Heavy Truck Energy Consumption"/>
      <sheetName val="Freight Truck Energy Cnsumption"/>
      <sheetName val="Freight Air Energy Consumption"/>
      <sheetName val="AEO 48 (Aircraft Stock)"/>
      <sheetName val="Passenger"/>
      <sheetName val="Freight"/>
      <sheetName val="EPS 3.3.1 data"/>
      <sheetName val="Marine Energy Consumption"/>
      <sheetName val="marine calcs"/>
      <sheetName val="SYVbT-passenger"/>
      <sheetName val="SYVbT-freigh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0">
          <cell r="U20">
            <v>206981</v>
          </cell>
        </row>
        <row r="25">
          <cell r="U25">
            <v>5.0999999999999996</v>
          </cell>
        </row>
      </sheetData>
      <sheetData sheetId="20"/>
      <sheetData sheetId="21"/>
      <sheetData sheetId="2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81640625" defaultRowHeight="14.5"/>
  <cols>
    <col min="1" max="1" width="34.1796875" customWidth="1"/>
    <col min="2" max="2" width="107.453125" customWidth="1"/>
    <col min="3" max="3" width="36.269531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1">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81640625" defaultRowHeight="15.5"/>
  <cols>
    <col min="1" max="1" width="17.1796875" style="55" customWidth="1"/>
    <col min="2" max="2" width="15.453125" style="55" customWidth="1"/>
    <col min="3" max="12" width="7.7265625" style="55" customWidth="1"/>
    <col min="13" max="13" width="11" style="55" customWidth="1"/>
    <col min="14" max="14" width="11" style="55" bestFit="1" customWidth="1"/>
    <col min="15" max="16384" width="8.8164062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81640625" defaultRowHeight="14.5"/>
  <cols>
    <col min="1" max="1" width="3" style="8" customWidth="1"/>
    <col min="2" max="2" width="52" style="8" customWidth="1"/>
    <col min="3" max="28" width="9.7265625" style="8" customWidth="1"/>
    <col min="29" max="29" width="13.8164062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ht="15.5">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ht="15.5">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ht="15.5">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ht="15.5">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ht="15.5">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ht="15.5">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ht="15.5">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ht="15.5">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ht="15.5">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ht="15.5">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ht="15.5">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81640625" defaultRowHeight="15.5"/>
  <cols>
    <col min="1" max="1" width="26.1796875" style="55" customWidth="1"/>
    <col min="2" max="2" width="15.453125" style="55" customWidth="1"/>
    <col min="3" max="12" width="5" style="55" customWidth="1"/>
    <col min="13" max="13" width="11" style="55" customWidth="1"/>
    <col min="14" max="14" width="19.1796875" style="55" bestFit="1" customWidth="1"/>
    <col min="15" max="15" width="17.7265625" style="55" bestFit="1" customWidth="1"/>
    <col min="16" max="16" width="19.1796875" style="55" bestFit="1" customWidth="1"/>
    <col min="17" max="17" width="17.7265625" style="55" bestFit="1" customWidth="1"/>
    <col min="18" max="18" width="19.1796875" style="55" bestFit="1" customWidth="1"/>
    <col min="19" max="19" width="17.7265625" style="55" bestFit="1" customWidth="1"/>
    <col min="20" max="20" width="19.1796875" style="55" bestFit="1" customWidth="1"/>
    <col min="21" max="21" width="17.7265625" style="55" bestFit="1" customWidth="1"/>
    <col min="22" max="22" width="19.1796875" style="55" bestFit="1" customWidth="1"/>
    <col min="23" max="23" width="17.7265625" style="55" bestFit="1" customWidth="1"/>
    <col min="24" max="24" width="24.1796875" style="55" bestFit="1" customWidth="1"/>
    <col min="25" max="25" width="22.7265625" style="55" bestFit="1" customWidth="1"/>
    <col min="26" max="16384" width="8.8164062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81640625" defaultRowHeight="15.5"/>
  <cols>
    <col min="1" max="1" width="18.26953125" style="55" customWidth="1"/>
    <col min="2" max="2" width="15.453125" style="55" bestFit="1" customWidth="1"/>
    <col min="3" max="3" width="7.1796875" style="55" customWidth="1"/>
    <col min="4" max="4" width="11.26953125" style="55" customWidth="1"/>
    <col min="5" max="12" width="12.453125" style="55" customWidth="1"/>
    <col min="13" max="13" width="12.453125" style="55" bestFit="1" customWidth="1"/>
    <col min="14" max="16384" width="8.8164062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265625" defaultRowHeight="15.5"/>
  <cols>
    <col min="1" max="1" width="14.7265625" style="55" bestFit="1" customWidth="1"/>
    <col min="2" max="2" width="16.7265625" style="55" bestFit="1" customWidth="1"/>
    <col min="3" max="3" width="18.453125" style="55" bestFit="1" customWidth="1"/>
    <col min="4" max="4" width="5.453125" style="55" bestFit="1" customWidth="1"/>
    <col min="5" max="5" width="13.453125" style="55" bestFit="1" customWidth="1"/>
    <col min="6" max="6" width="13" style="55" bestFit="1" customWidth="1"/>
    <col min="7" max="7" width="11.7265625" style="55"/>
    <col min="8" max="8" width="13" style="55" bestFit="1" customWidth="1"/>
    <col min="9" max="9" width="11.7265625" style="55"/>
    <col min="10" max="10" width="12.26953125" style="55" customWidth="1"/>
    <col min="11" max="11" width="13.453125" style="55" bestFit="1" customWidth="1"/>
    <col min="12" max="12" width="16.1796875" style="55" bestFit="1" customWidth="1"/>
    <col min="13" max="13" width="15.26953125" style="55" bestFit="1" customWidth="1"/>
    <col min="14" max="16384" width="11.726562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81640625" defaultRowHeight="14.5"/>
  <cols>
    <col min="1" max="1" width="3" style="8" customWidth="1"/>
    <col min="2" max="2" width="48.453125" style="8" customWidth="1"/>
    <col min="3" max="28" width="9.726562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ht="15.5">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ht="15.5">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ht="15.5">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ht="15.5">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6.5">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ht="15.5">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ht="15.5">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ht="15.5">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ht="15.5">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ht="15.5">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ht="15.5">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ht="15.5">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ht="15.5">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ht="15.5">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265625" defaultRowHeight="14.5"/>
  <cols>
    <col min="1" max="1" width="14.26953125" customWidth="1"/>
    <col min="2" max="2" width="12.179687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81640625" defaultRowHeight="14.5"/>
  <cols>
    <col min="1" max="1" width="31.7265625" customWidth="1"/>
    <col min="2" max="2" width="10.453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81640625" defaultRowHeight="14.5"/>
  <cols>
    <col min="1" max="1" width="12.26953125" customWidth="1"/>
    <col min="2" max="2" width="18.179687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37" workbookViewId="0">
      <selection activeCell="A8" sqref="A8:XFD47"/>
    </sheetView>
  </sheetViews>
  <sheetFormatPr defaultRowHeight="14.5"/>
  <cols>
    <col min="1" max="1" width="10.81640625" style="8" customWidth="1"/>
    <col min="2" max="2" width="46" style="8" customWidth="1"/>
    <col min="3" max="31" width="9.7265625" style="8" customWidth="1"/>
    <col min="258" max="258" width="3" customWidth="1"/>
    <col min="259" max="259" width="46" customWidth="1"/>
    <col min="260" max="286" width="9.7265625" customWidth="1"/>
    <col min="287" max="287" width="12.7265625" customWidth="1"/>
    <col min="514" max="514" width="3" customWidth="1"/>
    <col min="515" max="515" width="46" customWidth="1"/>
    <col min="516" max="542" width="9.7265625" customWidth="1"/>
    <col min="543" max="543" width="12.7265625" customWidth="1"/>
    <col min="770" max="770" width="3" customWidth="1"/>
    <col min="771" max="771" width="46" customWidth="1"/>
    <col min="772" max="798" width="9.7265625" customWidth="1"/>
    <col min="799" max="799" width="12.7265625" customWidth="1"/>
    <col min="1026" max="1026" width="3" customWidth="1"/>
    <col min="1027" max="1027" width="46" customWidth="1"/>
    <col min="1028" max="1054" width="9.7265625" customWidth="1"/>
    <col min="1055" max="1055" width="12.7265625" customWidth="1"/>
    <col min="1282" max="1282" width="3" customWidth="1"/>
    <col min="1283" max="1283" width="46" customWidth="1"/>
    <col min="1284" max="1310" width="9.7265625" customWidth="1"/>
    <col min="1311" max="1311" width="12.7265625" customWidth="1"/>
    <col min="1538" max="1538" width="3" customWidth="1"/>
    <col min="1539" max="1539" width="46" customWidth="1"/>
    <col min="1540" max="1566" width="9.7265625" customWidth="1"/>
    <col min="1567" max="1567" width="12.7265625" customWidth="1"/>
    <col min="1794" max="1794" width="3" customWidth="1"/>
    <col min="1795" max="1795" width="46" customWidth="1"/>
    <col min="1796" max="1822" width="9.7265625" customWidth="1"/>
    <col min="1823" max="1823" width="12.7265625" customWidth="1"/>
    <col min="2050" max="2050" width="3" customWidth="1"/>
    <col min="2051" max="2051" width="46" customWidth="1"/>
    <col min="2052" max="2078" width="9.7265625" customWidth="1"/>
    <col min="2079" max="2079" width="12.7265625" customWidth="1"/>
    <col min="2306" max="2306" width="3" customWidth="1"/>
    <col min="2307" max="2307" width="46" customWidth="1"/>
    <col min="2308" max="2334" width="9.7265625" customWidth="1"/>
    <col min="2335" max="2335" width="12.7265625" customWidth="1"/>
    <col min="2562" max="2562" width="3" customWidth="1"/>
    <col min="2563" max="2563" width="46" customWidth="1"/>
    <col min="2564" max="2590" width="9.7265625" customWidth="1"/>
    <col min="2591" max="2591" width="12.7265625" customWidth="1"/>
    <col min="2818" max="2818" width="3" customWidth="1"/>
    <col min="2819" max="2819" width="46" customWidth="1"/>
    <col min="2820" max="2846" width="9.7265625" customWidth="1"/>
    <col min="2847" max="2847" width="12.7265625" customWidth="1"/>
    <col min="3074" max="3074" width="3" customWidth="1"/>
    <col min="3075" max="3075" width="46" customWidth="1"/>
    <col min="3076" max="3102" width="9.7265625" customWidth="1"/>
    <col min="3103" max="3103" width="12.7265625" customWidth="1"/>
    <col min="3330" max="3330" width="3" customWidth="1"/>
    <col min="3331" max="3331" width="46" customWidth="1"/>
    <col min="3332" max="3358" width="9.7265625" customWidth="1"/>
    <col min="3359" max="3359" width="12.7265625" customWidth="1"/>
    <col min="3586" max="3586" width="3" customWidth="1"/>
    <col min="3587" max="3587" width="46" customWidth="1"/>
    <col min="3588" max="3614" width="9.7265625" customWidth="1"/>
    <col min="3615" max="3615" width="12.7265625" customWidth="1"/>
    <col min="3842" max="3842" width="3" customWidth="1"/>
    <col min="3843" max="3843" width="46" customWidth="1"/>
    <col min="3844" max="3870" width="9.7265625" customWidth="1"/>
    <col min="3871" max="3871" width="12.7265625" customWidth="1"/>
    <col min="4098" max="4098" width="3" customWidth="1"/>
    <col min="4099" max="4099" width="46" customWidth="1"/>
    <col min="4100" max="4126" width="9.7265625" customWidth="1"/>
    <col min="4127" max="4127" width="12.7265625" customWidth="1"/>
    <col min="4354" max="4354" width="3" customWidth="1"/>
    <col min="4355" max="4355" width="46" customWidth="1"/>
    <col min="4356" max="4382" width="9.7265625" customWidth="1"/>
    <col min="4383" max="4383" width="12.7265625" customWidth="1"/>
    <col min="4610" max="4610" width="3" customWidth="1"/>
    <col min="4611" max="4611" width="46" customWidth="1"/>
    <col min="4612" max="4638" width="9.7265625" customWidth="1"/>
    <col min="4639" max="4639" width="12.7265625" customWidth="1"/>
    <col min="4866" max="4866" width="3" customWidth="1"/>
    <col min="4867" max="4867" width="46" customWidth="1"/>
    <col min="4868" max="4894" width="9.7265625" customWidth="1"/>
    <col min="4895" max="4895" width="12.7265625" customWidth="1"/>
    <col min="5122" max="5122" width="3" customWidth="1"/>
    <col min="5123" max="5123" width="46" customWidth="1"/>
    <col min="5124" max="5150" width="9.7265625" customWidth="1"/>
    <col min="5151" max="5151" width="12.7265625" customWidth="1"/>
    <col min="5378" max="5378" width="3" customWidth="1"/>
    <col min="5379" max="5379" width="46" customWidth="1"/>
    <col min="5380" max="5406" width="9.7265625" customWidth="1"/>
    <col min="5407" max="5407" width="12.7265625" customWidth="1"/>
    <col min="5634" max="5634" width="3" customWidth="1"/>
    <col min="5635" max="5635" width="46" customWidth="1"/>
    <col min="5636" max="5662" width="9.7265625" customWidth="1"/>
    <col min="5663" max="5663" width="12.7265625" customWidth="1"/>
    <col min="5890" max="5890" width="3" customWidth="1"/>
    <col min="5891" max="5891" width="46" customWidth="1"/>
    <col min="5892" max="5918" width="9.7265625" customWidth="1"/>
    <col min="5919" max="5919" width="12.7265625" customWidth="1"/>
    <col min="6146" max="6146" width="3" customWidth="1"/>
    <col min="6147" max="6147" width="46" customWidth="1"/>
    <col min="6148" max="6174" width="9.7265625" customWidth="1"/>
    <col min="6175" max="6175" width="12.7265625" customWidth="1"/>
    <col min="6402" max="6402" width="3" customWidth="1"/>
    <col min="6403" max="6403" width="46" customWidth="1"/>
    <col min="6404" max="6430" width="9.7265625" customWidth="1"/>
    <col min="6431" max="6431" width="12.7265625" customWidth="1"/>
    <col min="6658" max="6658" width="3" customWidth="1"/>
    <col min="6659" max="6659" width="46" customWidth="1"/>
    <col min="6660" max="6686" width="9.7265625" customWidth="1"/>
    <col min="6687" max="6687" width="12.7265625" customWidth="1"/>
    <col min="6914" max="6914" width="3" customWidth="1"/>
    <col min="6915" max="6915" width="46" customWidth="1"/>
    <col min="6916" max="6942" width="9.7265625" customWidth="1"/>
    <col min="6943" max="6943" width="12.7265625" customWidth="1"/>
    <col min="7170" max="7170" width="3" customWidth="1"/>
    <col min="7171" max="7171" width="46" customWidth="1"/>
    <col min="7172" max="7198" width="9.7265625" customWidth="1"/>
    <col min="7199" max="7199" width="12.7265625" customWidth="1"/>
    <col min="7426" max="7426" width="3" customWidth="1"/>
    <col min="7427" max="7427" width="46" customWidth="1"/>
    <col min="7428" max="7454" width="9.7265625" customWidth="1"/>
    <col min="7455" max="7455" width="12.7265625" customWidth="1"/>
    <col min="7682" max="7682" width="3" customWidth="1"/>
    <col min="7683" max="7683" width="46" customWidth="1"/>
    <col min="7684" max="7710" width="9.7265625" customWidth="1"/>
    <col min="7711" max="7711" width="12.7265625" customWidth="1"/>
    <col min="7938" max="7938" width="3" customWidth="1"/>
    <col min="7939" max="7939" width="46" customWidth="1"/>
    <col min="7940" max="7966" width="9.7265625" customWidth="1"/>
    <col min="7967" max="7967" width="12.7265625" customWidth="1"/>
    <col min="8194" max="8194" width="3" customWidth="1"/>
    <col min="8195" max="8195" width="46" customWidth="1"/>
    <col min="8196" max="8222" width="9.7265625" customWidth="1"/>
    <col min="8223" max="8223" width="12.7265625" customWidth="1"/>
    <col min="8450" max="8450" width="3" customWidth="1"/>
    <col min="8451" max="8451" width="46" customWidth="1"/>
    <col min="8452" max="8478" width="9.7265625" customWidth="1"/>
    <col min="8479" max="8479" width="12.7265625" customWidth="1"/>
    <col min="8706" max="8706" width="3" customWidth="1"/>
    <col min="8707" max="8707" width="46" customWidth="1"/>
    <col min="8708" max="8734" width="9.7265625" customWidth="1"/>
    <col min="8735" max="8735" width="12.7265625" customWidth="1"/>
    <col min="8962" max="8962" width="3" customWidth="1"/>
    <col min="8963" max="8963" width="46" customWidth="1"/>
    <col min="8964" max="8990" width="9.7265625" customWidth="1"/>
    <col min="8991" max="8991" width="12.7265625" customWidth="1"/>
    <col min="9218" max="9218" width="3" customWidth="1"/>
    <col min="9219" max="9219" width="46" customWidth="1"/>
    <col min="9220" max="9246" width="9.7265625" customWidth="1"/>
    <col min="9247" max="9247" width="12.7265625" customWidth="1"/>
    <col min="9474" max="9474" width="3" customWidth="1"/>
    <col min="9475" max="9475" width="46" customWidth="1"/>
    <col min="9476" max="9502" width="9.7265625" customWidth="1"/>
    <col min="9503" max="9503" width="12.7265625" customWidth="1"/>
    <col min="9730" max="9730" width="3" customWidth="1"/>
    <col min="9731" max="9731" width="46" customWidth="1"/>
    <col min="9732" max="9758" width="9.7265625" customWidth="1"/>
    <col min="9759" max="9759" width="12.7265625" customWidth="1"/>
    <col min="9986" max="9986" width="3" customWidth="1"/>
    <col min="9987" max="9987" width="46" customWidth="1"/>
    <col min="9988" max="10014" width="9.7265625" customWidth="1"/>
    <col min="10015" max="10015" width="12.7265625" customWidth="1"/>
    <col min="10242" max="10242" width="3" customWidth="1"/>
    <col min="10243" max="10243" width="46" customWidth="1"/>
    <col min="10244" max="10270" width="9.7265625" customWidth="1"/>
    <col min="10271" max="10271" width="12.7265625" customWidth="1"/>
    <col min="10498" max="10498" width="3" customWidth="1"/>
    <col min="10499" max="10499" width="46" customWidth="1"/>
    <col min="10500" max="10526" width="9.7265625" customWidth="1"/>
    <col min="10527" max="10527" width="12.7265625" customWidth="1"/>
    <col min="10754" max="10754" width="3" customWidth="1"/>
    <col min="10755" max="10755" width="46" customWidth="1"/>
    <col min="10756" max="10782" width="9.7265625" customWidth="1"/>
    <col min="10783" max="10783" width="12.7265625" customWidth="1"/>
    <col min="11010" max="11010" width="3" customWidth="1"/>
    <col min="11011" max="11011" width="46" customWidth="1"/>
    <col min="11012" max="11038" width="9.7265625" customWidth="1"/>
    <col min="11039" max="11039" width="12.7265625" customWidth="1"/>
    <col min="11266" max="11266" width="3" customWidth="1"/>
    <col min="11267" max="11267" width="46" customWidth="1"/>
    <col min="11268" max="11294" width="9.7265625" customWidth="1"/>
    <col min="11295" max="11295" width="12.7265625" customWidth="1"/>
    <col min="11522" max="11522" width="3" customWidth="1"/>
    <col min="11523" max="11523" width="46" customWidth="1"/>
    <col min="11524" max="11550" width="9.7265625" customWidth="1"/>
    <col min="11551" max="11551" width="12.7265625" customWidth="1"/>
    <col min="11778" max="11778" width="3" customWidth="1"/>
    <col min="11779" max="11779" width="46" customWidth="1"/>
    <col min="11780" max="11806" width="9.7265625" customWidth="1"/>
    <col min="11807" max="11807" width="12.7265625" customWidth="1"/>
    <col min="12034" max="12034" width="3" customWidth="1"/>
    <col min="12035" max="12035" width="46" customWidth="1"/>
    <col min="12036" max="12062" width="9.7265625" customWidth="1"/>
    <col min="12063" max="12063" width="12.7265625" customWidth="1"/>
    <col min="12290" max="12290" width="3" customWidth="1"/>
    <col min="12291" max="12291" width="46" customWidth="1"/>
    <col min="12292" max="12318" width="9.7265625" customWidth="1"/>
    <col min="12319" max="12319" width="12.7265625" customWidth="1"/>
    <col min="12546" max="12546" width="3" customWidth="1"/>
    <col min="12547" max="12547" width="46" customWidth="1"/>
    <col min="12548" max="12574" width="9.7265625" customWidth="1"/>
    <col min="12575" max="12575" width="12.7265625" customWidth="1"/>
    <col min="12802" max="12802" width="3" customWidth="1"/>
    <col min="12803" max="12803" width="46" customWidth="1"/>
    <col min="12804" max="12830" width="9.7265625" customWidth="1"/>
    <col min="12831" max="12831" width="12.7265625" customWidth="1"/>
    <col min="13058" max="13058" width="3" customWidth="1"/>
    <col min="13059" max="13059" width="46" customWidth="1"/>
    <col min="13060" max="13086" width="9.7265625" customWidth="1"/>
    <col min="13087" max="13087" width="12.7265625" customWidth="1"/>
    <col min="13314" max="13314" width="3" customWidth="1"/>
    <col min="13315" max="13315" width="46" customWidth="1"/>
    <col min="13316" max="13342" width="9.7265625" customWidth="1"/>
    <col min="13343" max="13343" width="12.7265625" customWidth="1"/>
    <col min="13570" max="13570" width="3" customWidth="1"/>
    <col min="13571" max="13571" width="46" customWidth="1"/>
    <col min="13572" max="13598" width="9.7265625" customWidth="1"/>
    <col min="13599" max="13599" width="12.7265625" customWidth="1"/>
    <col min="13826" max="13826" width="3" customWidth="1"/>
    <col min="13827" max="13827" width="46" customWidth="1"/>
    <col min="13828" max="13854" width="9.7265625" customWidth="1"/>
    <col min="13855" max="13855" width="12.7265625" customWidth="1"/>
    <col min="14082" max="14082" width="3" customWidth="1"/>
    <col min="14083" max="14083" width="46" customWidth="1"/>
    <col min="14084" max="14110" width="9.7265625" customWidth="1"/>
    <col min="14111" max="14111" width="12.7265625" customWidth="1"/>
    <col min="14338" max="14338" width="3" customWidth="1"/>
    <col min="14339" max="14339" width="46" customWidth="1"/>
    <col min="14340" max="14366" width="9.7265625" customWidth="1"/>
    <col min="14367" max="14367" width="12.7265625" customWidth="1"/>
    <col min="14594" max="14594" width="3" customWidth="1"/>
    <col min="14595" max="14595" width="46" customWidth="1"/>
    <col min="14596" max="14622" width="9.7265625" customWidth="1"/>
    <col min="14623" max="14623" width="12.7265625" customWidth="1"/>
    <col min="14850" max="14850" width="3" customWidth="1"/>
    <col min="14851" max="14851" width="46" customWidth="1"/>
    <col min="14852" max="14878" width="9.7265625" customWidth="1"/>
    <col min="14879" max="14879" width="12.7265625" customWidth="1"/>
    <col min="15106" max="15106" width="3" customWidth="1"/>
    <col min="15107" max="15107" width="46" customWidth="1"/>
    <col min="15108" max="15134" width="9.7265625" customWidth="1"/>
    <col min="15135" max="15135" width="12.7265625" customWidth="1"/>
    <col min="15362" max="15362" width="3" customWidth="1"/>
    <col min="15363" max="15363" width="46" customWidth="1"/>
    <col min="15364" max="15390" width="9.7265625" customWidth="1"/>
    <col min="15391" max="15391" width="12.7265625" customWidth="1"/>
    <col min="15618" max="15618" width="3" customWidth="1"/>
    <col min="15619" max="15619" width="46" customWidth="1"/>
    <col min="15620" max="15646" width="9.7265625" customWidth="1"/>
    <col min="15647" max="15647" width="12.7265625" customWidth="1"/>
    <col min="15874" max="15874" width="3" customWidth="1"/>
    <col min="15875" max="15875" width="46" customWidth="1"/>
    <col min="15876" max="15902" width="9.7265625" customWidth="1"/>
    <col min="15903" max="15903" width="12.7265625" customWidth="1"/>
    <col min="16130" max="16130" width="3" customWidth="1"/>
    <col min="16131" max="16131" width="46" customWidth="1"/>
    <col min="16132" max="16158" width="9.7265625" customWidth="1"/>
    <col min="16159" max="16159" width="12.72656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5.5">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ht="15.5">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ht="15.5">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ht="15.5">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ht="15.5">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ht="15.5">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ht="15.5">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ht="15.5">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ht="15.5">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15.5">
      <c r="B24" s="21" t="s">
        <v>195</v>
      </c>
    </row>
    <row r="25" spans="1:31" ht="15.5">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ht="15.5">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ht="15.5">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ht="15.5">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ht="15.5">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ht="15.5">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ht="15.5">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ht="15.5">
      <c r="B32" s="18" t="s">
        <v>199</v>
      </c>
    </row>
    <row r="33" spans="1:32" ht="15.5">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ht="15.5">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6" workbookViewId="0">
      <selection activeCell="A157" sqref="A157"/>
    </sheetView>
  </sheetViews>
  <sheetFormatPr defaultRowHeight="14.5"/>
  <cols>
    <col min="1" max="1" width="3" customWidth="1"/>
    <col min="2" max="2" width="45.453125" customWidth="1"/>
    <col min="20" max="29" width="9.1796875" customWidth="1"/>
    <col min="257" max="257" width="3" customWidth="1"/>
    <col min="258" max="258" width="45.453125" customWidth="1"/>
    <col min="276" max="285" width="9.1796875" customWidth="1"/>
    <col min="513" max="513" width="3" customWidth="1"/>
    <col min="514" max="514" width="45.453125" customWidth="1"/>
    <col min="532" max="541" width="9.1796875" customWidth="1"/>
    <col min="769" max="769" width="3" customWidth="1"/>
    <col min="770" max="770" width="45.453125" customWidth="1"/>
    <col min="788" max="797" width="9.1796875" customWidth="1"/>
    <col min="1025" max="1025" width="3" customWidth="1"/>
    <col min="1026" max="1026" width="45.453125" customWidth="1"/>
    <col min="1044" max="1053" width="9.1796875" customWidth="1"/>
    <col min="1281" max="1281" width="3" customWidth="1"/>
    <col min="1282" max="1282" width="45.453125" customWidth="1"/>
    <col min="1300" max="1309" width="9.1796875" customWidth="1"/>
    <col min="1537" max="1537" width="3" customWidth="1"/>
    <col min="1538" max="1538" width="45.453125" customWidth="1"/>
    <col min="1556" max="1565" width="9.1796875" customWidth="1"/>
    <col min="1793" max="1793" width="3" customWidth="1"/>
    <col min="1794" max="1794" width="45.453125" customWidth="1"/>
    <col min="1812" max="1821" width="9.1796875" customWidth="1"/>
    <col min="2049" max="2049" width="3" customWidth="1"/>
    <col min="2050" max="2050" width="45.453125" customWidth="1"/>
    <col min="2068" max="2077" width="9.1796875" customWidth="1"/>
    <col min="2305" max="2305" width="3" customWidth="1"/>
    <col min="2306" max="2306" width="45.453125" customWidth="1"/>
    <col min="2324" max="2333" width="9.1796875" customWidth="1"/>
    <col min="2561" max="2561" width="3" customWidth="1"/>
    <col min="2562" max="2562" width="45.453125" customWidth="1"/>
    <col min="2580" max="2589" width="9.1796875" customWidth="1"/>
    <col min="2817" max="2817" width="3" customWidth="1"/>
    <col min="2818" max="2818" width="45.453125" customWidth="1"/>
    <col min="2836" max="2845" width="9.1796875" customWidth="1"/>
    <col min="3073" max="3073" width="3" customWidth="1"/>
    <col min="3074" max="3074" width="45.453125" customWidth="1"/>
    <col min="3092" max="3101" width="9.1796875" customWidth="1"/>
    <col min="3329" max="3329" width="3" customWidth="1"/>
    <col min="3330" max="3330" width="45.453125" customWidth="1"/>
    <col min="3348" max="3357" width="9.1796875" customWidth="1"/>
    <col min="3585" max="3585" width="3" customWidth="1"/>
    <col min="3586" max="3586" width="45.453125" customWidth="1"/>
    <col min="3604" max="3613" width="9.1796875" customWidth="1"/>
    <col min="3841" max="3841" width="3" customWidth="1"/>
    <col min="3842" max="3842" width="45.453125" customWidth="1"/>
    <col min="3860" max="3869" width="9.1796875" customWidth="1"/>
    <col min="4097" max="4097" width="3" customWidth="1"/>
    <col min="4098" max="4098" width="45.453125" customWidth="1"/>
    <col min="4116" max="4125" width="9.1796875" customWidth="1"/>
    <col min="4353" max="4353" width="3" customWidth="1"/>
    <col min="4354" max="4354" width="45.453125" customWidth="1"/>
    <col min="4372" max="4381" width="9.1796875" customWidth="1"/>
    <col min="4609" max="4609" width="3" customWidth="1"/>
    <col min="4610" max="4610" width="45.453125" customWidth="1"/>
    <col min="4628" max="4637" width="9.1796875" customWidth="1"/>
    <col min="4865" max="4865" width="3" customWidth="1"/>
    <col min="4866" max="4866" width="45.453125" customWidth="1"/>
    <col min="4884" max="4893" width="9.1796875" customWidth="1"/>
    <col min="5121" max="5121" width="3" customWidth="1"/>
    <col min="5122" max="5122" width="45.453125" customWidth="1"/>
    <col min="5140" max="5149" width="9.1796875" customWidth="1"/>
    <col min="5377" max="5377" width="3" customWidth="1"/>
    <col min="5378" max="5378" width="45.453125" customWidth="1"/>
    <col min="5396" max="5405" width="9.1796875" customWidth="1"/>
    <col min="5633" max="5633" width="3" customWidth="1"/>
    <col min="5634" max="5634" width="45.453125" customWidth="1"/>
    <col min="5652" max="5661" width="9.1796875" customWidth="1"/>
    <col min="5889" max="5889" width="3" customWidth="1"/>
    <col min="5890" max="5890" width="45.453125" customWidth="1"/>
    <col min="5908" max="5917" width="9.1796875" customWidth="1"/>
    <col min="6145" max="6145" width="3" customWidth="1"/>
    <col min="6146" max="6146" width="45.453125" customWidth="1"/>
    <col min="6164" max="6173" width="9.1796875" customWidth="1"/>
    <col min="6401" max="6401" width="3" customWidth="1"/>
    <col min="6402" max="6402" width="45.453125" customWidth="1"/>
    <col min="6420" max="6429" width="9.1796875" customWidth="1"/>
    <col min="6657" max="6657" width="3" customWidth="1"/>
    <col min="6658" max="6658" width="45.453125" customWidth="1"/>
    <col min="6676" max="6685" width="9.1796875" customWidth="1"/>
    <col min="6913" max="6913" width="3" customWidth="1"/>
    <col min="6914" max="6914" width="45.453125" customWidth="1"/>
    <col min="6932" max="6941" width="9.1796875" customWidth="1"/>
    <col min="7169" max="7169" width="3" customWidth="1"/>
    <col min="7170" max="7170" width="45.453125" customWidth="1"/>
    <col min="7188" max="7197" width="9.1796875" customWidth="1"/>
    <col min="7425" max="7425" width="3" customWidth="1"/>
    <col min="7426" max="7426" width="45.453125" customWidth="1"/>
    <col min="7444" max="7453" width="9.1796875" customWidth="1"/>
    <col min="7681" max="7681" width="3" customWidth="1"/>
    <col min="7682" max="7682" width="45.453125" customWidth="1"/>
    <col min="7700" max="7709" width="9.1796875" customWidth="1"/>
    <col min="7937" max="7937" width="3" customWidth="1"/>
    <col min="7938" max="7938" width="45.453125" customWidth="1"/>
    <col min="7956" max="7965" width="9.1796875" customWidth="1"/>
    <col min="8193" max="8193" width="3" customWidth="1"/>
    <col min="8194" max="8194" width="45.453125" customWidth="1"/>
    <col min="8212" max="8221" width="9.1796875" customWidth="1"/>
    <col min="8449" max="8449" width="3" customWidth="1"/>
    <col min="8450" max="8450" width="45.453125" customWidth="1"/>
    <col min="8468" max="8477" width="9.1796875" customWidth="1"/>
    <col min="8705" max="8705" width="3" customWidth="1"/>
    <col min="8706" max="8706" width="45.453125" customWidth="1"/>
    <col min="8724" max="8733" width="9.1796875" customWidth="1"/>
    <col min="8961" max="8961" width="3" customWidth="1"/>
    <col min="8962" max="8962" width="45.453125" customWidth="1"/>
    <col min="8980" max="8989" width="9.1796875" customWidth="1"/>
    <col min="9217" max="9217" width="3" customWidth="1"/>
    <col min="9218" max="9218" width="45.453125" customWidth="1"/>
    <col min="9236" max="9245" width="9.1796875" customWidth="1"/>
    <col min="9473" max="9473" width="3" customWidth="1"/>
    <col min="9474" max="9474" width="45.453125" customWidth="1"/>
    <col min="9492" max="9501" width="9.1796875" customWidth="1"/>
    <col min="9729" max="9729" width="3" customWidth="1"/>
    <col min="9730" max="9730" width="45.453125" customWidth="1"/>
    <col min="9748" max="9757" width="9.1796875" customWidth="1"/>
    <col min="9985" max="9985" width="3" customWidth="1"/>
    <col min="9986" max="9986" width="45.453125" customWidth="1"/>
    <col min="10004" max="10013" width="9.1796875" customWidth="1"/>
    <col min="10241" max="10241" width="3" customWidth="1"/>
    <col min="10242" max="10242" width="45.453125" customWidth="1"/>
    <col min="10260" max="10269" width="9.1796875" customWidth="1"/>
    <col min="10497" max="10497" width="3" customWidth="1"/>
    <col min="10498" max="10498" width="45.453125" customWidth="1"/>
    <col min="10516" max="10525" width="9.1796875" customWidth="1"/>
    <col min="10753" max="10753" width="3" customWidth="1"/>
    <col min="10754" max="10754" width="45.453125" customWidth="1"/>
    <col min="10772" max="10781" width="9.1796875" customWidth="1"/>
    <col min="11009" max="11009" width="3" customWidth="1"/>
    <col min="11010" max="11010" width="45.453125" customWidth="1"/>
    <col min="11028" max="11037" width="9.1796875" customWidth="1"/>
    <col min="11265" max="11265" width="3" customWidth="1"/>
    <col min="11266" max="11266" width="45.453125" customWidth="1"/>
    <col min="11284" max="11293" width="9.1796875" customWidth="1"/>
    <col min="11521" max="11521" width="3" customWidth="1"/>
    <col min="11522" max="11522" width="45.453125" customWidth="1"/>
    <col min="11540" max="11549" width="9.1796875" customWidth="1"/>
    <col min="11777" max="11777" width="3" customWidth="1"/>
    <col min="11778" max="11778" width="45.453125" customWidth="1"/>
    <col min="11796" max="11805" width="9.1796875" customWidth="1"/>
    <col min="12033" max="12033" width="3" customWidth="1"/>
    <col min="12034" max="12034" width="45.453125" customWidth="1"/>
    <col min="12052" max="12061" width="9.1796875" customWidth="1"/>
    <col min="12289" max="12289" width="3" customWidth="1"/>
    <col min="12290" max="12290" width="45.453125" customWidth="1"/>
    <col min="12308" max="12317" width="9.1796875" customWidth="1"/>
    <col min="12545" max="12545" width="3" customWidth="1"/>
    <col min="12546" max="12546" width="45.453125" customWidth="1"/>
    <col min="12564" max="12573" width="9.1796875" customWidth="1"/>
    <col min="12801" max="12801" width="3" customWidth="1"/>
    <col min="12802" max="12802" width="45.453125" customWidth="1"/>
    <col min="12820" max="12829" width="9.1796875" customWidth="1"/>
    <col min="13057" max="13057" width="3" customWidth="1"/>
    <col min="13058" max="13058" width="45.453125" customWidth="1"/>
    <col min="13076" max="13085" width="9.1796875" customWidth="1"/>
    <col min="13313" max="13313" width="3" customWidth="1"/>
    <col min="13314" max="13314" width="45.453125" customWidth="1"/>
    <col min="13332" max="13341" width="9.1796875" customWidth="1"/>
    <col min="13569" max="13569" width="3" customWidth="1"/>
    <col min="13570" max="13570" width="45.453125" customWidth="1"/>
    <col min="13588" max="13597" width="9.1796875" customWidth="1"/>
    <col min="13825" max="13825" width="3" customWidth="1"/>
    <col min="13826" max="13826" width="45.453125" customWidth="1"/>
    <col min="13844" max="13853" width="9.1796875" customWidth="1"/>
    <col min="14081" max="14081" width="3" customWidth="1"/>
    <col min="14082" max="14082" width="45.453125" customWidth="1"/>
    <col min="14100" max="14109" width="9.1796875" customWidth="1"/>
    <col min="14337" max="14337" width="3" customWidth="1"/>
    <col min="14338" max="14338" width="45.453125" customWidth="1"/>
    <col min="14356" max="14365" width="9.1796875" customWidth="1"/>
    <col min="14593" max="14593" width="3" customWidth="1"/>
    <col min="14594" max="14594" width="45.453125" customWidth="1"/>
    <col min="14612" max="14621" width="9.1796875" customWidth="1"/>
    <col min="14849" max="14849" width="3" customWidth="1"/>
    <col min="14850" max="14850" width="45.453125" customWidth="1"/>
    <col min="14868" max="14877" width="9.1796875" customWidth="1"/>
    <col min="15105" max="15105" width="3" customWidth="1"/>
    <col min="15106" max="15106" width="45.453125" customWidth="1"/>
    <col min="15124" max="15133" width="9.1796875" customWidth="1"/>
    <col min="15361" max="15361" width="3" customWidth="1"/>
    <col min="15362" max="15362" width="45.453125" customWidth="1"/>
    <col min="15380" max="15389" width="9.1796875" customWidth="1"/>
    <col min="15617" max="15617" width="3" customWidth="1"/>
    <col min="15618" max="15618" width="45.453125" customWidth="1"/>
    <col min="15636" max="15645" width="9.1796875" customWidth="1"/>
    <col min="15873" max="15873" width="3" customWidth="1"/>
    <col min="15874" max="15874" width="45.453125" customWidth="1"/>
    <col min="15892" max="15901" width="9.1796875" customWidth="1"/>
    <col min="16129" max="16129" width="3" customWidth="1"/>
    <col min="16130" max="16130" width="45.453125" customWidth="1"/>
    <col min="16148" max="16157" width="9.1796875" customWidth="1"/>
  </cols>
  <sheetData>
    <row r="1" spans="1:31" ht="52.5" customHeight="1"/>
    <row r="2" spans="1:31" ht="17.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5">
      <c r="A7" s="12" t="s">
        <v>43</v>
      </c>
      <c r="F7" s="74"/>
      <c r="L7" s="74"/>
      <c r="M7" s="74"/>
      <c r="N7" s="74"/>
      <c r="O7" s="74"/>
    </row>
    <row r="8" spans="1:31" ht="15.5">
      <c r="A8" s="12" t="s">
        <v>223</v>
      </c>
      <c r="B8" s="13"/>
      <c r="C8" s="13"/>
      <c r="D8" s="13"/>
      <c r="E8" s="13"/>
      <c r="F8" s="13"/>
      <c r="G8" s="13"/>
      <c r="H8" s="13"/>
      <c r="I8" s="13"/>
      <c r="J8" s="13"/>
      <c r="K8" s="13"/>
      <c r="L8" s="14"/>
      <c r="M8" s="14"/>
      <c r="N8" s="14"/>
      <c r="O8" s="14"/>
    </row>
    <row r="10" spans="1:31" ht="15.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ht="15">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ht="15">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5">
      <c r="A47" s="12" t="s">
        <v>232</v>
      </c>
      <c r="B47" s="13"/>
      <c r="C47" s="13"/>
      <c r="D47" s="13"/>
      <c r="E47" s="13"/>
      <c r="F47" s="13"/>
      <c r="G47" s="13"/>
      <c r="H47" s="13"/>
      <c r="I47" s="13"/>
      <c r="J47" s="13"/>
      <c r="K47" s="13"/>
      <c r="L47" s="14"/>
      <c r="M47" s="14"/>
      <c r="N47" s="14"/>
      <c r="O47" s="14"/>
    </row>
    <row r="49" spans="1:31" ht="15.5">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ht="15.5">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ht="16">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ht="15">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5">
      <c r="A112" s="12" t="s">
        <v>248</v>
      </c>
      <c r="B112" s="8"/>
      <c r="C112" s="13"/>
      <c r="D112" s="13"/>
      <c r="E112" s="13"/>
      <c r="F112" s="13"/>
      <c r="G112" s="13"/>
      <c r="H112" s="13"/>
      <c r="I112" s="13"/>
      <c r="J112" s="13"/>
      <c r="K112" s="13"/>
      <c r="L112" s="14"/>
      <c r="M112" s="14"/>
      <c r="N112" s="14"/>
      <c r="O112" s="14"/>
    </row>
    <row r="113" spans="1:31">
      <c r="B113" s="8"/>
    </row>
    <row r="114" spans="1:31" ht="15.5">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ht="15">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ht="15">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4.5"/>
  <cols>
    <col min="1" max="1" width="3" style="8" customWidth="1"/>
    <col min="2" max="2" width="45.26953125" style="8" customWidth="1"/>
    <col min="3" max="29" width="9.7265625" style="8" customWidth="1"/>
    <col min="256" max="256" width="3" customWidth="1"/>
    <col min="257" max="257" width="45.26953125" customWidth="1"/>
    <col min="258" max="284" width="9.7265625" customWidth="1"/>
    <col min="285" max="285" width="12.453125" customWidth="1"/>
    <col min="512" max="512" width="3" customWidth="1"/>
    <col min="513" max="513" width="45.26953125" customWidth="1"/>
    <col min="514" max="540" width="9.7265625" customWidth="1"/>
    <col min="541" max="541" width="12.453125" customWidth="1"/>
    <col min="768" max="768" width="3" customWidth="1"/>
    <col min="769" max="769" width="45.26953125" customWidth="1"/>
    <col min="770" max="796" width="9.7265625" customWidth="1"/>
    <col min="797" max="797" width="12.453125" customWidth="1"/>
    <col min="1024" max="1024" width="3" customWidth="1"/>
    <col min="1025" max="1025" width="45.26953125" customWidth="1"/>
    <col min="1026" max="1052" width="9.7265625" customWidth="1"/>
    <col min="1053" max="1053" width="12.453125" customWidth="1"/>
    <col min="1280" max="1280" width="3" customWidth="1"/>
    <col min="1281" max="1281" width="45.26953125" customWidth="1"/>
    <col min="1282" max="1308" width="9.7265625" customWidth="1"/>
    <col min="1309" max="1309" width="12.453125" customWidth="1"/>
    <col min="1536" max="1536" width="3" customWidth="1"/>
    <col min="1537" max="1537" width="45.26953125" customWidth="1"/>
    <col min="1538" max="1564" width="9.7265625" customWidth="1"/>
    <col min="1565" max="1565" width="12.453125" customWidth="1"/>
    <col min="1792" max="1792" width="3" customWidth="1"/>
    <col min="1793" max="1793" width="45.26953125" customWidth="1"/>
    <col min="1794" max="1820" width="9.7265625" customWidth="1"/>
    <col min="1821" max="1821" width="12.453125" customWidth="1"/>
    <col min="2048" max="2048" width="3" customWidth="1"/>
    <col min="2049" max="2049" width="45.26953125" customWidth="1"/>
    <col min="2050" max="2076" width="9.7265625" customWidth="1"/>
    <col min="2077" max="2077" width="12.453125" customWidth="1"/>
    <col min="2304" max="2304" width="3" customWidth="1"/>
    <col min="2305" max="2305" width="45.26953125" customWidth="1"/>
    <col min="2306" max="2332" width="9.7265625" customWidth="1"/>
    <col min="2333" max="2333" width="12.453125" customWidth="1"/>
    <col min="2560" max="2560" width="3" customWidth="1"/>
    <col min="2561" max="2561" width="45.26953125" customWidth="1"/>
    <col min="2562" max="2588" width="9.7265625" customWidth="1"/>
    <col min="2589" max="2589" width="12.453125" customWidth="1"/>
    <col min="2816" max="2816" width="3" customWidth="1"/>
    <col min="2817" max="2817" width="45.26953125" customWidth="1"/>
    <col min="2818" max="2844" width="9.7265625" customWidth="1"/>
    <col min="2845" max="2845" width="12.453125" customWidth="1"/>
    <col min="3072" max="3072" width="3" customWidth="1"/>
    <col min="3073" max="3073" width="45.26953125" customWidth="1"/>
    <col min="3074" max="3100" width="9.7265625" customWidth="1"/>
    <col min="3101" max="3101" width="12.453125" customWidth="1"/>
    <col min="3328" max="3328" width="3" customWidth="1"/>
    <col min="3329" max="3329" width="45.26953125" customWidth="1"/>
    <col min="3330" max="3356" width="9.7265625" customWidth="1"/>
    <col min="3357" max="3357" width="12.453125" customWidth="1"/>
    <col min="3584" max="3584" width="3" customWidth="1"/>
    <col min="3585" max="3585" width="45.26953125" customWidth="1"/>
    <col min="3586" max="3612" width="9.7265625" customWidth="1"/>
    <col min="3613" max="3613" width="12.453125" customWidth="1"/>
    <col min="3840" max="3840" width="3" customWidth="1"/>
    <col min="3841" max="3841" width="45.26953125" customWidth="1"/>
    <col min="3842" max="3868" width="9.7265625" customWidth="1"/>
    <col min="3869" max="3869" width="12.453125" customWidth="1"/>
    <col min="4096" max="4096" width="3" customWidth="1"/>
    <col min="4097" max="4097" width="45.26953125" customWidth="1"/>
    <col min="4098" max="4124" width="9.7265625" customWidth="1"/>
    <col min="4125" max="4125" width="12.453125" customWidth="1"/>
    <col min="4352" max="4352" width="3" customWidth="1"/>
    <col min="4353" max="4353" width="45.26953125" customWidth="1"/>
    <col min="4354" max="4380" width="9.7265625" customWidth="1"/>
    <col min="4381" max="4381" width="12.453125" customWidth="1"/>
    <col min="4608" max="4608" width="3" customWidth="1"/>
    <col min="4609" max="4609" width="45.26953125" customWidth="1"/>
    <col min="4610" max="4636" width="9.7265625" customWidth="1"/>
    <col min="4637" max="4637" width="12.453125" customWidth="1"/>
    <col min="4864" max="4864" width="3" customWidth="1"/>
    <col min="4865" max="4865" width="45.26953125" customWidth="1"/>
    <col min="4866" max="4892" width="9.7265625" customWidth="1"/>
    <col min="4893" max="4893" width="12.453125" customWidth="1"/>
    <col min="5120" max="5120" width="3" customWidth="1"/>
    <col min="5121" max="5121" width="45.26953125" customWidth="1"/>
    <col min="5122" max="5148" width="9.7265625" customWidth="1"/>
    <col min="5149" max="5149" width="12.453125" customWidth="1"/>
    <col min="5376" max="5376" width="3" customWidth="1"/>
    <col min="5377" max="5377" width="45.26953125" customWidth="1"/>
    <col min="5378" max="5404" width="9.7265625" customWidth="1"/>
    <col min="5405" max="5405" width="12.453125" customWidth="1"/>
    <col min="5632" max="5632" width="3" customWidth="1"/>
    <col min="5633" max="5633" width="45.26953125" customWidth="1"/>
    <col min="5634" max="5660" width="9.7265625" customWidth="1"/>
    <col min="5661" max="5661" width="12.453125" customWidth="1"/>
    <col min="5888" max="5888" width="3" customWidth="1"/>
    <col min="5889" max="5889" width="45.26953125" customWidth="1"/>
    <col min="5890" max="5916" width="9.7265625" customWidth="1"/>
    <col min="5917" max="5917" width="12.453125" customWidth="1"/>
    <col min="6144" max="6144" width="3" customWidth="1"/>
    <col min="6145" max="6145" width="45.26953125" customWidth="1"/>
    <col min="6146" max="6172" width="9.7265625" customWidth="1"/>
    <col min="6173" max="6173" width="12.453125" customWidth="1"/>
    <col min="6400" max="6400" width="3" customWidth="1"/>
    <col min="6401" max="6401" width="45.26953125" customWidth="1"/>
    <col min="6402" max="6428" width="9.7265625" customWidth="1"/>
    <col min="6429" max="6429" width="12.453125" customWidth="1"/>
    <col min="6656" max="6656" width="3" customWidth="1"/>
    <col min="6657" max="6657" width="45.26953125" customWidth="1"/>
    <col min="6658" max="6684" width="9.7265625" customWidth="1"/>
    <col min="6685" max="6685" width="12.453125" customWidth="1"/>
    <col min="6912" max="6912" width="3" customWidth="1"/>
    <col min="6913" max="6913" width="45.26953125" customWidth="1"/>
    <col min="6914" max="6940" width="9.7265625" customWidth="1"/>
    <col min="6941" max="6941" width="12.453125" customWidth="1"/>
    <col min="7168" max="7168" width="3" customWidth="1"/>
    <col min="7169" max="7169" width="45.26953125" customWidth="1"/>
    <col min="7170" max="7196" width="9.7265625" customWidth="1"/>
    <col min="7197" max="7197" width="12.453125" customWidth="1"/>
    <col min="7424" max="7424" width="3" customWidth="1"/>
    <col min="7425" max="7425" width="45.26953125" customWidth="1"/>
    <col min="7426" max="7452" width="9.7265625" customWidth="1"/>
    <col min="7453" max="7453" width="12.453125" customWidth="1"/>
    <col min="7680" max="7680" width="3" customWidth="1"/>
    <col min="7681" max="7681" width="45.26953125" customWidth="1"/>
    <col min="7682" max="7708" width="9.7265625" customWidth="1"/>
    <col min="7709" max="7709" width="12.453125" customWidth="1"/>
    <col min="7936" max="7936" width="3" customWidth="1"/>
    <col min="7937" max="7937" width="45.26953125" customWidth="1"/>
    <col min="7938" max="7964" width="9.7265625" customWidth="1"/>
    <col min="7965" max="7965" width="12.453125" customWidth="1"/>
    <col min="8192" max="8192" width="3" customWidth="1"/>
    <col min="8193" max="8193" width="45.26953125" customWidth="1"/>
    <col min="8194" max="8220" width="9.7265625" customWidth="1"/>
    <col min="8221" max="8221" width="12.453125" customWidth="1"/>
    <col min="8448" max="8448" width="3" customWidth="1"/>
    <col min="8449" max="8449" width="45.26953125" customWidth="1"/>
    <col min="8450" max="8476" width="9.7265625" customWidth="1"/>
    <col min="8477" max="8477" width="12.453125" customWidth="1"/>
    <col min="8704" max="8704" width="3" customWidth="1"/>
    <col min="8705" max="8705" width="45.26953125" customWidth="1"/>
    <col min="8706" max="8732" width="9.7265625" customWidth="1"/>
    <col min="8733" max="8733" width="12.453125" customWidth="1"/>
    <col min="8960" max="8960" width="3" customWidth="1"/>
    <col min="8961" max="8961" width="45.26953125" customWidth="1"/>
    <col min="8962" max="8988" width="9.7265625" customWidth="1"/>
    <col min="8989" max="8989" width="12.453125" customWidth="1"/>
    <col min="9216" max="9216" width="3" customWidth="1"/>
    <col min="9217" max="9217" width="45.26953125" customWidth="1"/>
    <col min="9218" max="9244" width="9.7265625" customWidth="1"/>
    <col min="9245" max="9245" width="12.453125" customWidth="1"/>
    <col min="9472" max="9472" width="3" customWidth="1"/>
    <col min="9473" max="9473" width="45.26953125" customWidth="1"/>
    <col min="9474" max="9500" width="9.7265625" customWidth="1"/>
    <col min="9501" max="9501" width="12.453125" customWidth="1"/>
    <col min="9728" max="9728" width="3" customWidth="1"/>
    <col min="9729" max="9729" width="45.26953125" customWidth="1"/>
    <col min="9730" max="9756" width="9.7265625" customWidth="1"/>
    <col min="9757" max="9757" width="12.453125" customWidth="1"/>
    <col min="9984" max="9984" width="3" customWidth="1"/>
    <col min="9985" max="9985" width="45.26953125" customWidth="1"/>
    <col min="9986" max="10012" width="9.7265625" customWidth="1"/>
    <col min="10013" max="10013" width="12.453125" customWidth="1"/>
    <col min="10240" max="10240" width="3" customWidth="1"/>
    <col min="10241" max="10241" width="45.26953125" customWidth="1"/>
    <col min="10242" max="10268" width="9.7265625" customWidth="1"/>
    <col min="10269" max="10269" width="12.453125" customWidth="1"/>
    <col min="10496" max="10496" width="3" customWidth="1"/>
    <col min="10497" max="10497" width="45.26953125" customWidth="1"/>
    <col min="10498" max="10524" width="9.7265625" customWidth="1"/>
    <col min="10525" max="10525" width="12.453125" customWidth="1"/>
    <col min="10752" max="10752" width="3" customWidth="1"/>
    <col min="10753" max="10753" width="45.26953125" customWidth="1"/>
    <col min="10754" max="10780" width="9.7265625" customWidth="1"/>
    <col min="10781" max="10781" width="12.453125" customWidth="1"/>
    <col min="11008" max="11008" width="3" customWidth="1"/>
    <col min="11009" max="11009" width="45.26953125" customWidth="1"/>
    <col min="11010" max="11036" width="9.7265625" customWidth="1"/>
    <col min="11037" max="11037" width="12.453125" customWidth="1"/>
    <col min="11264" max="11264" width="3" customWidth="1"/>
    <col min="11265" max="11265" width="45.26953125" customWidth="1"/>
    <col min="11266" max="11292" width="9.7265625" customWidth="1"/>
    <col min="11293" max="11293" width="12.453125" customWidth="1"/>
    <col min="11520" max="11520" width="3" customWidth="1"/>
    <col min="11521" max="11521" width="45.26953125" customWidth="1"/>
    <col min="11522" max="11548" width="9.7265625" customWidth="1"/>
    <col min="11549" max="11549" width="12.453125" customWidth="1"/>
    <col min="11776" max="11776" width="3" customWidth="1"/>
    <col min="11777" max="11777" width="45.26953125" customWidth="1"/>
    <col min="11778" max="11804" width="9.7265625" customWidth="1"/>
    <col min="11805" max="11805" width="12.453125" customWidth="1"/>
    <col min="12032" max="12032" width="3" customWidth="1"/>
    <col min="12033" max="12033" width="45.26953125" customWidth="1"/>
    <col min="12034" max="12060" width="9.7265625" customWidth="1"/>
    <col min="12061" max="12061" width="12.453125" customWidth="1"/>
    <col min="12288" max="12288" width="3" customWidth="1"/>
    <col min="12289" max="12289" width="45.26953125" customWidth="1"/>
    <col min="12290" max="12316" width="9.7265625" customWidth="1"/>
    <col min="12317" max="12317" width="12.453125" customWidth="1"/>
    <col min="12544" max="12544" width="3" customWidth="1"/>
    <col min="12545" max="12545" width="45.26953125" customWidth="1"/>
    <col min="12546" max="12572" width="9.7265625" customWidth="1"/>
    <col min="12573" max="12573" width="12.453125" customWidth="1"/>
    <col min="12800" max="12800" width="3" customWidth="1"/>
    <col min="12801" max="12801" width="45.26953125" customWidth="1"/>
    <col min="12802" max="12828" width="9.7265625" customWidth="1"/>
    <col min="12829" max="12829" width="12.453125" customWidth="1"/>
    <col min="13056" max="13056" width="3" customWidth="1"/>
    <col min="13057" max="13057" width="45.26953125" customWidth="1"/>
    <col min="13058" max="13084" width="9.7265625" customWidth="1"/>
    <col min="13085" max="13085" width="12.453125" customWidth="1"/>
    <col min="13312" max="13312" width="3" customWidth="1"/>
    <col min="13313" max="13313" width="45.26953125" customWidth="1"/>
    <col min="13314" max="13340" width="9.7265625" customWidth="1"/>
    <col min="13341" max="13341" width="12.453125" customWidth="1"/>
    <col min="13568" max="13568" width="3" customWidth="1"/>
    <col min="13569" max="13569" width="45.26953125" customWidth="1"/>
    <col min="13570" max="13596" width="9.7265625" customWidth="1"/>
    <col min="13597" max="13597" width="12.453125" customWidth="1"/>
    <col min="13824" max="13824" width="3" customWidth="1"/>
    <col min="13825" max="13825" width="45.26953125" customWidth="1"/>
    <col min="13826" max="13852" width="9.7265625" customWidth="1"/>
    <col min="13853" max="13853" width="12.453125" customWidth="1"/>
    <col min="14080" max="14080" width="3" customWidth="1"/>
    <col min="14081" max="14081" width="45.26953125" customWidth="1"/>
    <col min="14082" max="14108" width="9.7265625" customWidth="1"/>
    <col min="14109" max="14109" width="12.453125" customWidth="1"/>
    <col min="14336" max="14336" width="3" customWidth="1"/>
    <col min="14337" max="14337" width="45.26953125" customWidth="1"/>
    <col min="14338" max="14364" width="9.7265625" customWidth="1"/>
    <col min="14365" max="14365" width="12.453125" customWidth="1"/>
    <col min="14592" max="14592" width="3" customWidth="1"/>
    <col min="14593" max="14593" width="45.26953125" customWidth="1"/>
    <col min="14594" max="14620" width="9.7265625" customWidth="1"/>
    <col min="14621" max="14621" width="12.453125" customWidth="1"/>
    <col min="14848" max="14848" width="3" customWidth="1"/>
    <col min="14849" max="14849" width="45.26953125" customWidth="1"/>
    <col min="14850" max="14876" width="9.7265625" customWidth="1"/>
    <col min="14877" max="14877" width="12.453125" customWidth="1"/>
    <col min="15104" max="15104" width="3" customWidth="1"/>
    <col min="15105" max="15105" width="45.26953125" customWidth="1"/>
    <col min="15106" max="15132" width="9.7265625" customWidth="1"/>
    <col min="15133" max="15133" width="12.453125" customWidth="1"/>
    <col min="15360" max="15360" width="3" customWidth="1"/>
    <col min="15361" max="15361" width="45.26953125" customWidth="1"/>
    <col min="15362" max="15388" width="9.7265625" customWidth="1"/>
    <col min="15389" max="15389" width="12.453125" customWidth="1"/>
    <col min="15616" max="15616" width="3" customWidth="1"/>
    <col min="15617" max="15617" width="45.26953125" customWidth="1"/>
    <col min="15618" max="15644" width="9.7265625" customWidth="1"/>
    <col min="15645" max="15645" width="12.453125" customWidth="1"/>
    <col min="15872" max="15872" width="3" customWidth="1"/>
    <col min="15873" max="15873" width="45.26953125" customWidth="1"/>
    <col min="15874" max="15900" width="9.7265625" customWidth="1"/>
    <col min="15901" max="15901" width="12.453125" customWidth="1"/>
    <col min="16128" max="16128" width="3" customWidth="1"/>
    <col min="16129" max="16129" width="45.26953125" customWidth="1"/>
    <col min="16130" max="16156" width="9.7265625" customWidth="1"/>
    <col min="16157" max="16157" width="12.453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ht="15.5">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ht="15.5">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ht="15.5">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ht="15.5">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ht="15.5">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ht="15.5">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ht="15.5">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ht="15.5">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ht="15.5">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ht="15.5">
      <c r="B24" s="21" t="s">
        <v>261</v>
      </c>
      <c r="Z24" s="67"/>
      <c r="AA24" s="67"/>
      <c r="AB24" s="67"/>
      <c r="AC24" s="67"/>
      <c r="AD24" s="67"/>
      <c r="AE24" s="67"/>
    </row>
    <row r="25" spans="1:31" ht="15.5">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ht="15.5">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ht="15.5">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ht="15.5">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ht="15.5">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ht="15.5">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ht="15.5">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ht="15.5">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ht="15.5">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ht="15.5">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ht="15.5">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ht="15.5">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ht="15.5">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ht="15.5">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4.5"/>
  <cols>
    <col min="1" max="1" width="3" customWidth="1"/>
    <col min="2" max="2" width="46.54296875" customWidth="1"/>
    <col min="20" max="29" width="9.1796875" customWidth="1"/>
    <col min="257" max="257" width="3" customWidth="1"/>
    <col min="258" max="258" width="46.54296875" customWidth="1"/>
    <col min="276" max="285" width="9.1796875" customWidth="1"/>
    <col min="513" max="513" width="3" customWidth="1"/>
    <col min="514" max="514" width="46.54296875" customWidth="1"/>
    <col min="532" max="541" width="9.1796875" customWidth="1"/>
    <col min="769" max="769" width="3" customWidth="1"/>
    <col min="770" max="770" width="46.54296875" customWidth="1"/>
    <col min="788" max="797" width="9.1796875" customWidth="1"/>
    <col min="1025" max="1025" width="3" customWidth="1"/>
    <col min="1026" max="1026" width="46.54296875" customWidth="1"/>
    <col min="1044" max="1053" width="9.1796875" customWidth="1"/>
    <col min="1281" max="1281" width="3" customWidth="1"/>
    <col min="1282" max="1282" width="46.54296875" customWidth="1"/>
    <col min="1300" max="1309" width="9.1796875" customWidth="1"/>
    <col min="1537" max="1537" width="3" customWidth="1"/>
    <col min="1538" max="1538" width="46.54296875" customWidth="1"/>
    <col min="1556" max="1565" width="9.1796875" customWidth="1"/>
    <col min="1793" max="1793" width="3" customWidth="1"/>
    <col min="1794" max="1794" width="46.54296875" customWidth="1"/>
    <col min="1812" max="1821" width="9.1796875" customWidth="1"/>
    <col min="2049" max="2049" width="3" customWidth="1"/>
    <col min="2050" max="2050" width="46.54296875" customWidth="1"/>
    <col min="2068" max="2077" width="9.1796875" customWidth="1"/>
    <col min="2305" max="2305" width="3" customWidth="1"/>
    <col min="2306" max="2306" width="46.54296875" customWidth="1"/>
    <col min="2324" max="2333" width="9.1796875" customWidth="1"/>
    <col min="2561" max="2561" width="3" customWidth="1"/>
    <col min="2562" max="2562" width="46.54296875" customWidth="1"/>
    <col min="2580" max="2589" width="9.1796875" customWidth="1"/>
    <col min="2817" max="2817" width="3" customWidth="1"/>
    <col min="2818" max="2818" width="46.54296875" customWidth="1"/>
    <col min="2836" max="2845" width="9.1796875" customWidth="1"/>
    <col min="3073" max="3073" width="3" customWidth="1"/>
    <col min="3074" max="3074" width="46.54296875" customWidth="1"/>
    <col min="3092" max="3101" width="9.1796875" customWidth="1"/>
    <col min="3329" max="3329" width="3" customWidth="1"/>
    <col min="3330" max="3330" width="46.54296875" customWidth="1"/>
    <col min="3348" max="3357" width="9.1796875" customWidth="1"/>
    <col min="3585" max="3585" width="3" customWidth="1"/>
    <col min="3586" max="3586" width="46.54296875" customWidth="1"/>
    <col min="3604" max="3613" width="9.1796875" customWidth="1"/>
    <col min="3841" max="3841" width="3" customWidth="1"/>
    <col min="3842" max="3842" width="46.54296875" customWidth="1"/>
    <col min="3860" max="3869" width="9.1796875" customWidth="1"/>
    <col min="4097" max="4097" width="3" customWidth="1"/>
    <col min="4098" max="4098" width="46.54296875" customWidth="1"/>
    <col min="4116" max="4125" width="9.1796875" customWidth="1"/>
    <col min="4353" max="4353" width="3" customWidth="1"/>
    <col min="4354" max="4354" width="46.54296875" customWidth="1"/>
    <col min="4372" max="4381" width="9.1796875" customWidth="1"/>
    <col min="4609" max="4609" width="3" customWidth="1"/>
    <col min="4610" max="4610" width="46.54296875" customWidth="1"/>
    <col min="4628" max="4637" width="9.1796875" customWidth="1"/>
    <col min="4865" max="4865" width="3" customWidth="1"/>
    <col min="4866" max="4866" width="46.54296875" customWidth="1"/>
    <col min="4884" max="4893" width="9.1796875" customWidth="1"/>
    <col min="5121" max="5121" width="3" customWidth="1"/>
    <col min="5122" max="5122" width="46.54296875" customWidth="1"/>
    <col min="5140" max="5149" width="9.1796875" customWidth="1"/>
    <col min="5377" max="5377" width="3" customWidth="1"/>
    <col min="5378" max="5378" width="46.54296875" customWidth="1"/>
    <col min="5396" max="5405" width="9.1796875" customWidth="1"/>
    <col min="5633" max="5633" width="3" customWidth="1"/>
    <col min="5634" max="5634" width="46.54296875" customWidth="1"/>
    <col min="5652" max="5661" width="9.1796875" customWidth="1"/>
    <col min="5889" max="5889" width="3" customWidth="1"/>
    <col min="5890" max="5890" width="46.54296875" customWidth="1"/>
    <col min="5908" max="5917" width="9.1796875" customWidth="1"/>
    <col min="6145" max="6145" width="3" customWidth="1"/>
    <col min="6146" max="6146" width="46.54296875" customWidth="1"/>
    <col min="6164" max="6173" width="9.1796875" customWidth="1"/>
    <col min="6401" max="6401" width="3" customWidth="1"/>
    <col min="6402" max="6402" width="46.54296875" customWidth="1"/>
    <col min="6420" max="6429" width="9.1796875" customWidth="1"/>
    <col min="6657" max="6657" width="3" customWidth="1"/>
    <col min="6658" max="6658" width="46.54296875" customWidth="1"/>
    <col min="6676" max="6685" width="9.1796875" customWidth="1"/>
    <col min="6913" max="6913" width="3" customWidth="1"/>
    <col min="6914" max="6914" width="46.54296875" customWidth="1"/>
    <col min="6932" max="6941" width="9.1796875" customWidth="1"/>
    <col min="7169" max="7169" width="3" customWidth="1"/>
    <col min="7170" max="7170" width="46.54296875" customWidth="1"/>
    <col min="7188" max="7197" width="9.1796875" customWidth="1"/>
    <col min="7425" max="7425" width="3" customWidth="1"/>
    <col min="7426" max="7426" width="46.54296875" customWidth="1"/>
    <col min="7444" max="7453" width="9.1796875" customWidth="1"/>
    <col min="7681" max="7681" width="3" customWidth="1"/>
    <col min="7682" max="7682" width="46.54296875" customWidth="1"/>
    <col min="7700" max="7709" width="9.1796875" customWidth="1"/>
    <col min="7937" max="7937" width="3" customWidth="1"/>
    <col min="7938" max="7938" width="46.54296875" customWidth="1"/>
    <col min="7956" max="7965" width="9.1796875" customWidth="1"/>
    <col min="8193" max="8193" width="3" customWidth="1"/>
    <col min="8194" max="8194" width="46.54296875" customWidth="1"/>
    <col min="8212" max="8221" width="9.1796875" customWidth="1"/>
    <col min="8449" max="8449" width="3" customWidth="1"/>
    <col min="8450" max="8450" width="46.54296875" customWidth="1"/>
    <col min="8468" max="8477" width="9.1796875" customWidth="1"/>
    <col min="8705" max="8705" width="3" customWidth="1"/>
    <col min="8706" max="8706" width="46.54296875" customWidth="1"/>
    <col min="8724" max="8733" width="9.1796875" customWidth="1"/>
    <col min="8961" max="8961" width="3" customWidth="1"/>
    <col min="8962" max="8962" width="46.54296875" customWidth="1"/>
    <col min="8980" max="8989" width="9.1796875" customWidth="1"/>
    <col min="9217" max="9217" width="3" customWidth="1"/>
    <col min="9218" max="9218" width="46.54296875" customWidth="1"/>
    <col min="9236" max="9245" width="9.1796875" customWidth="1"/>
    <col min="9473" max="9473" width="3" customWidth="1"/>
    <col min="9474" max="9474" width="46.54296875" customWidth="1"/>
    <col min="9492" max="9501" width="9.1796875" customWidth="1"/>
    <col min="9729" max="9729" width="3" customWidth="1"/>
    <col min="9730" max="9730" width="46.54296875" customWidth="1"/>
    <col min="9748" max="9757" width="9.1796875" customWidth="1"/>
    <col min="9985" max="9985" width="3" customWidth="1"/>
    <col min="9986" max="9986" width="46.54296875" customWidth="1"/>
    <col min="10004" max="10013" width="9.1796875" customWidth="1"/>
    <col min="10241" max="10241" width="3" customWidth="1"/>
    <col min="10242" max="10242" width="46.54296875" customWidth="1"/>
    <col min="10260" max="10269" width="9.1796875" customWidth="1"/>
    <col min="10497" max="10497" width="3" customWidth="1"/>
    <col min="10498" max="10498" width="46.54296875" customWidth="1"/>
    <col min="10516" max="10525" width="9.1796875" customWidth="1"/>
    <col min="10753" max="10753" width="3" customWidth="1"/>
    <col min="10754" max="10754" width="46.54296875" customWidth="1"/>
    <col min="10772" max="10781" width="9.1796875" customWidth="1"/>
    <col min="11009" max="11009" width="3" customWidth="1"/>
    <col min="11010" max="11010" width="46.54296875" customWidth="1"/>
    <col min="11028" max="11037" width="9.1796875" customWidth="1"/>
    <col min="11265" max="11265" width="3" customWidth="1"/>
    <col min="11266" max="11266" width="46.54296875" customWidth="1"/>
    <col min="11284" max="11293" width="9.1796875" customWidth="1"/>
    <col min="11521" max="11521" width="3" customWidth="1"/>
    <col min="11522" max="11522" width="46.54296875" customWidth="1"/>
    <col min="11540" max="11549" width="9.1796875" customWidth="1"/>
    <col min="11777" max="11777" width="3" customWidth="1"/>
    <col min="11778" max="11778" width="46.54296875" customWidth="1"/>
    <col min="11796" max="11805" width="9.1796875" customWidth="1"/>
    <col min="12033" max="12033" width="3" customWidth="1"/>
    <col min="12034" max="12034" width="46.54296875" customWidth="1"/>
    <col min="12052" max="12061" width="9.1796875" customWidth="1"/>
    <col min="12289" max="12289" width="3" customWidth="1"/>
    <col min="12290" max="12290" width="46.54296875" customWidth="1"/>
    <col min="12308" max="12317" width="9.1796875" customWidth="1"/>
    <col min="12545" max="12545" width="3" customWidth="1"/>
    <col min="12546" max="12546" width="46.54296875" customWidth="1"/>
    <col min="12564" max="12573" width="9.1796875" customWidth="1"/>
    <col min="12801" max="12801" width="3" customWidth="1"/>
    <col min="12802" max="12802" width="46.54296875" customWidth="1"/>
    <col min="12820" max="12829" width="9.1796875" customWidth="1"/>
    <col min="13057" max="13057" width="3" customWidth="1"/>
    <col min="13058" max="13058" width="46.54296875" customWidth="1"/>
    <col min="13076" max="13085" width="9.1796875" customWidth="1"/>
    <col min="13313" max="13313" width="3" customWidth="1"/>
    <col min="13314" max="13314" width="46.54296875" customWidth="1"/>
    <col min="13332" max="13341" width="9.1796875" customWidth="1"/>
    <col min="13569" max="13569" width="3" customWidth="1"/>
    <col min="13570" max="13570" width="46.54296875" customWidth="1"/>
    <col min="13588" max="13597" width="9.1796875" customWidth="1"/>
    <col min="13825" max="13825" width="3" customWidth="1"/>
    <col min="13826" max="13826" width="46.54296875" customWidth="1"/>
    <col min="13844" max="13853" width="9.1796875" customWidth="1"/>
    <col min="14081" max="14081" width="3" customWidth="1"/>
    <col min="14082" max="14082" width="46.54296875" customWidth="1"/>
    <col min="14100" max="14109" width="9.1796875" customWidth="1"/>
    <col min="14337" max="14337" width="3" customWidth="1"/>
    <col min="14338" max="14338" width="46.54296875" customWidth="1"/>
    <col min="14356" max="14365" width="9.1796875" customWidth="1"/>
    <col min="14593" max="14593" width="3" customWidth="1"/>
    <col min="14594" max="14594" width="46.54296875" customWidth="1"/>
    <col min="14612" max="14621" width="9.1796875" customWidth="1"/>
    <col min="14849" max="14849" width="3" customWidth="1"/>
    <col min="14850" max="14850" width="46.54296875" customWidth="1"/>
    <col min="14868" max="14877" width="9.1796875" customWidth="1"/>
    <col min="15105" max="15105" width="3" customWidth="1"/>
    <col min="15106" max="15106" width="46.54296875" customWidth="1"/>
    <col min="15124" max="15133" width="9.1796875" customWidth="1"/>
    <col min="15361" max="15361" width="3" customWidth="1"/>
    <col min="15362" max="15362" width="46.54296875" customWidth="1"/>
    <col min="15380" max="15389" width="9.1796875" customWidth="1"/>
    <col min="15617" max="15617" width="3" customWidth="1"/>
    <col min="15618" max="15618" width="46.54296875" customWidth="1"/>
    <col min="15636" max="15645" width="9.1796875" customWidth="1"/>
    <col min="15873" max="15873" width="3" customWidth="1"/>
    <col min="15874" max="15874" width="46.54296875" customWidth="1"/>
    <col min="15892" max="15901" width="9.1796875" customWidth="1"/>
    <col min="16129" max="16129" width="3" customWidth="1"/>
    <col min="16130" max="16130" width="46.54296875" customWidth="1"/>
    <col min="16148" max="16157" width="9.1796875" customWidth="1"/>
  </cols>
  <sheetData>
    <row r="1" spans="1:31" ht="52.5" customHeight="1"/>
    <row r="2" spans="1:31" ht="17.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5">
      <c r="A7" s="12" t="s">
        <v>43</v>
      </c>
      <c r="F7" s="74"/>
      <c r="L7" s="74"/>
      <c r="M7" s="74"/>
      <c r="N7" s="74"/>
      <c r="O7" s="74"/>
    </row>
    <row r="8" spans="1:31" ht="15.5">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ht="15">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ht="15">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5">
      <c r="A55" s="12" t="s">
        <v>288</v>
      </c>
      <c r="B55" s="13"/>
      <c r="C55" s="13"/>
      <c r="D55" s="13"/>
      <c r="E55" s="13"/>
      <c r="F55" s="13"/>
      <c r="G55" s="13"/>
      <c r="H55" s="13"/>
      <c r="I55" s="13"/>
      <c r="J55" s="13"/>
      <c r="K55" s="13"/>
      <c r="L55" s="14"/>
      <c r="M55" s="14"/>
      <c r="N55" s="14"/>
      <c r="O55" s="14"/>
    </row>
    <row r="57" spans="1:31" ht="15.5">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ht="15">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ht="15">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5">
      <c r="A102" s="12" t="s">
        <v>291</v>
      </c>
      <c r="B102" s="13"/>
      <c r="C102" s="13"/>
      <c r="D102" s="13"/>
      <c r="E102" s="13"/>
      <c r="F102" s="13"/>
      <c r="G102" s="13"/>
      <c r="H102" s="13"/>
      <c r="I102" s="13"/>
      <c r="J102" s="13"/>
      <c r="K102" s="13"/>
      <c r="L102" s="14"/>
      <c r="M102" s="14"/>
      <c r="N102" s="14"/>
      <c r="O102" s="14"/>
    </row>
    <row r="104" spans="1:31" ht="15.5">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ht="15">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ht="15">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ht="15">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5">
      <c r="A156" s="12" t="s">
        <v>295</v>
      </c>
      <c r="B156" s="13"/>
      <c r="C156" s="13"/>
      <c r="D156" s="13"/>
      <c r="E156" s="13"/>
      <c r="F156" s="13"/>
      <c r="G156" s="13"/>
      <c r="H156" s="13"/>
      <c r="I156" s="13"/>
      <c r="J156" s="13"/>
      <c r="K156" s="13"/>
      <c r="L156" s="14"/>
      <c r="M156" s="14"/>
      <c r="N156" s="14"/>
      <c r="O156" s="14"/>
    </row>
    <row r="158" spans="1:31" ht="15.5">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ht="15.5">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ht="16">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ht="15">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8">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19"/>
  <sheetViews>
    <sheetView topLeftCell="R86" workbookViewId="0">
      <selection activeCell="AB119" sqref="AB119:AD119"/>
    </sheetView>
  </sheetViews>
  <sheetFormatPr defaultRowHeight="14.5"/>
  <cols>
    <col min="1" max="1" width="35.726562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Data'!C17+'Freight Fleet Data'!C18)*10^3</f>
        <v>869101</v>
      </c>
      <c r="C3">
        <f>('Freight Fleet Data'!D17+'Freight Fleet Data'!D18)*10^3</f>
        <v>865556</v>
      </c>
      <c r="D3">
        <f>('Freight Fleet Data'!E17+'Freight Fleet Data'!E18)*10^3</f>
        <v>855075</v>
      </c>
      <c r="E3">
        <f>('Freight Fleet Data'!F17+'Freight Fleet Data'!F18)*10^3</f>
        <v>858579.99999999988</v>
      </c>
      <c r="F3">
        <f>('Freight Fleet Data'!G17+'Freight Fleet Data'!G18)*10^3</f>
        <v>901474.99999999988</v>
      </c>
      <c r="G3">
        <f>('Freight Fleet Data'!H17+'Freight Fleet Data'!H18)*10^3</f>
        <v>873706</v>
      </c>
      <c r="H3">
        <f>('Freight Fleet Data'!I17+'Freight Fleet Data'!I18)*10^3</f>
        <v>903909.00000000012</v>
      </c>
      <c r="I3">
        <f>('Freight Fleet Data'!J17+'Freight Fleet Data'!J18)*10^3</f>
        <v>927212</v>
      </c>
      <c r="J3">
        <f>('Freight Fleet Data'!K17+'Freight Fleet Data'!K18)*10^3</f>
        <v>990805.00000000012</v>
      </c>
      <c r="K3">
        <f>('Freight Fleet Data'!L17+'Freight Fleet Data'!L18)*10^3</f>
        <v>976970</v>
      </c>
      <c r="L3">
        <f>('Freight Fleet Data'!M17+'Freight Fleet Data'!M18)*10^3</f>
        <v>973267</v>
      </c>
      <c r="M3">
        <f>('Freight Fleet Data'!N17+'Freight Fleet Data'!N18)*10^3</f>
        <v>1039019</v>
      </c>
      <c r="N3">
        <f>('Freight Fleet Data'!O17+'Freight Fleet Data'!O18)*10^3</f>
        <v>1074637</v>
      </c>
      <c r="O3">
        <f>('Freight Fleet Data'!P17+'Freight Fleet Data'!P18)*10^3</f>
        <v>1138771</v>
      </c>
      <c r="P3">
        <f>('Freight Fleet Data'!Q17+'Freight Fleet Data'!Q18)*10^3</f>
        <v>1197778</v>
      </c>
      <c r="Q3">
        <f>('Freight Fleet Data'!R17+'Freight Fleet Data'!R18)*10^3</f>
        <v>1245922</v>
      </c>
      <c r="R3">
        <f>('Freight Fleet Data'!S17+'Freight Fleet Data'!S18)*10^3</f>
        <v>1376932</v>
      </c>
      <c r="S3">
        <f>('Freight Fleet Data'!T17+'Freight Fleet Data'!T18)*10^3</f>
        <v>1501250</v>
      </c>
      <c r="T3">
        <f>('Freight Fleet Data'!U17+'Freight Fleet Data'!U18)*10^3</f>
        <v>1623858</v>
      </c>
      <c r="U3">
        <f>('Freight Fleet Data'!V17+'Freight Fleet Data'!V18)*10^3</f>
        <v>1705880.9999999998</v>
      </c>
      <c r="V3">
        <f>('Freight Fleet Data'!W17+'Freight Fleet Data'!W18)*10^3</f>
        <v>1801417</v>
      </c>
      <c r="W3">
        <f>('Freight Fleet Data'!X17+'Freight Fleet Data'!X18)*10^3</f>
        <v>1847109</v>
      </c>
      <c r="X3">
        <f>('Freight Fleet Data'!Y17+'Freight Fleet Data'!Y18)*10^3</f>
        <v>1881287</v>
      </c>
      <c r="Y3">
        <f>('Freight Fleet Data'!Z17+'Freight Fleet Data'!Z18)*10^3</f>
        <v>1935000</v>
      </c>
      <c r="Z3">
        <f>('Freight Fleet Data'!AA17+'Freight Fleet Data'!AA18)*10^3</f>
        <v>2006000</v>
      </c>
      <c r="AA3">
        <f>('Freight Fleet Data'!AB17+'Freight Fleet Data'!AB18)*10^3</f>
        <v>2061000</v>
      </c>
      <c r="AB3">
        <f>('Freight Fleet Data'!AC17+'Freight Fleet Data'!AC18)*10^3</f>
        <v>2087000</v>
      </c>
      <c r="AC3">
        <f>('Freight Fleet Data'!AD17+'Freight Fleet Data'!AD18)*10^3</f>
        <v>2134000</v>
      </c>
      <c r="AD3">
        <f>('Freight Fleet Data'!AE17+'Freight Fleet Data'!AE18)*10^3</f>
        <v>2175000</v>
      </c>
    </row>
    <row r="4" spans="1:30">
      <c r="A4" s="74" t="s">
        <v>303</v>
      </c>
      <c r="B4" s="41">
        <f>'Freight Energy Data'!C27*'Freight Energy Data'!C21/100/('Freight Energy Data'!C27+'Freight Energy Data'!C78)*SUM('Freight Fleet Data'!C17:C18)*10^3</f>
        <v>67182.867460669819</v>
      </c>
      <c r="C4" s="41">
        <f>'Freight Energy Data'!D27*'Freight Energy Data'!D21/100/('Freight Energy Data'!D27+'Freight Energy Data'!D78)*SUM('Freight Fleet Data'!D17:D18)*10^3</f>
        <v>72592.93924022757</v>
      </c>
      <c r="D4" s="41">
        <f>'Freight Energy Data'!E27*'Freight Energy Data'!E21/100/('Freight Energy Data'!E27+'Freight Energy Data'!E78)*SUM('Freight Fleet Data'!E17:E18)*10^3</f>
        <v>73622.625801657763</v>
      </c>
      <c r="E4" s="41">
        <f>'Freight Energy Data'!F27*'Freight Energy Data'!F21/100/('Freight Energy Data'!F27+'Freight Energy Data'!F78)*SUM('Freight Fleet Data'!F17:F18)*10^3</f>
        <v>70928.537803043466</v>
      </c>
      <c r="F4" s="41">
        <f>'Freight Energy Data'!G27*'Freight Energy Data'!G21/100/('Freight Energy Data'!G27+'Freight Energy Data'!G78)*SUM('Freight Fleet Data'!G17:G18)*10^3</f>
        <v>72552.724588101351</v>
      </c>
      <c r="G4" s="41">
        <f>'Freight Energy Data'!H27*'Freight Energy Data'!H21/100/('Freight Energy Data'!H27+'Freight Energy Data'!H78)*SUM('Freight Fleet Data'!H17:H18)*10^3</f>
        <v>61820.056567076121</v>
      </c>
      <c r="H4" s="41">
        <f>'Freight Energy Data'!I27*'Freight Energy Data'!I21/100/('Freight Energy Data'!I27+'Freight Energy Data'!I78)*SUM('Freight Fleet Data'!I17:I18)*10^3</f>
        <v>66711.157434829132</v>
      </c>
      <c r="I4" s="41">
        <f>'Freight Energy Data'!J27*'Freight Energy Data'!J21/100/('Freight Energy Data'!J27+'Freight Energy Data'!J78)*SUM('Freight Fleet Data'!J17:J18)*10^3</f>
        <v>61354.94336638067</v>
      </c>
      <c r="J4" s="41">
        <f>'Freight Energy Data'!K27*'Freight Energy Data'!K21/100/('Freight Energy Data'!K27+'Freight Energy Data'!K78)*SUM('Freight Fleet Data'!K17:K18)*10^3</f>
        <v>65105.220188144129</v>
      </c>
      <c r="K4" s="41">
        <f>'Freight Energy Data'!L27*'Freight Energy Data'!L21/100/('Freight Energy Data'!L27+'Freight Energy Data'!L78)*SUM('Freight Fleet Data'!L17:L18)*10^3</f>
        <v>61092.928486923396</v>
      </c>
      <c r="L4" s="41">
        <f>'Freight Energy Data'!M27*'Freight Energy Data'!M21/100/('Freight Energy Data'!M27+'Freight Energy Data'!M78)*SUM('Freight Fleet Data'!M17:M18)*10^3</f>
        <v>53405.529427045629</v>
      </c>
      <c r="M4" s="41">
        <f>'Freight Energy Data'!N27*'Freight Energy Data'!N21/100/('Freight Energy Data'!N27+'Freight Energy Data'!N78)*SUM('Freight Fleet Data'!N17:N18)*10^3</f>
        <v>64869.322642165374</v>
      </c>
      <c r="N4" s="41">
        <f>'Freight Energy Data'!O27*'Freight Energy Data'!O21/100/('Freight Energy Data'!O27+'Freight Energy Data'!O78)*SUM('Freight Fleet Data'!O17:O18)*10^3</f>
        <v>61907.290625532245</v>
      </c>
      <c r="O4" s="41">
        <f>'Freight Energy Data'!P27*'Freight Energy Data'!P21/100/('Freight Energy Data'!P27+'Freight Energy Data'!P78)*SUM('Freight Fleet Data'!P17:P18)*10^3</f>
        <v>67801.671744276333</v>
      </c>
      <c r="P4" s="41">
        <f>'Freight Energy Data'!Q27*'Freight Energy Data'!Q21/100/('Freight Energy Data'!Q27+'Freight Energy Data'!Q78)*SUM('Freight Fleet Data'!Q17:Q18)*10^3</f>
        <v>76141.1504713834</v>
      </c>
      <c r="Q4" s="41">
        <f>'Freight Energy Data'!R27*'Freight Energy Data'!R21/100/('Freight Energy Data'!R27+'Freight Energy Data'!R78)*SUM('Freight Fleet Data'!R17:R18)*10^3</f>
        <v>68570.095046078</v>
      </c>
      <c r="R4" s="41">
        <f>'Freight Energy Data'!S27*'Freight Energy Data'!S21/100/('Freight Energy Data'!S27+'Freight Energy Data'!S78)*SUM('Freight Fleet Data'!S17:S18)*10^3</f>
        <v>96814.552480719562</v>
      </c>
      <c r="S4" s="41">
        <f>'Freight Energy Data'!T27*'Freight Energy Data'!T21/100/('Freight Energy Data'!T27+'Freight Energy Data'!T78)*SUM('Freight Fleet Data'!T17:T18)*10^3</f>
        <v>105465.47843857805</v>
      </c>
      <c r="T4" s="41">
        <f>'Freight Energy Data'!U27*'Freight Energy Data'!U21/100/('Freight Energy Data'!U27+'Freight Energy Data'!U78)*SUM('Freight Fleet Data'!U17:U18)*10^3</f>
        <v>116428.33049574</v>
      </c>
      <c r="U4" s="41">
        <f>'Freight Energy Data'!V27*'Freight Energy Data'!V21/100/('Freight Energy Data'!V27+'Freight Energy Data'!V78)*SUM('Freight Fleet Data'!V17:V18)*10^3</f>
        <v>127562.63826853366</v>
      </c>
      <c r="V4" s="41">
        <f>'Freight Energy Data'!W27*'Freight Energy Data'!W21/100/('Freight Energy Data'!W27+'Freight Energy Data'!W78)*SUM('Freight Fleet Data'!W17:W18)*10^3</f>
        <v>141526.39235699049</v>
      </c>
      <c r="W4" s="41">
        <f>'Freight Energy Data'!X27*'Freight Energy Data'!X21/100/('Freight Energy Data'!X27+'Freight Energy Data'!X78)*SUM('Freight Fleet Data'!X17:X18)*10^3</f>
        <v>133903.28721739558</v>
      </c>
      <c r="X4" s="41">
        <f>'Freight Energy Data'!Y27*'Freight Energy Data'!Y21/100/('Freight Energy Data'!Y27+'Freight Energy Data'!Y78)*SUM('Freight Fleet Data'!Y17:Y18)*10^3</f>
        <v>136359.1629892115</v>
      </c>
      <c r="Y4" s="41">
        <f>'Freight Energy Data'!Z27*'Freight Energy Data'!Z21/100/('Freight Energy Data'!Z27+'Freight Energy Data'!Z78)*SUM('Freight Fleet Data'!Z17:Z18)*10^3</f>
        <v>144428.39536909002</v>
      </c>
      <c r="Z4" s="41">
        <f>'Freight Energy Data'!AA27*'Freight Energy Data'!AA21/100/('Freight Energy Data'!AA27+'Freight Energy Data'!AA78)*SUM('Freight Fleet Data'!AA17:AA18)*10^3</f>
        <v>142601.01351993979</v>
      </c>
      <c r="AA4" s="41">
        <f>'Freight Energy Data'!AB27*'Freight Energy Data'!AB21/100/('Freight Energy Data'!AB27+'Freight Energy Data'!AB78)*SUM('Freight Fleet Data'!AB17:AB18)*10^3</f>
        <v>152590.54226508629</v>
      </c>
      <c r="AB4" s="41">
        <f>'Freight Energy Data'!AC27*'Freight Energy Data'!AC21/100/('Freight Energy Data'!AC27+'Freight Energy Data'!AC78)*SUM('Freight Fleet Data'!AC17:AC18)*10^3</f>
        <v>153725.83845252119</v>
      </c>
      <c r="AC4" s="41">
        <f>'Freight Energy Data'!AD27*'Freight Energy Data'!AD21/100/('Freight Energy Data'!AD27+'Freight Energy Data'!AD78)*SUM('Freight Fleet Data'!AD17:AD18)*10^3</f>
        <v>157579.01683068517</v>
      </c>
      <c r="AD4" s="41">
        <f>'Freight Energy Data'!AE27*'Freight Energy Data'!AE21/100/('Freight Energy Data'!AE27+'Freight Energy Data'!AE78)*SUM('Freight Fleet Data'!AE17:AE18)*10^3</f>
        <v>166183.24440991104</v>
      </c>
    </row>
    <row r="5" spans="1:30">
      <c r="A5" s="74" t="s">
        <v>304</v>
      </c>
      <c r="B5" s="41">
        <f t="shared" ref="B5:AA5" si="0">B3-B4</f>
        <v>801918.13253933017</v>
      </c>
      <c r="C5" s="41">
        <f t="shared" si="0"/>
        <v>792963.06075977243</v>
      </c>
      <c r="D5" s="41">
        <f t="shared" si="0"/>
        <v>781452.37419834221</v>
      </c>
      <c r="E5" s="41">
        <f t="shared" si="0"/>
        <v>787651.46219695639</v>
      </c>
      <c r="F5" s="41">
        <f t="shared" si="0"/>
        <v>828922.2754118985</v>
      </c>
      <c r="G5" s="41">
        <f t="shared" si="0"/>
        <v>811885.94343292387</v>
      </c>
      <c r="H5" s="41">
        <f t="shared" si="0"/>
        <v>837197.84256517095</v>
      </c>
      <c r="I5" s="41">
        <f t="shared" si="0"/>
        <v>865857.05663361936</v>
      </c>
      <c r="J5" s="41">
        <f t="shared" si="0"/>
        <v>925699.77981185599</v>
      </c>
      <c r="K5" s="41">
        <f t="shared" si="0"/>
        <v>915877.07151307655</v>
      </c>
      <c r="L5" s="41">
        <f t="shared" si="0"/>
        <v>919861.47057295439</v>
      </c>
      <c r="M5" s="41">
        <f t="shared" si="0"/>
        <v>974149.67735783465</v>
      </c>
      <c r="N5" s="41">
        <f t="shared" si="0"/>
        <v>1012729.7093744677</v>
      </c>
      <c r="O5" s="41">
        <f t="shared" si="0"/>
        <v>1070969.3282557237</v>
      </c>
      <c r="P5" s="41">
        <f t="shared" si="0"/>
        <v>1121636.8495286165</v>
      </c>
      <c r="Q5" s="41">
        <f t="shared" si="0"/>
        <v>1177351.9049539219</v>
      </c>
      <c r="R5" s="41">
        <f t="shared" si="0"/>
        <v>1280117.4475192805</v>
      </c>
      <c r="S5" s="41">
        <f t="shared" si="0"/>
        <v>1395784.5215614219</v>
      </c>
      <c r="T5" s="41">
        <f t="shared" si="0"/>
        <v>1507429.6695042599</v>
      </c>
      <c r="U5" s="41">
        <f t="shared" si="0"/>
        <v>1578318.3617314661</v>
      </c>
      <c r="V5" s="41">
        <f t="shared" si="0"/>
        <v>1659890.6076430096</v>
      </c>
      <c r="W5" s="41">
        <f t="shared" si="0"/>
        <v>1713205.7127826044</v>
      </c>
      <c r="X5" s="41">
        <f t="shared" si="0"/>
        <v>1744927.8370107885</v>
      </c>
      <c r="Y5" s="41">
        <f t="shared" si="0"/>
        <v>1790571.6046309099</v>
      </c>
      <c r="Z5" s="41">
        <f t="shared" si="0"/>
        <v>1863398.9864800603</v>
      </c>
      <c r="AA5" s="41">
        <f t="shared" si="0"/>
        <v>1908409.4577349138</v>
      </c>
      <c r="AB5" s="41">
        <f>AB3-AB4</f>
        <v>1933274.1615474788</v>
      </c>
      <c r="AC5" s="41">
        <f t="shared" ref="AC5:AD5" si="1">AC3-AC4</f>
        <v>1976420.9831693149</v>
      </c>
      <c r="AD5" s="41">
        <f t="shared" si="1"/>
        <v>2008816.7555900889</v>
      </c>
    </row>
    <row r="7" spans="1:30">
      <c r="A7" t="s">
        <v>305</v>
      </c>
    </row>
    <row r="8" spans="1:30">
      <c r="A8" s="74" t="s">
        <v>303</v>
      </c>
      <c r="B8">
        <f>'Freight Energy Data'!C15</f>
        <v>85.223528000000002</v>
      </c>
      <c r="C8">
        <f>'Freight Energy Data'!D15</f>
        <v>83.986828000000003</v>
      </c>
      <c r="D8">
        <f>'Freight Energy Data'!E15</f>
        <v>88.324656000000004</v>
      </c>
      <c r="E8">
        <f>'Freight Energy Data'!F15</f>
        <v>93.160133999999999</v>
      </c>
      <c r="F8">
        <f>'Freight Energy Data'!G15</f>
        <v>103.46266900000001</v>
      </c>
      <c r="G8">
        <f>'Freight Energy Data'!H15</f>
        <v>97.144448999999994</v>
      </c>
      <c r="H8">
        <f>'Freight Energy Data'!I15</f>
        <v>104.045891</v>
      </c>
      <c r="I8">
        <f>'Freight Energy Data'!J15</f>
        <v>101.377973</v>
      </c>
      <c r="J8">
        <f>'Freight Energy Data'!K15</f>
        <v>103.870519</v>
      </c>
      <c r="K8">
        <f>'Freight Energy Data'!L15</f>
        <v>103.544224</v>
      </c>
      <c r="L8">
        <f>'Freight Energy Data'!M15</f>
        <v>95.294083000000001</v>
      </c>
      <c r="M8">
        <f>'Freight Energy Data'!N15</f>
        <v>104.91652000000001</v>
      </c>
      <c r="N8">
        <f>'Freight Energy Data'!O15</f>
        <v>95.994128000000003</v>
      </c>
      <c r="O8">
        <f>'Freight Energy Data'!P15</f>
        <v>108.34796799999999</v>
      </c>
      <c r="P8">
        <f>'Freight Energy Data'!Q15</f>
        <v>122.185005</v>
      </c>
      <c r="Q8">
        <f>'Freight Energy Data'!R15</f>
        <v>107.496258</v>
      </c>
      <c r="R8">
        <f>'Freight Energy Data'!S15</f>
        <v>123.31209</v>
      </c>
      <c r="S8">
        <f>'Freight Energy Data'!T15</f>
        <v>121.183195</v>
      </c>
      <c r="T8">
        <f>'Freight Energy Data'!U15</f>
        <v>126.520734</v>
      </c>
      <c r="U8">
        <f>'Freight Energy Data'!V15</f>
        <v>132.863551</v>
      </c>
      <c r="V8">
        <f>'Freight Energy Data'!W15</f>
        <v>141.37010699999999</v>
      </c>
      <c r="W8">
        <f>'Freight Energy Data'!X15</f>
        <v>133.19753</v>
      </c>
      <c r="X8">
        <f>'Freight Energy Data'!Y15</f>
        <v>135.819906</v>
      </c>
      <c r="Y8">
        <f>'Freight Energy Data'!Z15</f>
        <v>143.9</v>
      </c>
      <c r="Z8">
        <f>'Freight Energy Data'!AA15</f>
        <v>142.19999999999999</v>
      </c>
      <c r="AA8">
        <f>'Freight Energy Data'!AB15</f>
        <v>149.1</v>
      </c>
      <c r="AB8">
        <f>'Freight Energy Data'!AC15</f>
        <v>153.19999999999999</v>
      </c>
      <c r="AC8">
        <f>'Freight Energy Data'!AD15</f>
        <v>154</v>
      </c>
      <c r="AD8">
        <f>'Freight Energy Data'!AE15</f>
        <v>156.69999999999999</v>
      </c>
    </row>
    <row r="9" spans="1:30">
      <c r="A9" s="74" t="s">
        <v>304</v>
      </c>
      <c r="B9">
        <f>'Freight Energy Data'!C16+'Freight Energy Data'!C52</f>
        <v>288.37415299999998</v>
      </c>
      <c r="C9">
        <f>'Freight Energy Data'!D16+'Freight Energy Data'!D52</f>
        <v>264.42889200000002</v>
      </c>
      <c r="D9">
        <f>'Freight Energy Data'!E16+'Freight Energy Data'!E52</f>
        <v>271.10379999999998</v>
      </c>
      <c r="E9">
        <f>'Freight Energy Data'!F16+'Freight Energy Data'!F52</f>
        <v>298.20964100000003</v>
      </c>
      <c r="F9">
        <f>'Freight Energy Data'!G16+'Freight Energy Data'!G52</f>
        <v>337.91824400000002</v>
      </c>
      <c r="G9">
        <f>'Freight Energy Data'!H16+'Freight Energy Data'!H52</f>
        <v>368.83714300000003</v>
      </c>
      <c r="H9">
        <f>'Freight Energy Data'!I16+'Freight Energy Data'!I52</f>
        <v>380.87039600000003</v>
      </c>
      <c r="I9">
        <f>'Freight Energy Data'!J16+'Freight Energy Data'!J52</f>
        <v>417.002295</v>
      </c>
      <c r="J9">
        <f>'Freight Energy Data'!K16+'Freight Energy Data'!K52</f>
        <v>425.82910300000003</v>
      </c>
      <c r="K9">
        <f>'Freight Energy Data'!L16+'Freight Energy Data'!L52</f>
        <v>449.24901799999998</v>
      </c>
      <c r="L9">
        <f>'Freight Energy Data'!M16+'Freight Energy Data'!M52</f>
        <v>469.16900600000002</v>
      </c>
      <c r="M9">
        <f>'Freight Energy Data'!N16+'Freight Energy Data'!N52</f>
        <v>456.40725399999997</v>
      </c>
      <c r="N9">
        <f>'Freight Energy Data'!O16+'Freight Energy Data'!O52</f>
        <v>454.375384</v>
      </c>
      <c r="O9">
        <f>'Freight Energy Data'!P16+'Freight Energy Data'!P52</f>
        <v>501.01227500000005</v>
      </c>
      <c r="P9">
        <f>'Freight Energy Data'!Q16+'Freight Energy Data'!Q52</f>
        <v>527.27978299999995</v>
      </c>
      <c r="Q9">
        <f>'Freight Energy Data'!R16+'Freight Energy Data'!R52</f>
        <v>548.90705400000002</v>
      </c>
      <c r="R9">
        <f>'Freight Energy Data'!S16+'Freight Energy Data'!S52</f>
        <v>552.19214199999999</v>
      </c>
      <c r="S9">
        <f>'Freight Energy Data'!T16+'Freight Energy Data'!T52</f>
        <v>577.25779799999998</v>
      </c>
      <c r="T9">
        <f>'Freight Energy Data'!U16+'Freight Energy Data'!U52</f>
        <v>589.76998700000001</v>
      </c>
      <c r="U9">
        <f>'Freight Energy Data'!V16+'Freight Energy Data'!V52</f>
        <v>591.95370800000001</v>
      </c>
      <c r="V9">
        <f>'Freight Energy Data'!W16+'Freight Energy Data'!W52</f>
        <v>632.17707300000006</v>
      </c>
      <c r="W9">
        <f>'Freight Energy Data'!X16+'Freight Energy Data'!X52</f>
        <v>654.66347999999994</v>
      </c>
      <c r="X9">
        <f>'Freight Energy Data'!Y16+'Freight Energy Data'!Y52</f>
        <v>649.57107800000006</v>
      </c>
      <c r="Y9">
        <f>'Freight Energy Data'!Z16+'Freight Energy Data'!Z52</f>
        <v>660.8</v>
      </c>
      <c r="Z9">
        <f>'Freight Energy Data'!AA16+'Freight Energy Data'!AA52</f>
        <v>656.59999999999991</v>
      </c>
      <c r="AA9">
        <f>'Freight Energy Data'!AB16+'Freight Energy Data'!AB52</f>
        <v>616.5</v>
      </c>
      <c r="AB9">
        <f>'Freight Energy Data'!AC16+'Freight Energy Data'!AC52</f>
        <v>574.29999999999995</v>
      </c>
      <c r="AC9">
        <f>'Freight Energy Data'!AD16+'Freight Energy Data'!AD52</f>
        <v>602.70000000000005</v>
      </c>
      <c r="AD9">
        <f>'Freight Energy Data'!AE16+'Freight Energy Data'!AE52</f>
        <v>639.5</v>
      </c>
    </row>
    <row r="11" spans="1:30">
      <c r="A11" t="s">
        <v>306</v>
      </c>
    </row>
    <row r="12" spans="1:30">
      <c r="A12" s="74" t="s">
        <v>303</v>
      </c>
      <c r="B12">
        <f>CONVERT(SUMPRODUCT('Freight Fleet Data'!C17:C18,'Freight Fleet Data'!C21:C22)/SUM('Freight Fleet Data'!C17:C18),"km","mi")</f>
        <v>19880.827257796667</v>
      </c>
      <c r="C12">
        <f>CONVERT(SUMPRODUCT('Freight Fleet Data'!D17:D18,'Freight Fleet Data'!D21:D22)/SUM('Freight Fleet Data'!D17:D18),"km","mi")</f>
        <v>19032.546917332587</v>
      </c>
      <c r="D12">
        <f>CONVERT(SUMPRODUCT('Freight Fleet Data'!E17:E18,'Freight Fleet Data'!E21:E22)/SUM('Freight Fleet Data'!E17:E18),"km","mi")</f>
        <v>20154.985856593579</v>
      </c>
      <c r="E12">
        <f>CONVERT(SUMPRODUCT('Freight Fleet Data'!F17:F18,'Freight Fleet Data'!F21:F22)/SUM('Freight Fleet Data'!F17:F18),"km","mi")</f>
        <v>21874.832319979203</v>
      </c>
      <c r="F12">
        <f>CONVERT(SUMPRODUCT('Freight Fleet Data'!G17:G18,'Freight Fleet Data'!G21:G22)/SUM('Freight Fleet Data'!G17:G18),"km","mi")</f>
        <v>23544.307032769655</v>
      </c>
      <c r="G12">
        <f>CONVERT(SUMPRODUCT('Freight Fleet Data'!H17:H18,'Freight Fleet Data'!H21:H22)/SUM('Freight Fleet Data'!H17:H18),"km","mi")</f>
        <v>25780.926665128907</v>
      </c>
      <c r="H12">
        <f>CONVERT(SUMPRODUCT('Freight Fleet Data'!I17:I18,'Freight Fleet Data'!I21:I22)/SUM('Freight Fleet Data'!I17:I18),"km","mi")</f>
        <v>25735.911398732271</v>
      </c>
      <c r="I12">
        <f>CONVERT(SUMPRODUCT('Freight Fleet Data'!J17:J18,'Freight Fleet Data'!J21:J22)/SUM('Freight Fleet Data'!J17:J18),"km","mi")</f>
        <v>26899.683847891567</v>
      </c>
      <c r="J12">
        <f>CONVERT(SUMPRODUCT('Freight Fleet Data'!K17:K18,'Freight Fleet Data'!K21:K22)/SUM('Freight Fleet Data'!K17:K18),"km","mi")</f>
        <v>26180.103871694097</v>
      </c>
      <c r="K12">
        <f>CONVERT(SUMPRODUCT('Freight Fleet Data'!L17:L18,'Freight Fleet Data'!L21:L22)/SUM('Freight Fleet Data'!L17:L18),"km","mi")</f>
        <v>28011.558706176296</v>
      </c>
      <c r="L12">
        <f>CONVERT(SUMPRODUCT('Freight Fleet Data'!M17:M18,'Freight Fleet Data'!M21:M22)/SUM('Freight Fleet Data'!M17:M18),"km","mi")</f>
        <v>28667.992405537396</v>
      </c>
      <c r="M12">
        <f>CONVERT(SUMPRODUCT('Freight Fleet Data'!N17:N18,'Freight Fleet Data'!N21:N22)/SUM('Freight Fleet Data'!N17:N18),"km","mi")</f>
        <v>27433.746341328933</v>
      </c>
      <c r="N12">
        <f>CONVERT(SUMPRODUCT('Freight Fleet Data'!O17:O18,'Freight Fleet Data'!O21:O22)/SUM('Freight Fleet Data'!O17:O18),"km","mi")</f>
        <v>26169.632613777903</v>
      </c>
      <c r="O12">
        <f>CONVERT(SUMPRODUCT('Freight Fleet Data'!P17:P18,'Freight Fleet Data'!P21:P22)/SUM('Freight Fleet Data'!P17:P18),"km","mi")</f>
        <v>27872.758038509983</v>
      </c>
      <c r="P12">
        <f>CONVERT(SUMPRODUCT('Freight Fleet Data'!Q17:Q18,'Freight Fleet Data'!Q21:Q22)/SUM('Freight Fleet Data'!Q17:Q18),"km","mi")</f>
        <v>28730.717672873252</v>
      </c>
      <c r="Q12">
        <f>CONVERT(SUMPRODUCT('Freight Fleet Data'!R17:R18,'Freight Fleet Data'!R21:R22)/SUM('Freight Fleet Data'!R17:R18),"km","mi")</f>
        <v>27927.285457057751</v>
      </c>
      <c r="R12">
        <f>CONVERT(SUMPRODUCT('Freight Fleet Data'!S17:S18,'Freight Fleet Data'!S21:S22)/SUM('Freight Fleet Data'!S17:S18),"km","mi")</f>
        <v>27592.625491033152</v>
      </c>
      <c r="S12">
        <f>CONVERT(SUMPRODUCT('Freight Fleet Data'!T17:T18,'Freight Fleet Data'!T21:T22)/SUM('Freight Fleet Data'!T17:T18),"km","mi")</f>
        <v>26257.258345251772</v>
      </c>
      <c r="T12">
        <f>CONVERT(SUMPRODUCT('Freight Fleet Data'!U17:U18,'Freight Fleet Data'!U21:U22)/SUM('Freight Fleet Data'!U17:U18),"km","mi")</f>
        <v>24660.076339053772</v>
      </c>
      <c r="U12">
        <f>CONVERT(SUMPRODUCT('Freight Fleet Data'!V17:V18,'Freight Fleet Data'!V21:V22)/SUM('Freight Fleet Data'!V17:V18),"km","mi")</f>
        <v>24006.09882104503</v>
      </c>
      <c r="V12">
        <f>CONVERT(SUMPRODUCT('Freight Fleet Data'!W17:W18,'Freight Fleet Data'!W21:W22)/SUM('Freight Fleet Data'!W17:W18),"km","mi")</f>
        <v>25290.076513570995</v>
      </c>
      <c r="W12">
        <f>CONVERT(SUMPRODUCT('Freight Fleet Data'!X17:X18,'Freight Fleet Data'!X21:X22)/SUM('Freight Fleet Data'!X17:X18),"km","mi")</f>
        <v>25315.584115835278</v>
      </c>
      <c r="X12">
        <f>CONVERT(SUMPRODUCT('Freight Fleet Data'!Y17:Y18,'Freight Fleet Data'!Y21:Y22)/SUM('Freight Fleet Data'!Y17:Y18),"km","mi")</f>
        <v>25137.156069887656</v>
      </c>
      <c r="Y12">
        <f>CONVERT(SUMPRODUCT('Freight Fleet Data'!Z17:Z18,'Freight Fleet Data'!Z21:Z22)/SUM('Freight Fleet Data'!Z17:Z18),"km","mi")</f>
        <v>25444.410778007339</v>
      </c>
      <c r="Z12">
        <f>CONVERT(SUMPRODUCT('Freight Fleet Data'!AA17:AA18,'Freight Fleet Data'!AA21:AA22)/SUM('Freight Fleet Data'!AA17:AA18),"km","mi")</f>
        <v>24639.970344870901</v>
      </c>
      <c r="AA12">
        <f>CONVERT(SUMPRODUCT('Freight Fleet Data'!AB17:AB18,'Freight Fleet Data'!AB21:AB22)/SUM('Freight Fleet Data'!AB17:AB18),"km","mi")</f>
        <v>23156.46505533352</v>
      </c>
      <c r="AB12">
        <f>CONVERT(SUMPRODUCT('Freight Fleet Data'!AC17:AC18,'Freight Fleet Data'!AC21:AC22)/SUM('Freight Fleet Data'!AC17:AC18),"km","mi")</f>
        <v>22174.908274536316</v>
      </c>
      <c r="AC12">
        <f>CONVERT(SUMPRODUCT('Freight Fleet Data'!AD17:AD18,'Freight Fleet Data'!AD21:AD22)/SUM('Freight Fleet Data'!AD17:AD18),"km","mi")</f>
        <v>22825.217016596831</v>
      </c>
      <c r="AD12">
        <f>CONVERT(SUMPRODUCT('Freight Fleet Data'!AE17:AE18,'Freight Fleet Data'!AE21:AE22)/SUM('Freight Fleet Data'!AE17:AE18),"km","mi")</f>
        <v>23908.292811360963</v>
      </c>
    </row>
    <row r="13" spans="1:30">
      <c r="A13" s="74" t="s">
        <v>304</v>
      </c>
      <c r="B13">
        <f t="shared" ref="B13:AA13" si="2">B12</f>
        <v>19880.827257796667</v>
      </c>
      <c r="C13">
        <f t="shared" si="2"/>
        <v>19032.546917332587</v>
      </c>
      <c r="D13">
        <f t="shared" si="2"/>
        <v>20154.985856593579</v>
      </c>
      <c r="E13">
        <f t="shared" si="2"/>
        <v>21874.832319979203</v>
      </c>
      <c r="F13">
        <f t="shared" si="2"/>
        <v>23544.307032769655</v>
      </c>
      <c r="G13">
        <f t="shared" si="2"/>
        <v>25780.926665128907</v>
      </c>
      <c r="H13">
        <f t="shared" si="2"/>
        <v>25735.911398732271</v>
      </c>
      <c r="I13">
        <f t="shared" si="2"/>
        <v>26899.683847891567</v>
      </c>
      <c r="J13">
        <f t="shared" si="2"/>
        <v>26180.103871694097</v>
      </c>
      <c r="K13">
        <f t="shared" si="2"/>
        <v>28011.558706176296</v>
      </c>
      <c r="L13">
        <f t="shared" si="2"/>
        <v>28667.992405537396</v>
      </c>
      <c r="M13">
        <f t="shared" si="2"/>
        <v>27433.746341328933</v>
      </c>
      <c r="N13">
        <f t="shared" si="2"/>
        <v>26169.632613777903</v>
      </c>
      <c r="O13">
        <f t="shared" si="2"/>
        <v>27872.758038509983</v>
      </c>
      <c r="P13">
        <f t="shared" si="2"/>
        <v>28730.717672873252</v>
      </c>
      <c r="Q13">
        <f t="shared" si="2"/>
        <v>27927.285457057751</v>
      </c>
      <c r="R13">
        <f t="shared" si="2"/>
        <v>27592.625491033152</v>
      </c>
      <c r="S13">
        <f t="shared" si="2"/>
        <v>26257.258345251772</v>
      </c>
      <c r="T13">
        <f t="shared" si="2"/>
        <v>24660.076339053772</v>
      </c>
      <c r="U13">
        <f t="shared" si="2"/>
        <v>24006.09882104503</v>
      </c>
      <c r="V13">
        <f t="shared" si="2"/>
        <v>25290.076513570995</v>
      </c>
      <c r="W13">
        <f t="shared" si="2"/>
        <v>25315.584115835278</v>
      </c>
      <c r="X13">
        <f t="shared" si="2"/>
        <v>25137.156069887656</v>
      </c>
      <c r="Y13">
        <f t="shared" si="2"/>
        <v>25444.410778007339</v>
      </c>
      <c r="Z13">
        <f t="shared" si="2"/>
        <v>24639.970344870901</v>
      </c>
      <c r="AA13">
        <f t="shared" si="2"/>
        <v>23156.46505533352</v>
      </c>
      <c r="AB13">
        <f>AB12</f>
        <v>22174.908274536316</v>
      </c>
      <c r="AC13">
        <f t="shared" ref="AC13:AD13" si="3">AC12</f>
        <v>22825.217016596831</v>
      </c>
      <c r="AD13">
        <f t="shared" si="3"/>
        <v>23908.292811360963</v>
      </c>
    </row>
    <row r="15" spans="1:30">
      <c r="A15" t="s">
        <v>307</v>
      </c>
    </row>
    <row r="16" spans="1:30">
      <c r="A16" s="74" t="s">
        <v>303</v>
      </c>
      <c r="B16">
        <f>SUM('Freight Energy Data'!C78,'Freight Energy Data'!C27)*10^3/SUMPRODUCT('Freight Fleet Data'!C17:C18,'Freight Fleet Data'!C21:C22)</f>
        <v>4.4811059985613326</v>
      </c>
      <c r="C16">
        <f>SUM('Freight Energy Data'!D78,'Freight Energy Data'!D27)*10^3/SUMPRODUCT('Freight Fleet Data'!D17:D18,'Freight Fleet Data'!D21:D22)</f>
        <v>4.339161763622184</v>
      </c>
      <c r="D16">
        <f>SUM('Freight Energy Data'!E78,'Freight Energy Data'!E27)*10^3/SUMPRODUCT('Freight Fleet Data'!E17:E18,'Freight Fleet Data'!E21:E22)</f>
        <v>4.3186629044624585</v>
      </c>
      <c r="E16">
        <f>SUM('Freight Energy Data'!F78,'Freight Energy Data'!F27)*10^3/SUMPRODUCT('Freight Fleet Data'!F17:F18,'Freight Fleet Data'!F21:F22)</f>
        <v>4.4288934817526142</v>
      </c>
      <c r="F16">
        <f>SUM('Freight Energy Data'!G78,'Freight Energy Data'!G27)*10^3/SUMPRODUCT('Freight Fleet Data'!G17:G18,'Freight Fleet Data'!G21:G22)</f>
        <v>4.5321004787144838</v>
      </c>
      <c r="G16">
        <f>SUM('Freight Energy Data'!H78,'Freight Energy Data'!H27)*10^3/SUMPRODUCT('Freight Fleet Data'!H17:H18,'Freight Fleet Data'!H21:H22)</f>
        <v>4.5973488520948953</v>
      </c>
      <c r="H16">
        <f>SUM('Freight Energy Data'!I78,'Freight Energy Data'!I27)*10^3/SUMPRODUCT('Freight Fleet Data'!I17:I18,'Freight Fleet Data'!I21:I22)</f>
        <v>4.6444576553054349</v>
      </c>
      <c r="I16">
        <f>SUM('Freight Energy Data'!J78,'Freight Energy Data'!J27)*10^3/SUMPRODUCT('Freight Fleet Data'!J17:J18,'Freight Fleet Data'!J21:J22)</f>
        <v>4.7434559102538145</v>
      </c>
      <c r="J16">
        <f>SUM('Freight Energy Data'!K78,'Freight Energy Data'!K27)*10^3/SUMPRODUCT('Freight Fleet Data'!K17:K18,'Freight Fleet Data'!K21:K22)</f>
        <v>4.7479045301582259</v>
      </c>
      <c r="K16">
        <f>SUM('Freight Energy Data'!L78,'Freight Energy Data'!L27)*10^3/SUMPRODUCT('Freight Fleet Data'!L17:L18,'Freight Fleet Data'!L21:L22)</f>
        <v>4.7734103580424421</v>
      </c>
      <c r="L16">
        <f>SUM('Freight Energy Data'!M78,'Freight Energy Data'!M27)*10^3/SUMPRODUCT('Freight Fleet Data'!M17:M18,'Freight Fleet Data'!M21:M22)</f>
        <v>4.9570524781520149</v>
      </c>
      <c r="M16">
        <f>SUM('Freight Energy Data'!N78,'Freight Energy Data'!N27)*10^3/SUMPRODUCT('Freight Fleet Data'!N17:N18,'Freight Fleet Data'!N21:N22)</f>
        <v>4.7073331969344769</v>
      </c>
      <c r="N16">
        <f>SUM('Freight Energy Data'!O78,'Freight Energy Data'!O27)*10^3/SUMPRODUCT('Freight Fleet Data'!O17:O18,'Freight Fleet Data'!O21:O22)</f>
        <v>4.7677247146623003</v>
      </c>
      <c r="O16">
        <f>SUM('Freight Energy Data'!P78,'Freight Energy Data'!P27)*10^3/SUMPRODUCT('Freight Fleet Data'!P17:P18,'Freight Fleet Data'!P21:P22)</f>
        <v>4.667299264361513</v>
      </c>
      <c r="P16">
        <f>SUM('Freight Energy Data'!Q78,'Freight Energy Data'!Q27)*10^3/SUMPRODUCT('Freight Fleet Data'!Q17:Q18,'Freight Fleet Data'!Q21:Q22)</f>
        <v>4.6015006826596228</v>
      </c>
      <c r="Q16">
        <f>SUM('Freight Energy Data'!R78,'Freight Energy Data'!R27)*10^3/SUMPRODUCT('Freight Fleet Data'!R17:R18,'Freight Fleet Data'!R21:R22)</f>
        <v>4.6694411544752512</v>
      </c>
      <c r="R16">
        <f>SUM('Freight Energy Data'!S78,'Freight Energy Data'!S27)*10^3/SUMPRODUCT('Freight Fleet Data'!S17:S18,'Freight Fleet Data'!S21:S22)</f>
        <v>4.2680257512654931</v>
      </c>
      <c r="S16">
        <f>SUM('Freight Energy Data'!T78,'Freight Energy Data'!T27)*10^3/SUMPRODUCT('Freight Fleet Data'!T17:T18,'Freight Fleet Data'!T21:T22)</f>
        <v>4.1373182024690411</v>
      </c>
      <c r="T16">
        <f>SUM('Freight Energy Data'!U78,'Freight Energy Data'!U27)*10^3/SUMPRODUCT('Freight Fleet Data'!U17:U18,'Freight Fleet Data'!U21:U22)</f>
        <v>4.0762558654032919</v>
      </c>
      <c r="U16">
        <f>SUM('Freight Energy Data'!V78,'Freight Energy Data'!V27)*10^3/SUMPRODUCT('Freight Fleet Data'!V17:V18,'Freight Fleet Data'!V21:V22)</f>
        <v>3.7533331285502389</v>
      </c>
      <c r="V16">
        <f>SUM('Freight Energy Data'!W78,'Freight Energy Data'!W27)*10^3/SUMPRODUCT('Freight Fleet Data'!W17:W18,'Freight Fleet Data'!W21:W22)</f>
        <v>3.6610893129607716</v>
      </c>
      <c r="W16">
        <f>SUM('Freight Energy Data'!X78,'Freight Energy Data'!X27)*10^3/SUMPRODUCT('Freight Fleet Data'!X17:X18,'Freight Fleet Data'!X21:X22)</f>
        <v>3.6924732457780998</v>
      </c>
      <c r="X16">
        <f>SUM('Freight Energy Data'!Y78,'Freight Energy Data'!Y27)*10^3/SUMPRODUCT('Freight Fleet Data'!Y17:Y18,'Freight Fleet Data'!Y21:Y22)</f>
        <v>3.7850952141640697</v>
      </c>
      <c r="Y16">
        <f>SUM('Freight Energy Data'!Z78,'Freight Energy Data'!Z27)*10^3/SUMPRODUCT('Freight Fleet Data'!Z17:Z18,'Freight Fleet Data'!Z21:Z22)</f>
        <v>3.7968625528006879</v>
      </c>
      <c r="Z16">
        <f>SUM('Freight Energy Data'!AA78,'Freight Energy Data'!AA27)*10^3/SUMPRODUCT('Freight Fleet Data'!AA17:AA18,'Freight Fleet Data'!AA21:AA22)</f>
        <v>3.9917757584758622</v>
      </c>
      <c r="AA16">
        <f>SUM('Freight Energy Data'!AB78,'Freight Energy Data'!AB27)*10^3/SUMPRODUCT('Freight Fleet Data'!AB17:AB18,'Freight Fleet Data'!AB21:AB22)</f>
        <v>4.2335105478940864</v>
      </c>
      <c r="AB16">
        <f>SUM('Freight Energy Data'!AC78,'Freight Energy Data'!AC27)*10^3/SUMPRODUCT('Freight Fleet Data'!AC17:AC18,'Freight Fleet Data'!AC21:AC22)</f>
        <v>4.592966180951823</v>
      </c>
      <c r="AC16">
        <f>SUM('Freight Energy Data'!AD78,'Freight Energy Data'!AD27)*10^3/SUMPRODUCT('Freight Fleet Data'!AD17:AD18,'Freight Fleet Data'!AD21:AD22)</f>
        <v>4.4423391186872108</v>
      </c>
      <c r="AD16">
        <f>SUM('Freight Energy Data'!AE78,'Freight Energy Data'!AE27)*10^3/SUMPRODUCT('Freight Fleet Data'!AE17:AE18,'Freight Fleet Data'!AE21:AE22)</f>
        <v>4.1522701227549135</v>
      </c>
    </row>
    <row r="17" spans="1:30">
      <c r="A17" s="74" t="s">
        <v>304</v>
      </c>
      <c r="B17">
        <f t="shared" ref="B17:AA17" si="4">B16</f>
        <v>4.4811059985613326</v>
      </c>
      <c r="C17">
        <f t="shared" si="4"/>
        <v>4.339161763622184</v>
      </c>
      <c r="D17">
        <f t="shared" si="4"/>
        <v>4.3186629044624585</v>
      </c>
      <c r="E17">
        <f t="shared" si="4"/>
        <v>4.4288934817526142</v>
      </c>
      <c r="F17">
        <f t="shared" si="4"/>
        <v>4.5321004787144838</v>
      </c>
      <c r="G17">
        <f t="shared" si="4"/>
        <v>4.5973488520948953</v>
      </c>
      <c r="H17">
        <f t="shared" si="4"/>
        <v>4.6444576553054349</v>
      </c>
      <c r="I17">
        <f t="shared" si="4"/>
        <v>4.7434559102538145</v>
      </c>
      <c r="J17">
        <f t="shared" si="4"/>
        <v>4.7479045301582259</v>
      </c>
      <c r="K17">
        <f t="shared" si="4"/>
        <v>4.7734103580424421</v>
      </c>
      <c r="L17">
        <f t="shared" si="4"/>
        <v>4.9570524781520149</v>
      </c>
      <c r="M17">
        <f t="shared" si="4"/>
        <v>4.7073331969344769</v>
      </c>
      <c r="N17">
        <f t="shared" si="4"/>
        <v>4.7677247146623003</v>
      </c>
      <c r="O17">
        <f t="shared" si="4"/>
        <v>4.667299264361513</v>
      </c>
      <c r="P17">
        <f t="shared" si="4"/>
        <v>4.6015006826596228</v>
      </c>
      <c r="Q17">
        <f t="shared" si="4"/>
        <v>4.6694411544752512</v>
      </c>
      <c r="R17">
        <f t="shared" si="4"/>
        <v>4.2680257512654931</v>
      </c>
      <c r="S17">
        <f t="shared" si="4"/>
        <v>4.1373182024690411</v>
      </c>
      <c r="T17">
        <f t="shared" si="4"/>
        <v>4.0762558654032919</v>
      </c>
      <c r="U17">
        <f t="shared" si="4"/>
        <v>3.7533331285502389</v>
      </c>
      <c r="V17">
        <f t="shared" si="4"/>
        <v>3.6610893129607716</v>
      </c>
      <c r="W17">
        <f t="shared" si="4"/>
        <v>3.6924732457780998</v>
      </c>
      <c r="X17">
        <f t="shared" si="4"/>
        <v>3.7850952141640697</v>
      </c>
      <c r="Y17">
        <f t="shared" si="4"/>
        <v>3.7968625528006879</v>
      </c>
      <c r="Z17">
        <f t="shared" si="4"/>
        <v>3.9917757584758622</v>
      </c>
      <c r="AA17">
        <f t="shared" si="4"/>
        <v>4.2335105478940864</v>
      </c>
      <c r="AB17">
        <f>AB16</f>
        <v>4.592966180951823</v>
      </c>
      <c r="AC17">
        <f t="shared" ref="AC17:AD17" si="5">AC16</f>
        <v>4.4423391186872108</v>
      </c>
      <c r="AD17">
        <f t="shared" si="5"/>
        <v>4.1522701227549135</v>
      </c>
    </row>
    <row r="19" spans="1:30">
      <c r="A19" t="s">
        <v>308</v>
      </c>
    </row>
    <row r="20" spans="1:30">
      <c r="A20" s="74" t="s">
        <v>303</v>
      </c>
      <c r="B20" s="4">
        <f t="shared" ref="B20:AA20" si="6">(B4*B12*B16)/(B8*btu_per_pj)</f>
        <v>7.4095904248575717E-5</v>
      </c>
      <c r="C20" s="4">
        <f t="shared" si="6"/>
        <v>7.5311527784530501E-5</v>
      </c>
      <c r="D20" s="4">
        <f t="shared" si="6"/>
        <v>7.6548495294827287E-5</v>
      </c>
      <c r="E20" s="4">
        <f t="shared" si="6"/>
        <v>7.7822714723852694E-5</v>
      </c>
      <c r="F20" s="4">
        <f t="shared" si="6"/>
        <v>7.8946157577243666E-5</v>
      </c>
      <c r="G20" s="4">
        <f t="shared" si="6"/>
        <v>7.957797767149018E-5</v>
      </c>
      <c r="H20" s="4">
        <f t="shared" si="6"/>
        <v>8.0858114235475968E-5</v>
      </c>
      <c r="I20" s="4">
        <f t="shared" si="6"/>
        <v>8.1474838104328518E-5</v>
      </c>
      <c r="J20" s="4">
        <f t="shared" si="6"/>
        <v>8.2200102575292897E-5</v>
      </c>
      <c r="K20" s="4">
        <f t="shared" si="6"/>
        <v>8.3235121715577015E-5</v>
      </c>
      <c r="L20" s="4">
        <f t="shared" si="6"/>
        <v>8.4026561698328161E-5</v>
      </c>
      <c r="M20" s="4">
        <f t="shared" si="6"/>
        <v>8.4242462026485671E-5</v>
      </c>
      <c r="N20" s="4">
        <f t="shared" si="6"/>
        <v>8.4894867153637542E-5</v>
      </c>
      <c r="O20" s="4">
        <f t="shared" si="6"/>
        <v>8.5889629752183998E-5</v>
      </c>
      <c r="P20" s="4">
        <f t="shared" si="6"/>
        <v>8.6920655939499319E-5</v>
      </c>
      <c r="Q20" s="4">
        <f t="shared" si="6"/>
        <v>8.7762814403077831E-5</v>
      </c>
      <c r="R20" s="4">
        <f t="shared" si="6"/>
        <v>9.7550735291663425E-5</v>
      </c>
      <c r="S20" s="4">
        <f t="shared" si="6"/>
        <v>9.974973161310488E-5</v>
      </c>
      <c r="T20" s="4">
        <f t="shared" si="6"/>
        <v>9.7595170412779052E-5</v>
      </c>
      <c r="U20" s="4">
        <f t="shared" si="6"/>
        <v>9.127079744175278E-5</v>
      </c>
      <c r="V20" s="4">
        <f t="shared" si="6"/>
        <v>9.7794813451510421E-5</v>
      </c>
      <c r="W20" s="4">
        <f t="shared" si="6"/>
        <v>9.9146156531327887E-5</v>
      </c>
      <c r="X20" s="4">
        <f t="shared" si="6"/>
        <v>1.0078348168470483E-4</v>
      </c>
      <c r="Y20" s="4">
        <f t="shared" si="6"/>
        <v>1.0230210558329631E-4</v>
      </c>
      <c r="Z20" s="4">
        <f t="shared" si="6"/>
        <v>1.0406503608122139E-4</v>
      </c>
      <c r="AA20" s="4">
        <f t="shared" si="6"/>
        <v>1.058518342737974E-4</v>
      </c>
      <c r="AB20" s="4">
        <f>(AB4*AB12*AB16)/(AB8*btu_per_pj)</f>
        <v>1.0782480736573208E-4</v>
      </c>
      <c r="AC20" s="4">
        <f>(AC4*AC12*AC16)/(AC8*btu_per_pj)</f>
        <v>1.0946613785295233E-4</v>
      </c>
      <c r="AD20" s="4">
        <f>(AD4*AD12*AD16)/(AD8*btu_per_pj)</f>
        <v>1.1107796320835076E-4</v>
      </c>
    </row>
    <row r="21" spans="1:30">
      <c r="A21" s="74" t="s">
        <v>304</v>
      </c>
      <c r="B21" s="4">
        <f t="shared" ref="B21:AA21" si="7">(B5*B13*B17)/(B9*btu_per_pj)</f>
        <v>2.6137790737879691E-4</v>
      </c>
      <c r="C21" s="4">
        <f t="shared" si="7"/>
        <v>2.6128971037371498E-4</v>
      </c>
      <c r="D21" s="4">
        <f t="shared" si="7"/>
        <v>2.6471236006766834E-4</v>
      </c>
      <c r="E21" s="4">
        <f t="shared" si="7"/>
        <v>2.6997769037557688E-4</v>
      </c>
      <c r="F21" s="4">
        <f t="shared" si="7"/>
        <v>2.7616149129206343E-4</v>
      </c>
      <c r="G21" s="4">
        <f t="shared" si="7"/>
        <v>2.75259212048372E-4</v>
      </c>
      <c r="H21" s="4">
        <f t="shared" si="7"/>
        <v>2.7720492982795354E-4</v>
      </c>
      <c r="I21" s="4">
        <f t="shared" si="7"/>
        <v>2.7952799259527817E-4</v>
      </c>
      <c r="J21" s="4">
        <f t="shared" si="7"/>
        <v>2.8509110665845741E-4</v>
      </c>
      <c r="K21" s="4">
        <f t="shared" si="7"/>
        <v>2.8760180241763978E-4</v>
      </c>
      <c r="L21" s="4">
        <f t="shared" si="7"/>
        <v>2.9396079790163296E-4</v>
      </c>
      <c r="M21" s="4">
        <f t="shared" si="7"/>
        <v>2.9080958547026976E-4</v>
      </c>
      <c r="N21" s="4">
        <f t="shared" si="7"/>
        <v>2.9340199248598369E-4</v>
      </c>
      <c r="O21" s="4">
        <f t="shared" si="7"/>
        <v>2.9339301226589796E-4</v>
      </c>
      <c r="P21" s="4">
        <f t="shared" si="7"/>
        <v>2.9671029841479992E-4</v>
      </c>
      <c r="Q21" s="4">
        <f t="shared" si="7"/>
        <v>2.9510503258281073E-4</v>
      </c>
      <c r="R21" s="4">
        <f t="shared" si="7"/>
        <v>2.8804156266338784E-4</v>
      </c>
      <c r="S21" s="4">
        <f t="shared" si="7"/>
        <v>2.7713563780479164E-4</v>
      </c>
      <c r="T21" s="4">
        <f t="shared" si="7"/>
        <v>2.7107268065250145E-4</v>
      </c>
      <c r="U21" s="4">
        <f t="shared" si="7"/>
        <v>2.534667938575758E-4</v>
      </c>
      <c r="V21" s="4">
        <f t="shared" si="7"/>
        <v>2.5649369811373116E-4</v>
      </c>
      <c r="W21" s="4">
        <f t="shared" si="7"/>
        <v>2.5809061647934245E-4</v>
      </c>
      <c r="X21" s="4">
        <f t="shared" si="7"/>
        <v>2.6966168726034198E-4</v>
      </c>
      <c r="Y21" s="4">
        <f t="shared" si="7"/>
        <v>2.7619412666726143E-4</v>
      </c>
      <c r="Z21" s="4">
        <f t="shared" si="7"/>
        <v>2.9450101766347541E-4</v>
      </c>
      <c r="AA21" s="4">
        <f t="shared" si="7"/>
        <v>3.201746139060021E-4</v>
      </c>
      <c r="AB21" s="4">
        <f t="shared" ref="AB21:AD21" si="8">(AB5*AB13*AB17)/(AB9*btu_per_pj)</f>
        <v>3.6173057279294393E-4</v>
      </c>
      <c r="AC21" s="4">
        <f t="shared" si="8"/>
        <v>3.5081680956778954E-4</v>
      </c>
      <c r="AD21" s="4">
        <f t="shared" si="8"/>
        <v>3.2901026199172581E-4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9">(B26*B36*B41)/(B31*btu_per_pj)</f>
        <v>7.0608518547725889E-5</v>
      </c>
      <c r="C46" s="4">
        <f t="shared" si="9"/>
        <v>7.2076454268043191E-5</v>
      </c>
      <c r="D46" s="4">
        <f t="shared" si="9"/>
        <v>7.3164989791903786E-5</v>
      </c>
      <c r="E46" s="4">
        <f t="shared" si="9"/>
        <v>7.4754876386310984E-5</v>
      </c>
      <c r="F46" s="4">
        <f t="shared" si="9"/>
        <v>7.4883122661627581E-5</v>
      </c>
      <c r="G46" s="4">
        <f t="shared" si="9"/>
        <v>7.5561196553474807E-5</v>
      </c>
      <c r="H46" s="4">
        <f t="shared" si="9"/>
        <v>7.6223388918028525E-5</v>
      </c>
      <c r="I46" s="4">
        <f t="shared" si="9"/>
        <v>7.6928064448715102E-5</v>
      </c>
      <c r="J46" s="4">
        <f t="shared" si="9"/>
        <v>7.7092854589204496E-5</v>
      </c>
      <c r="K46" s="4">
        <f t="shared" si="9"/>
        <v>7.7823643220485084E-5</v>
      </c>
      <c r="L46" s="4">
        <f t="shared" si="9"/>
        <v>7.8855699848167784E-5</v>
      </c>
      <c r="M46" s="4">
        <f t="shared" si="9"/>
        <v>8.0152598560167943E-5</v>
      </c>
      <c r="N46" s="4">
        <f t="shared" si="9"/>
        <v>8.1154740820671954E-5</v>
      </c>
      <c r="O46" s="4">
        <f t="shared" si="9"/>
        <v>8.2259837004786701E-5</v>
      </c>
      <c r="P46" s="4">
        <f t="shared" si="9"/>
        <v>8.3289168644724523E-5</v>
      </c>
      <c r="Q46" s="4">
        <f t="shared" si="9"/>
        <v>8.4583069573087281E-5</v>
      </c>
      <c r="R46" s="4">
        <f t="shared" si="9"/>
        <v>8.5537784081733356E-5</v>
      </c>
      <c r="S46" s="4">
        <f t="shared" si="9"/>
        <v>8.6628544191589833E-5</v>
      </c>
      <c r="T46" s="4">
        <f t="shared" si="9"/>
        <v>8.7480115470957566E-5</v>
      </c>
      <c r="U46" s="4">
        <f t="shared" si="9"/>
        <v>8.8483149965319202E-5</v>
      </c>
      <c r="V46" s="4">
        <f t="shared" si="9"/>
        <v>8.9425808411645506E-5</v>
      </c>
      <c r="W46" s="4">
        <f t="shared" si="9"/>
        <v>9.0431661608636571E-5</v>
      </c>
      <c r="X46" s="4">
        <f t="shared" si="9"/>
        <v>9.0839272845711182E-5</v>
      </c>
      <c r="Y46" s="4">
        <f t="shared" si="9"/>
        <v>9.1678386552380219E-5</v>
      </c>
      <c r="Z46" s="4">
        <f t="shared" si="9"/>
        <v>9.2243165572010357E-5</v>
      </c>
      <c r="AA46" s="4">
        <f t="shared" si="9"/>
        <v>9.3243362127563411E-5</v>
      </c>
      <c r="AB46" s="4">
        <f t="shared" ref="AB46:AD46" si="10">(AB26*AB36*AB41)/(AB31*btu_per_pj)</f>
        <v>9.4077064779085986E-5</v>
      </c>
      <c r="AC46" s="4">
        <f t="shared" si="10"/>
        <v>9.4980717356026457E-5</v>
      </c>
      <c r="AD46" s="4">
        <f t="shared" si="10"/>
        <v>9.6024622514218167E-5</v>
      </c>
    </row>
    <row r="47" spans="1:30">
      <c r="A47" s="74" t="s">
        <v>304</v>
      </c>
      <c r="B47" s="4">
        <f t="shared" ref="B47:AA47" si="11">(B27*B37*B42)/(B32*btu_per_pj)</f>
        <v>7.0608513964704169E-5</v>
      </c>
      <c r="C47" s="4">
        <f t="shared" si="11"/>
        <v>7.2076453297048585E-5</v>
      </c>
      <c r="D47" s="4">
        <f t="shared" si="11"/>
        <v>7.3164973147508275E-5</v>
      </c>
      <c r="E47" s="4">
        <f t="shared" si="11"/>
        <v>7.4754857130543878E-5</v>
      </c>
      <c r="F47" s="4">
        <f t="shared" si="11"/>
        <v>7.4883129154159963E-5</v>
      </c>
      <c r="G47" s="4">
        <f t="shared" si="11"/>
        <v>7.5561202288182628E-5</v>
      </c>
      <c r="H47" s="4">
        <f t="shared" si="11"/>
        <v>7.622338641266809E-5</v>
      </c>
      <c r="I47" s="4">
        <f t="shared" si="11"/>
        <v>7.6928061292602022E-5</v>
      </c>
      <c r="J47" s="4">
        <f t="shared" si="11"/>
        <v>7.709285339035533E-5</v>
      </c>
      <c r="K47" s="4">
        <f t="shared" si="11"/>
        <v>7.7823632852161277E-5</v>
      </c>
      <c r="L47" s="4">
        <f t="shared" si="11"/>
        <v>7.8855692727589256E-5</v>
      </c>
      <c r="M47" s="4">
        <f t="shared" si="11"/>
        <v>8.0152582327215746E-5</v>
      </c>
      <c r="N47" s="4">
        <f t="shared" si="11"/>
        <v>8.1154729831506715E-5</v>
      </c>
      <c r="O47" s="4">
        <f t="shared" si="11"/>
        <v>8.2259849071007811E-5</v>
      </c>
      <c r="P47" s="4">
        <f t="shared" si="11"/>
        <v>8.328916591567979E-5</v>
      </c>
      <c r="Q47" s="4">
        <f t="shared" si="11"/>
        <v>8.458306393441729E-5</v>
      </c>
      <c r="R47" s="4">
        <f t="shared" si="11"/>
        <v>8.5537698260634959E-5</v>
      </c>
      <c r="S47" s="4">
        <f t="shared" si="11"/>
        <v>8.6628508050537673E-5</v>
      </c>
      <c r="T47" s="4">
        <f t="shared" si="11"/>
        <v>8.7480118865237215E-5</v>
      </c>
      <c r="U47" s="4">
        <f t="shared" si="11"/>
        <v>8.8483121479771107E-5</v>
      </c>
      <c r="V47" s="4">
        <f t="shared" si="11"/>
        <v>8.9425801404511375E-5</v>
      </c>
      <c r="W47" s="4">
        <f t="shared" si="11"/>
        <v>9.0431619812731781E-5</v>
      </c>
      <c r="X47" s="4">
        <f t="shared" si="11"/>
        <v>9.0839283523507517E-5</v>
      </c>
      <c r="Y47" s="4">
        <f t="shared" si="11"/>
        <v>9.1678441889581972E-5</v>
      </c>
      <c r="Z47" s="4">
        <f t="shared" si="11"/>
        <v>9.4802854437627535E-5</v>
      </c>
      <c r="AA47" s="4">
        <f t="shared" si="11"/>
        <v>8.986147852708185E-5</v>
      </c>
      <c r="AB47" s="4">
        <f t="shared" ref="AB47:AD47" si="12">(AB27*AB37*AB42)/(AB32*btu_per_pj)</f>
        <v>9.7742625612728642E-5</v>
      </c>
      <c r="AC47" s="4">
        <f t="shared" si="12"/>
        <v>9.3987557987822363E-5</v>
      </c>
      <c r="AD47" s="4">
        <f t="shared" si="12"/>
        <v>9.4580049847486482E-5</v>
      </c>
    </row>
    <row r="48" spans="1:30">
      <c r="A48" s="74" t="s">
        <v>56</v>
      </c>
      <c r="B48" s="4">
        <f t="shared" ref="B48:AA48" si="13">(B28*B38*B43)/(B33*btu_per_pj)</f>
        <v>7.0608515372950749E-5</v>
      </c>
      <c r="C48" s="4">
        <f t="shared" si="13"/>
        <v>7.2076454890447297E-5</v>
      </c>
      <c r="D48" s="4">
        <f t="shared" si="13"/>
        <v>7.3164988713391479E-5</v>
      </c>
      <c r="E48" s="4">
        <f t="shared" si="13"/>
        <v>7.4754880746163944E-5</v>
      </c>
      <c r="F48" s="4">
        <f t="shared" si="13"/>
        <v>7.488312916983342E-5</v>
      </c>
      <c r="G48" s="4">
        <f t="shared" si="13"/>
        <v>7.5561193801119403E-5</v>
      </c>
      <c r="H48" s="4">
        <f t="shared" si="13"/>
        <v>7.6223390515396094E-5</v>
      </c>
      <c r="I48" s="4">
        <f t="shared" si="13"/>
        <v>7.6928059154871288E-5</v>
      </c>
      <c r="J48" s="4">
        <f t="shared" si="13"/>
        <v>7.7092845676081544E-5</v>
      </c>
      <c r="K48" s="4">
        <f t="shared" si="13"/>
        <v>7.7823645069739354E-5</v>
      </c>
      <c r="L48" s="4">
        <f t="shared" si="13"/>
        <v>7.8855704102919472E-5</v>
      </c>
      <c r="M48" s="4">
        <f t="shared" si="13"/>
        <v>8.0152598170669167E-5</v>
      </c>
      <c r="N48" s="4">
        <f t="shared" si="13"/>
        <v>8.1154751325562301E-5</v>
      </c>
      <c r="O48" s="4">
        <f t="shared" si="13"/>
        <v>8.2259831908488507E-5</v>
      </c>
      <c r="P48" s="4">
        <f t="shared" si="13"/>
        <v>8.3289181124798003E-5</v>
      </c>
      <c r="Q48" s="4">
        <f t="shared" si="13"/>
        <v>8.4583040347955188E-5</v>
      </c>
      <c r="R48" s="4">
        <f t="shared" si="13"/>
        <v>8.5537803164129189E-5</v>
      </c>
      <c r="S48" s="4">
        <f t="shared" si="13"/>
        <v>8.6628535857469248E-5</v>
      </c>
      <c r="T48" s="4">
        <f t="shared" si="13"/>
        <v>8.7480096565147001E-5</v>
      </c>
      <c r="U48" s="4">
        <f t="shared" si="13"/>
        <v>8.848314190338947E-5</v>
      </c>
      <c r="V48" s="4">
        <f t="shared" si="13"/>
        <v>8.9425811724338318E-5</v>
      </c>
      <c r="W48" s="4">
        <f t="shared" si="13"/>
        <v>9.0431659880919318E-5</v>
      </c>
      <c r="X48" s="4">
        <f t="shared" si="13"/>
        <v>9.0839259658250944E-5</v>
      </c>
      <c r="Y48" s="4">
        <f t="shared" si="13"/>
        <v>9.1678376812008081E-5</v>
      </c>
      <c r="Z48" s="4">
        <f t="shared" si="13"/>
        <v>9.3117470358736372E-5</v>
      </c>
      <c r="AA48" s="4">
        <f t="shared" si="13"/>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4">B52-SUM(B53:B54)</f>
        <v>259550.87697000057</v>
      </c>
      <c r="C55" s="41">
        <f t="shared" si="14"/>
        <v>297189.93129421957</v>
      </c>
      <c r="D55" s="41">
        <f t="shared" si="14"/>
        <v>340039.72506651096</v>
      </c>
      <c r="E55" s="41">
        <f t="shared" si="14"/>
        <v>262585.03848380037</v>
      </c>
      <c r="F55" s="41">
        <f t="shared" si="14"/>
        <v>257190.3910067603</v>
      </c>
      <c r="G55" s="41">
        <f t="shared" si="14"/>
        <v>268374.10084464028</v>
      </c>
      <c r="H55" s="41">
        <f t="shared" si="14"/>
        <v>252664.25300074182</v>
      </c>
      <c r="I55" s="41">
        <f t="shared" si="14"/>
        <v>244159.62844744883</v>
      </c>
      <c r="J55" s="41">
        <f t="shared" si="14"/>
        <v>232627.04757206142</v>
      </c>
      <c r="K55" s="41">
        <f t="shared" si="14"/>
        <v>192134.08412554115</v>
      </c>
      <c r="L55" s="41">
        <f t="shared" si="14"/>
        <v>137826.36151893996</v>
      </c>
      <c r="M55" s="41">
        <f t="shared" si="14"/>
        <v>145398.49668872915</v>
      </c>
      <c r="N55" s="41">
        <f t="shared" si="14"/>
        <v>102526.08571069874</v>
      </c>
      <c r="O55" s="41">
        <f t="shared" si="14"/>
        <v>97647.689041499048</v>
      </c>
      <c r="P55" s="41">
        <f t="shared" si="14"/>
        <v>96938.543264551088</v>
      </c>
      <c r="Q55" s="41">
        <f t="shared" si="14"/>
        <v>156581.05174220912</v>
      </c>
      <c r="R55" s="41">
        <f t="shared" si="14"/>
        <v>197481.08148379624</v>
      </c>
      <c r="S55" s="41">
        <f t="shared" si="14"/>
        <v>512370.61759318784</v>
      </c>
      <c r="T55" s="41">
        <f t="shared" si="14"/>
        <v>584564.7209539786</v>
      </c>
      <c r="U55" s="41">
        <f t="shared" si="14"/>
        <v>602364.92247166112</v>
      </c>
      <c r="V55" s="41">
        <f t="shared" si="14"/>
        <v>708876.83364892378</v>
      </c>
      <c r="W55" s="41">
        <f t="shared" si="14"/>
        <v>998379.17418630421</v>
      </c>
      <c r="X55" s="41">
        <f t="shared" si="14"/>
        <v>1043897.7647578008</v>
      </c>
      <c r="Y55" s="41">
        <f t="shared" si="14"/>
        <v>956826</v>
      </c>
      <c r="Z55" s="41">
        <f t="shared" si="14"/>
        <v>1046538</v>
      </c>
      <c r="AA55" s="41">
        <f t="shared" si="14"/>
        <v>129284</v>
      </c>
      <c r="AB55" s="41">
        <f>AB52-SUM(AB53:AB54)</f>
        <v>143574</v>
      </c>
      <c r="AC55" s="41">
        <f t="shared" ref="AC55:AD55" si="15">AC52-SUM(AC53:AC54)</f>
        <v>144690</v>
      </c>
      <c r="AD55" s="41">
        <f t="shared" si="15"/>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6">B68</f>
        <v>1.5520311499804895</v>
      </c>
      <c r="C69" s="99">
        <f t="shared" si="16"/>
        <v>1.56638088229421</v>
      </c>
      <c r="D69" s="99">
        <f t="shared" si="16"/>
        <v>1.5859993369778598</v>
      </c>
      <c r="E69" s="99">
        <f t="shared" si="16"/>
        <v>1.5893294107018028</v>
      </c>
      <c r="F69" s="99">
        <f t="shared" si="16"/>
        <v>1.5932939767359373</v>
      </c>
      <c r="G69" s="99">
        <f t="shared" si="16"/>
        <v>1.5969392966622817</v>
      </c>
      <c r="H69" s="99">
        <f t="shared" si="16"/>
        <v>1.6012968275988655</v>
      </c>
      <c r="I69" s="99">
        <f t="shared" si="16"/>
        <v>1.605668543759486</v>
      </c>
      <c r="J69" s="99">
        <f t="shared" si="16"/>
        <v>1.6104705067664871</v>
      </c>
      <c r="K69" s="99">
        <f t="shared" si="16"/>
        <v>1.6146054103914578</v>
      </c>
      <c r="L69" s="99">
        <f t="shared" si="16"/>
        <v>1.618726422010017</v>
      </c>
      <c r="M69" s="99">
        <f t="shared" si="16"/>
        <v>1.6194255852563728</v>
      </c>
      <c r="N69" s="99">
        <f t="shared" si="16"/>
        <v>1.620276517893021</v>
      </c>
      <c r="O69" s="99">
        <f t="shared" si="16"/>
        <v>1.6212686366766154</v>
      </c>
      <c r="P69" s="99">
        <f t="shared" si="16"/>
        <v>1.6224076753590604</v>
      </c>
      <c r="Q69" s="99">
        <f t="shared" si="16"/>
        <v>1.6236954708793241</v>
      </c>
      <c r="R69" s="99">
        <f t="shared" ref="R69:AA70" si="17">R68</f>
        <v>1.623985293856457</v>
      </c>
      <c r="S69" s="99">
        <f t="shared" si="17"/>
        <v>1.6249660843870026</v>
      </c>
      <c r="T69" s="99">
        <f t="shared" si="17"/>
        <v>1.6259545305978969</v>
      </c>
      <c r="U69" s="99">
        <f t="shared" si="17"/>
        <v>1.6271199682498836</v>
      </c>
      <c r="V69" s="99">
        <f t="shared" si="17"/>
        <v>1.6288674069181677</v>
      </c>
      <c r="W69" s="99">
        <f t="shared" si="17"/>
        <v>1.630565402773364</v>
      </c>
      <c r="X69" s="99">
        <f t="shared" si="17"/>
        <v>1.6318325762119332</v>
      </c>
      <c r="Y69" s="99">
        <f t="shared" si="17"/>
        <v>1.6336386693854492</v>
      </c>
      <c r="Z69" s="99">
        <f t="shared" si="17"/>
        <v>1.6356337478455376</v>
      </c>
      <c r="AA69" s="99">
        <f t="shared" si="17"/>
        <v>1.6373382921422033</v>
      </c>
      <c r="AB69" s="99">
        <f>AB68</f>
        <v>1.6401726166170729</v>
      </c>
      <c r="AC69" s="99">
        <f t="shared" ref="AC69:AD70" si="18">AC68</f>
        <v>1.6426208698140818</v>
      </c>
      <c r="AD69" s="99">
        <f t="shared" si="18"/>
        <v>1.6449915900930292</v>
      </c>
    </row>
    <row r="70" spans="1:31">
      <c r="A70" s="74" t="s">
        <v>56</v>
      </c>
      <c r="B70" s="99">
        <f t="shared" si="16"/>
        <v>1.5520311499804895</v>
      </c>
      <c r="C70" s="99">
        <f t="shared" si="16"/>
        <v>1.56638088229421</v>
      </c>
      <c r="D70" s="99">
        <f t="shared" si="16"/>
        <v>1.5859993369778598</v>
      </c>
      <c r="E70" s="99">
        <f t="shared" si="16"/>
        <v>1.5893294107018028</v>
      </c>
      <c r="F70" s="99">
        <f t="shared" si="16"/>
        <v>1.5932939767359373</v>
      </c>
      <c r="G70" s="99">
        <f t="shared" si="16"/>
        <v>1.5969392966622817</v>
      </c>
      <c r="H70" s="99">
        <f t="shared" si="16"/>
        <v>1.6012968275988655</v>
      </c>
      <c r="I70" s="99">
        <f t="shared" si="16"/>
        <v>1.605668543759486</v>
      </c>
      <c r="J70" s="99">
        <f t="shared" si="16"/>
        <v>1.6104705067664871</v>
      </c>
      <c r="K70" s="99">
        <f t="shared" si="16"/>
        <v>1.6146054103914578</v>
      </c>
      <c r="L70" s="99">
        <f t="shared" si="16"/>
        <v>1.618726422010017</v>
      </c>
      <c r="M70" s="99">
        <f t="shared" si="16"/>
        <v>1.6194255852563728</v>
      </c>
      <c r="N70" s="99">
        <f t="shared" si="16"/>
        <v>1.620276517893021</v>
      </c>
      <c r="O70" s="99">
        <f t="shared" si="16"/>
        <v>1.6212686366766154</v>
      </c>
      <c r="P70" s="99">
        <f t="shared" si="16"/>
        <v>1.6224076753590604</v>
      </c>
      <c r="Q70" s="99">
        <f t="shared" si="16"/>
        <v>1.6236954708793241</v>
      </c>
      <c r="R70" s="99">
        <f t="shared" si="17"/>
        <v>1.623985293856457</v>
      </c>
      <c r="S70" s="99">
        <f t="shared" si="17"/>
        <v>1.6249660843870026</v>
      </c>
      <c r="T70" s="99">
        <f t="shared" si="17"/>
        <v>1.6259545305978969</v>
      </c>
      <c r="U70" s="99">
        <f t="shared" si="17"/>
        <v>1.6271199682498836</v>
      </c>
      <c r="V70" s="99">
        <f t="shared" si="17"/>
        <v>1.6288674069181677</v>
      </c>
      <c r="W70" s="99">
        <f t="shared" si="17"/>
        <v>1.630565402773364</v>
      </c>
      <c r="X70" s="99">
        <f t="shared" si="17"/>
        <v>1.6318325762119332</v>
      </c>
      <c r="Y70" s="99">
        <f t="shared" si="17"/>
        <v>1.6336386693854492</v>
      </c>
      <c r="Z70" s="99">
        <f t="shared" si="17"/>
        <v>1.6356337478455376</v>
      </c>
      <c r="AA70" s="99">
        <f t="shared" si="17"/>
        <v>1.6373382921422033</v>
      </c>
      <c r="AB70" s="99">
        <f>AB69</f>
        <v>1.6401726166170729</v>
      </c>
      <c r="AC70" s="99">
        <f t="shared" si="18"/>
        <v>1.6426208698140818</v>
      </c>
      <c r="AD70" s="99">
        <f t="shared" si="18"/>
        <v>1.6449915900930292</v>
      </c>
    </row>
    <row r="72" spans="1:31">
      <c r="A72" t="s">
        <v>308</v>
      </c>
    </row>
    <row r="73" spans="1:31">
      <c r="A73" s="74" t="s">
        <v>303</v>
      </c>
      <c r="B73" s="4">
        <f t="shared" ref="B73:AD73" si="19">(B53*B63*B68)/(B58*btu_per_pj)</f>
        <v>2.7527643908638154E-4</v>
      </c>
      <c r="C73" s="4">
        <f t="shared" si="19"/>
        <v>2.820157419811048E-4</v>
      </c>
      <c r="D73" s="4">
        <f t="shared" si="19"/>
        <v>2.8912551920229525E-4</v>
      </c>
      <c r="E73" s="4">
        <f t="shared" si="19"/>
        <v>2.9170052190636035E-4</v>
      </c>
      <c r="F73" s="4">
        <f t="shared" si="19"/>
        <v>2.9343217827030747E-4</v>
      </c>
      <c r="G73" s="4">
        <f t="shared" si="19"/>
        <v>2.9661626584336488E-4</v>
      </c>
      <c r="H73" s="4">
        <f t="shared" si="19"/>
        <v>2.9698992986022999E-4</v>
      </c>
      <c r="I73" s="4">
        <f t="shared" si="19"/>
        <v>2.9921203388023356E-4</v>
      </c>
      <c r="J73" s="4">
        <f t="shared" si="19"/>
        <v>2.9767318094970236E-4</v>
      </c>
      <c r="K73" s="4">
        <f t="shared" si="19"/>
        <v>2.9931235317480752E-4</v>
      </c>
      <c r="L73" s="4">
        <f t="shared" si="19"/>
        <v>3.0214636984708898E-4</v>
      </c>
      <c r="M73" s="4">
        <f t="shared" si="19"/>
        <v>3.0469788546057898E-4</v>
      </c>
      <c r="N73" s="4">
        <f t="shared" si="19"/>
        <v>3.0682291052257818E-4</v>
      </c>
      <c r="O73" s="4">
        <f t="shared" si="19"/>
        <v>3.0910144312805193E-4</v>
      </c>
      <c r="P73" s="4">
        <f t="shared" si="19"/>
        <v>3.1024637498548664E-4</v>
      </c>
      <c r="Q73" s="4">
        <f t="shared" si="19"/>
        <v>3.119554071052185E-4</v>
      </c>
      <c r="R73" s="4">
        <f t="shared" si="19"/>
        <v>3.1362953168904777E-4</v>
      </c>
      <c r="S73" s="4">
        <f t="shared" si="19"/>
        <v>3.1552501867726756E-4</v>
      </c>
      <c r="T73" s="4">
        <f t="shared" si="19"/>
        <v>3.1833173976247392E-4</v>
      </c>
      <c r="U73" s="4">
        <f t="shared" si="19"/>
        <v>3.2058132922549882E-4</v>
      </c>
      <c r="V73" s="4">
        <f t="shared" si="19"/>
        <v>3.2228543971476894E-4</v>
      </c>
      <c r="W73" s="4">
        <f t="shared" si="19"/>
        <v>3.2423294618431881E-4</v>
      </c>
      <c r="X73" s="4">
        <f t="shared" si="19"/>
        <v>3.2580431801473744E-4</v>
      </c>
      <c r="Y73" s="4">
        <f t="shared" si="19"/>
        <v>3.2774790557167351E-4</v>
      </c>
      <c r="Z73" s="4">
        <f t="shared" si="19"/>
        <v>3.286914227669151E-4</v>
      </c>
      <c r="AA73" s="4">
        <f t="shared" si="19"/>
        <v>3.308697155302689E-4</v>
      </c>
      <c r="AB73" s="4">
        <f t="shared" si="19"/>
        <v>3.3227411653212875E-4</v>
      </c>
      <c r="AC73" s="4">
        <f t="shared" si="19"/>
        <v>3.3338412996270406E-4</v>
      </c>
      <c r="AD73" s="4">
        <f t="shared" si="19"/>
        <v>3.35340482291799E-4</v>
      </c>
    </row>
    <row r="74" spans="1:31">
      <c r="A74" s="74" t="s">
        <v>304</v>
      </c>
      <c r="B74" s="4">
        <f t="shared" ref="B74:AD74" si="20">(B54*B64*B69)/(B59*btu_per_pj)</f>
        <v>2.5785401886050264E-4</v>
      </c>
      <c r="C74" s="4">
        <f t="shared" si="20"/>
        <v>2.6279973723640997E-4</v>
      </c>
      <c r="D74" s="4">
        <f t="shared" si="20"/>
        <v>2.7009539343067718E-4</v>
      </c>
      <c r="E74" s="4">
        <f t="shared" si="20"/>
        <v>2.6934985815993271E-4</v>
      </c>
      <c r="F74" s="4">
        <f t="shared" si="20"/>
        <v>2.6732191363619908E-4</v>
      </c>
      <c r="G74" s="4">
        <f t="shared" si="20"/>
        <v>2.6558540542129656E-4</v>
      </c>
      <c r="H74" s="4">
        <f t="shared" si="20"/>
        <v>2.634838628714567E-4</v>
      </c>
      <c r="I74" s="4">
        <f t="shared" si="20"/>
        <v>2.6499221861651766E-4</v>
      </c>
      <c r="J74" s="4">
        <f t="shared" si="20"/>
        <v>2.6322326104421601E-4</v>
      </c>
      <c r="K74" s="4">
        <f t="shared" si="20"/>
        <v>2.6576999954096411E-4</v>
      </c>
      <c r="L74" s="4">
        <f t="shared" si="20"/>
        <v>2.7029771911445751E-4</v>
      </c>
      <c r="M74" s="4">
        <f t="shared" si="20"/>
        <v>2.742516222420542E-4</v>
      </c>
      <c r="N74" s="4">
        <f t="shared" si="20"/>
        <v>2.7712326083032993E-4</v>
      </c>
      <c r="O74" s="4">
        <f t="shared" si="20"/>
        <v>2.8374220390385801E-4</v>
      </c>
      <c r="P74" s="4">
        <f t="shared" si="20"/>
        <v>2.8815460755514063E-4</v>
      </c>
      <c r="Q74" s="4">
        <f t="shared" si="20"/>
        <v>2.9097244516691772E-4</v>
      </c>
      <c r="R74" s="4">
        <f t="shared" si="20"/>
        <v>3.2437459524737683E-4</v>
      </c>
      <c r="S74" s="4">
        <f t="shared" si="20"/>
        <v>3.2743100138223313E-4</v>
      </c>
      <c r="T74" s="4">
        <f t="shared" si="20"/>
        <v>3.2721175264423133E-4</v>
      </c>
      <c r="U74" s="4">
        <f t="shared" si="20"/>
        <v>3.2870081117188007E-4</v>
      </c>
      <c r="V74" s="4">
        <f t="shared" si="20"/>
        <v>3.3261852015607481E-4</v>
      </c>
      <c r="W74" s="4">
        <f t="shared" si="20"/>
        <v>3.367117732561843E-4</v>
      </c>
      <c r="X74" s="4">
        <f t="shared" si="20"/>
        <v>3.4127783138502893E-4</v>
      </c>
      <c r="Y74" s="4">
        <f t="shared" si="20"/>
        <v>3.5163340870449024E-4</v>
      </c>
      <c r="Z74" s="4">
        <f t="shared" si="20"/>
        <v>3.5496319484209945E-4</v>
      </c>
      <c r="AA74" s="4">
        <f t="shared" si="20"/>
        <v>3.5545071803136347E-4</v>
      </c>
      <c r="AB74" s="4">
        <f t="shared" si="20"/>
        <v>3.33025506165357E-4</v>
      </c>
      <c r="AC74" s="4">
        <f t="shared" si="20"/>
        <v>3.3622814377319294E-4</v>
      </c>
      <c r="AD74" s="4">
        <f t="shared" si="20"/>
        <v>3.3456580821732102E-4</v>
      </c>
    </row>
    <row r="75" spans="1:31">
      <c r="A75" s="74" t="s">
        <v>56</v>
      </c>
      <c r="B75" s="4">
        <f t="shared" ref="B75:AD75" si="21">(B55*B65*B70)/(B60*btu_per_pj)</f>
        <v>2.7646710181445581E-4</v>
      </c>
      <c r="C75" s="4">
        <f t="shared" si="21"/>
        <v>2.8419604799540595E-4</v>
      </c>
      <c r="D75" s="4">
        <f t="shared" si="21"/>
        <v>2.9264266651107151E-4</v>
      </c>
      <c r="E75" s="4">
        <f t="shared" si="21"/>
        <v>2.9686033963205314E-4</v>
      </c>
      <c r="F75" s="4">
        <f t="shared" si="21"/>
        <v>2.9894098670919556E-4</v>
      </c>
      <c r="G75" s="4">
        <f t="shared" si="21"/>
        <v>3.028779872521778E-4</v>
      </c>
      <c r="H75" s="4">
        <f t="shared" si="21"/>
        <v>3.051641741650961E-4</v>
      </c>
      <c r="I75" s="4">
        <f t="shared" si="21"/>
        <v>3.0975245470921185E-4</v>
      </c>
      <c r="J75" s="4">
        <f t="shared" si="21"/>
        <v>3.1003906759063677E-4</v>
      </c>
      <c r="K75" s="4">
        <f t="shared" si="21"/>
        <v>3.1285567762984179E-4</v>
      </c>
      <c r="L75" s="4">
        <f t="shared" si="21"/>
        <v>3.1678160478408704E-4</v>
      </c>
      <c r="M75" s="4">
        <f t="shared" si="21"/>
        <v>3.1902578847093499E-4</v>
      </c>
      <c r="N75" s="4">
        <f t="shared" si="21"/>
        <v>3.2225435707614736E-4</v>
      </c>
      <c r="O75" s="4">
        <f t="shared" si="21"/>
        <v>3.2579431569061218E-4</v>
      </c>
      <c r="P75" s="4">
        <f t="shared" si="21"/>
        <v>3.2768765324504845E-4</v>
      </c>
      <c r="Q75" s="4">
        <f t="shared" si="21"/>
        <v>6.4657406009222592E-4</v>
      </c>
      <c r="R75" s="4">
        <f t="shared" si="21"/>
        <v>5.5110770743060098E-4</v>
      </c>
      <c r="S75" s="4">
        <f t="shared" si="21"/>
        <v>1.2575969907448184E-3</v>
      </c>
      <c r="T75" s="4">
        <f t="shared" si="21"/>
        <v>1.2970045459030886E-3</v>
      </c>
      <c r="U75" s="4">
        <f t="shared" si="21"/>
        <v>1.6804588397954861E-3</v>
      </c>
      <c r="V75" s="4">
        <f t="shared" si="21"/>
        <v>1.867211833306677E-3</v>
      </c>
      <c r="W75" s="4">
        <f t="shared" si="21"/>
        <v>2.396441798285472E-3</v>
      </c>
      <c r="X75" s="4">
        <f t="shared" si="21"/>
        <v>2.3804640959400932E-3</v>
      </c>
      <c r="Y75" s="4">
        <f t="shared" si="21"/>
        <v>2.7157576874095846E-3</v>
      </c>
      <c r="Z75" s="4">
        <f t="shared" si="21"/>
        <v>2.8156053017410498E-3</v>
      </c>
      <c r="AA75" s="4">
        <f t="shared" si="21"/>
        <v>3.5748576556948535E-4</v>
      </c>
      <c r="AB75" s="4">
        <f t="shared" si="21"/>
        <v>3.7331134804211973E-4</v>
      </c>
      <c r="AC75" s="4">
        <f t="shared" si="21"/>
        <v>3.7559588060817199E-4</v>
      </c>
      <c r="AD75" s="4">
        <f t="shared" si="21"/>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22">B90</f>
        <v>20648.816725467095</v>
      </c>
      <c r="C91" s="41">
        <f t="shared" si="22"/>
        <v>20455.533698264171</v>
      </c>
      <c r="D91" s="41">
        <f t="shared" si="22"/>
        <v>20163.110357289192</v>
      </c>
      <c r="E91" s="41">
        <f t="shared" si="22"/>
        <v>19401.329079018447</v>
      </c>
      <c r="F91" s="41">
        <f t="shared" si="22"/>
        <v>18711.567271064563</v>
      </c>
      <c r="G91" s="41">
        <f t="shared" si="22"/>
        <v>23626.343516078407</v>
      </c>
      <c r="H91" s="41">
        <f t="shared" si="22"/>
        <v>20596.242988647595</v>
      </c>
      <c r="I91" s="41">
        <f t="shared" si="22"/>
        <v>23562.87838520723</v>
      </c>
      <c r="J91" s="41">
        <f t="shared" si="22"/>
        <v>23121.826150708646</v>
      </c>
      <c r="K91" s="41">
        <f t="shared" si="22"/>
        <v>24089.298874230826</v>
      </c>
      <c r="L91" s="41">
        <f t="shared" si="22"/>
        <v>24540.062657457074</v>
      </c>
      <c r="M91" s="41">
        <f t="shared" si="22"/>
        <v>25292.217436656414</v>
      </c>
      <c r="N91" s="41">
        <f t="shared" si="22"/>
        <v>27353.011576947589</v>
      </c>
      <c r="O91" s="41">
        <f t="shared" si="22"/>
        <v>28406.419012964288</v>
      </c>
      <c r="P91" s="41">
        <f t="shared" si="22"/>
        <v>26397.234381978476</v>
      </c>
      <c r="Q91" s="41">
        <f t="shared" si="22"/>
        <v>28504.711283572295</v>
      </c>
      <c r="R91" s="41">
        <f t="shared" ref="R91:AA92" si="23">R90</f>
        <v>29105.073247236141</v>
      </c>
      <c r="S91" s="41">
        <f t="shared" si="23"/>
        <v>25252.091041330677</v>
      </c>
      <c r="T91" s="41">
        <f t="shared" si="23"/>
        <v>25729.827095476699</v>
      </c>
      <c r="U91" s="41">
        <f t="shared" si="23"/>
        <v>27354.360826888616</v>
      </c>
      <c r="V91" s="41">
        <f t="shared" si="23"/>
        <v>28896.14477035508</v>
      </c>
      <c r="W91" s="41">
        <f t="shared" si="23"/>
        <v>30747.917792277007</v>
      </c>
      <c r="X91" s="41">
        <f t="shared" si="23"/>
        <v>28242.234888481154</v>
      </c>
      <c r="Y91" s="41">
        <f t="shared" si="23"/>
        <v>27675.977627732693</v>
      </c>
      <c r="Z91" s="41">
        <f t="shared" si="23"/>
        <v>25095.04908003924</v>
      </c>
      <c r="AA91" s="41">
        <f t="shared" si="23"/>
        <v>24830.151636664104</v>
      </c>
      <c r="AB91" s="41">
        <f>AB90</f>
        <v>22418.505870769652</v>
      </c>
      <c r="AC91" s="41">
        <f t="shared" ref="AC91:AD92" si="24">AC90</f>
        <v>25159.423135555022</v>
      </c>
      <c r="AD91" s="41">
        <f t="shared" si="24"/>
        <v>25385.572982045724</v>
      </c>
    </row>
    <row r="92" spans="1:30">
      <c r="A92" s="74" t="s">
        <v>310</v>
      </c>
      <c r="B92" s="41">
        <f t="shared" si="22"/>
        <v>20648.816725467095</v>
      </c>
      <c r="C92" s="41">
        <f t="shared" si="22"/>
        <v>20455.533698264171</v>
      </c>
      <c r="D92" s="41">
        <f t="shared" si="22"/>
        <v>20163.110357289192</v>
      </c>
      <c r="E92" s="41">
        <f t="shared" si="22"/>
        <v>19401.329079018447</v>
      </c>
      <c r="F92" s="41">
        <f t="shared" si="22"/>
        <v>18711.567271064563</v>
      </c>
      <c r="G92" s="41">
        <f t="shared" si="22"/>
        <v>23626.343516078407</v>
      </c>
      <c r="H92" s="41">
        <f t="shared" si="22"/>
        <v>20596.242988647595</v>
      </c>
      <c r="I92" s="41">
        <f t="shared" si="22"/>
        <v>23562.87838520723</v>
      </c>
      <c r="J92" s="41">
        <f t="shared" si="22"/>
        <v>23121.826150708646</v>
      </c>
      <c r="K92" s="41">
        <f t="shared" si="22"/>
        <v>24089.298874230826</v>
      </c>
      <c r="L92" s="41">
        <f t="shared" si="22"/>
        <v>24540.062657457074</v>
      </c>
      <c r="M92" s="41">
        <f t="shared" si="22"/>
        <v>25292.217436656414</v>
      </c>
      <c r="N92" s="41">
        <f t="shared" si="22"/>
        <v>27353.011576947589</v>
      </c>
      <c r="O92" s="41">
        <f t="shared" si="22"/>
        <v>28406.419012964288</v>
      </c>
      <c r="P92" s="41">
        <f t="shared" si="22"/>
        <v>26397.234381978476</v>
      </c>
      <c r="Q92" s="41">
        <f t="shared" si="22"/>
        <v>28504.711283572295</v>
      </c>
      <c r="R92" s="41">
        <f t="shared" si="23"/>
        <v>29105.073247236141</v>
      </c>
      <c r="S92" s="41">
        <f t="shared" si="23"/>
        <v>25252.091041330677</v>
      </c>
      <c r="T92" s="41">
        <f t="shared" si="23"/>
        <v>25729.827095476699</v>
      </c>
      <c r="U92" s="41">
        <f t="shared" si="23"/>
        <v>27354.360826888616</v>
      </c>
      <c r="V92" s="41">
        <f t="shared" si="23"/>
        <v>28896.14477035508</v>
      </c>
      <c r="W92" s="41">
        <f t="shared" si="23"/>
        <v>30747.917792277007</v>
      </c>
      <c r="X92" s="41">
        <f t="shared" si="23"/>
        <v>28242.234888481154</v>
      </c>
      <c r="Y92" s="41">
        <f t="shared" si="23"/>
        <v>27675.977627732693</v>
      </c>
      <c r="Z92" s="41">
        <f t="shared" si="23"/>
        <v>25095.04908003924</v>
      </c>
      <c r="AA92" s="41">
        <f t="shared" si="23"/>
        <v>24830.151636664104</v>
      </c>
      <c r="AB92" s="41">
        <f>AB91</f>
        <v>22418.505870769652</v>
      </c>
      <c r="AC92" s="41">
        <f t="shared" si="24"/>
        <v>25159.423135555022</v>
      </c>
      <c r="AD92" s="41">
        <f t="shared" si="24"/>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5">B95</f>
        <v>13.946550963334314</v>
      </c>
      <c r="C96" s="99">
        <f t="shared" si="25"/>
        <v>13.961716714435859</v>
      </c>
      <c r="D96" s="99">
        <f t="shared" si="25"/>
        <v>14.363550063264581</v>
      </c>
      <c r="E96" s="99">
        <f t="shared" si="25"/>
        <v>14.321165677068281</v>
      </c>
      <c r="F96" s="99">
        <f t="shared" si="25"/>
        <v>14.400653018618694</v>
      </c>
      <c r="G96" s="99">
        <f t="shared" si="25"/>
        <v>14.960638757393086</v>
      </c>
      <c r="H96" s="99">
        <f t="shared" si="25"/>
        <v>14.991971261537735</v>
      </c>
      <c r="I96" s="99">
        <f t="shared" si="25"/>
        <v>14.925466904039599</v>
      </c>
      <c r="J96" s="99">
        <f t="shared" si="25"/>
        <v>15.281245618670095</v>
      </c>
      <c r="K96" s="99">
        <f t="shared" si="25"/>
        <v>15.300944301627712</v>
      </c>
      <c r="L96" s="99">
        <f t="shared" si="25"/>
        <v>15.606587322820975</v>
      </c>
      <c r="M96" s="99">
        <f t="shared" si="25"/>
        <v>15.31365137129173</v>
      </c>
      <c r="N96" s="99">
        <f t="shared" si="25"/>
        <v>15.464953954035126</v>
      </c>
      <c r="O96" s="99">
        <f t="shared" si="25"/>
        <v>15.749871263318729</v>
      </c>
      <c r="P96" s="99">
        <f t="shared" si="25"/>
        <v>15.491024596105641</v>
      </c>
      <c r="Q96" s="99">
        <f t="shared" si="25"/>
        <v>15.691289029885732</v>
      </c>
      <c r="R96" s="99">
        <f t="shared" ref="R96:AA97" si="26">R95</f>
        <v>16.166270375848033</v>
      </c>
      <c r="S96" s="99">
        <f t="shared" si="26"/>
        <v>16.01692934135216</v>
      </c>
      <c r="T96" s="99">
        <f t="shared" si="26"/>
        <v>16.212507017540833</v>
      </c>
      <c r="U96" s="99">
        <f t="shared" si="26"/>
        <v>16.606195182739125</v>
      </c>
      <c r="V96" s="99">
        <f t="shared" si="26"/>
        <v>16.748910404492754</v>
      </c>
      <c r="W96" s="99">
        <f t="shared" si="26"/>
        <v>16.476091839550524</v>
      </c>
      <c r="X96" s="99">
        <f t="shared" si="26"/>
        <v>16.831579216989802</v>
      </c>
      <c r="Y96" s="99">
        <f t="shared" si="26"/>
        <v>16.547366031167421</v>
      </c>
      <c r="Z96" s="99">
        <f t="shared" si="26"/>
        <v>16.610308543187216</v>
      </c>
      <c r="AA96" s="99">
        <f t="shared" si="26"/>
        <v>16.442170456589785</v>
      </c>
      <c r="AB96" s="99">
        <f>AB95</f>
        <v>16.929230868571089</v>
      </c>
      <c r="AC96" s="99">
        <f t="shared" ref="AC96:AD97" si="27">AC95</f>
        <v>17.002482084127422</v>
      </c>
      <c r="AD96" s="99">
        <f t="shared" si="27"/>
        <v>16.717488178378051</v>
      </c>
    </row>
    <row r="97" spans="1:30">
      <c r="A97" s="74" t="s">
        <v>56</v>
      </c>
      <c r="B97" s="99">
        <f t="shared" si="25"/>
        <v>13.946550963334314</v>
      </c>
      <c r="C97" s="99">
        <f t="shared" si="25"/>
        <v>13.961716714435859</v>
      </c>
      <c r="D97" s="99">
        <f t="shared" si="25"/>
        <v>14.363550063264581</v>
      </c>
      <c r="E97" s="99">
        <f t="shared" si="25"/>
        <v>14.321165677068281</v>
      </c>
      <c r="F97" s="99">
        <f t="shared" si="25"/>
        <v>14.400653018618694</v>
      </c>
      <c r="G97" s="99">
        <f t="shared" si="25"/>
        <v>14.960638757393086</v>
      </c>
      <c r="H97" s="99">
        <f t="shared" si="25"/>
        <v>14.991971261537735</v>
      </c>
      <c r="I97" s="99">
        <f t="shared" si="25"/>
        <v>14.925466904039599</v>
      </c>
      <c r="J97" s="99">
        <f t="shared" si="25"/>
        <v>15.281245618670095</v>
      </c>
      <c r="K97" s="99">
        <f t="shared" si="25"/>
        <v>15.300944301627712</v>
      </c>
      <c r="L97" s="99">
        <f t="shared" si="25"/>
        <v>15.606587322820975</v>
      </c>
      <c r="M97" s="99">
        <f t="shared" si="25"/>
        <v>15.31365137129173</v>
      </c>
      <c r="N97" s="99">
        <f t="shared" si="25"/>
        <v>15.464953954035126</v>
      </c>
      <c r="O97" s="99">
        <f t="shared" si="25"/>
        <v>15.749871263318729</v>
      </c>
      <c r="P97" s="99">
        <f t="shared" si="25"/>
        <v>15.491024596105641</v>
      </c>
      <c r="Q97" s="99">
        <f t="shared" si="25"/>
        <v>15.691289029885732</v>
      </c>
      <c r="R97" s="99">
        <f t="shared" si="26"/>
        <v>16.166270375848033</v>
      </c>
      <c r="S97" s="99">
        <f t="shared" si="26"/>
        <v>16.01692934135216</v>
      </c>
      <c r="T97" s="99">
        <f t="shared" si="26"/>
        <v>16.212507017540833</v>
      </c>
      <c r="U97" s="99">
        <f t="shared" si="26"/>
        <v>16.606195182739125</v>
      </c>
      <c r="V97" s="99">
        <f t="shared" si="26"/>
        <v>16.748910404492754</v>
      </c>
      <c r="W97" s="99">
        <f t="shared" si="26"/>
        <v>16.476091839550524</v>
      </c>
      <c r="X97" s="99">
        <f t="shared" si="26"/>
        <v>16.831579216989802</v>
      </c>
      <c r="Y97" s="99">
        <f t="shared" si="26"/>
        <v>16.547366031167421</v>
      </c>
      <c r="Z97" s="99">
        <f t="shared" si="26"/>
        <v>16.610308543187216</v>
      </c>
      <c r="AA97" s="99">
        <f t="shared" si="26"/>
        <v>16.442170456589785</v>
      </c>
      <c r="AB97" s="99">
        <f>AB96</f>
        <v>16.929230868571089</v>
      </c>
      <c r="AC97" s="99">
        <f t="shared" si="27"/>
        <v>17.002482084127422</v>
      </c>
      <c r="AD97" s="99">
        <f t="shared" si="27"/>
        <v>16.717488178378051</v>
      </c>
    </row>
    <row r="99" spans="1:30">
      <c r="A99" t="s">
        <v>308</v>
      </c>
    </row>
    <row r="100" spans="1:30">
      <c r="A100" s="74" t="s">
        <v>303</v>
      </c>
      <c r="B100" s="4">
        <f t="shared" ref="B100:AD100" si="28">(B80*B90*B95)/(B85*btu_per_pj)</f>
        <v>5.0831930757901144E-4</v>
      </c>
      <c r="C100" s="4">
        <f t="shared" si="28"/>
        <v>4.8510841907184894E-4</v>
      </c>
      <c r="D100" s="4">
        <f t="shared" si="28"/>
        <v>5.0677896993893661E-4</v>
      </c>
      <c r="E100" s="4">
        <f t="shared" si="28"/>
        <v>5.3197424770179142E-4</v>
      </c>
      <c r="F100" s="4">
        <f t="shared" si="28"/>
        <v>5.4267840645698135E-4</v>
      </c>
      <c r="G100" s="4">
        <f t="shared" si="28"/>
        <v>5.6898407678395032E-4</v>
      </c>
      <c r="H100" s="4">
        <f t="shared" si="28"/>
        <v>5.8481288995000332E-4</v>
      </c>
      <c r="I100" s="4">
        <f t="shared" si="28"/>
        <v>5.8847463689989997E-4</v>
      </c>
      <c r="J100" s="4">
        <f t="shared" si="28"/>
        <v>5.9353184277824661E-4</v>
      </c>
      <c r="K100" s="4">
        <f t="shared" si="28"/>
        <v>6.1676044328935059E-4</v>
      </c>
      <c r="L100" s="4">
        <f t="shared" si="28"/>
        <v>6.1890093587952169E-4</v>
      </c>
      <c r="M100" s="4">
        <f t="shared" si="28"/>
        <v>6.3054159123759326E-4</v>
      </c>
      <c r="N100" s="4">
        <f t="shared" si="28"/>
        <v>6.3604762763658793E-4</v>
      </c>
      <c r="O100" s="4">
        <f t="shared" si="28"/>
        <v>6.5302187639167597E-4</v>
      </c>
      <c r="P100" s="4">
        <f t="shared" si="28"/>
        <v>6.4730351275157233E-4</v>
      </c>
      <c r="Q100" s="4">
        <f t="shared" si="28"/>
        <v>6.7204110565631796E-4</v>
      </c>
      <c r="R100" s="4">
        <f t="shared" si="28"/>
        <v>7.8700949455831561E-4</v>
      </c>
      <c r="S100" s="4">
        <f t="shared" si="28"/>
        <v>6.5020592983111537E-4</v>
      </c>
      <c r="T100" s="4">
        <f t="shared" si="28"/>
        <v>6.4389054782807516E-4</v>
      </c>
      <c r="U100" s="4">
        <f t="shared" si="28"/>
        <v>7.2467023585492181E-4</v>
      </c>
      <c r="V100" s="4">
        <f t="shared" si="28"/>
        <v>7.3089265585202874E-4</v>
      </c>
      <c r="W100" s="4">
        <f t="shared" si="28"/>
        <v>7.4294721588837758E-4</v>
      </c>
      <c r="X100" s="4">
        <f t="shared" si="28"/>
        <v>7.6089409584761774E-4</v>
      </c>
      <c r="Y100" s="4">
        <f t="shared" si="28"/>
        <v>6.8087864336448072E-4</v>
      </c>
      <c r="Z100" s="4">
        <f t="shared" si="28"/>
        <v>6.5967877996366117E-4</v>
      </c>
      <c r="AA100" s="4">
        <f t="shared" si="28"/>
        <v>6.7195257486401356E-4</v>
      </c>
      <c r="AB100" s="4">
        <f t="shared" si="28"/>
        <v>6.859016501770327E-4</v>
      </c>
      <c r="AC100" s="4">
        <f t="shared" si="28"/>
        <v>8.530025223186464E-4</v>
      </c>
      <c r="AD100" s="4">
        <f t="shared" si="28"/>
        <v>8.2385602902333775E-4</v>
      </c>
    </row>
    <row r="101" spans="1:30">
      <c r="A101" s="74" t="s">
        <v>304</v>
      </c>
      <c r="B101" s="4">
        <f t="shared" ref="B101:AD101" si="29">(B81*B91*B96)/(B86*btu_per_pj)</f>
        <v>5.0831929955000472E-4</v>
      </c>
      <c r="C101" s="4">
        <f t="shared" si="29"/>
        <v>4.851084564632815E-4</v>
      </c>
      <c r="D101" s="4">
        <f t="shared" si="29"/>
        <v>5.0677900909283993E-4</v>
      </c>
      <c r="E101" s="4">
        <f t="shared" si="29"/>
        <v>5.3197430226299062E-4</v>
      </c>
      <c r="F101" s="4">
        <f t="shared" si="29"/>
        <v>5.4267844671793326E-4</v>
      </c>
      <c r="G101" s="4">
        <f t="shared" si="29"/>
        <v>5.6898409119955152E-4</v>
      </c>
      <c r="H101" s="4">
        <f t="shared" si="29"/>
        <v>5.8481290842090771E-4</v>
      </c>
      <c r="I101" s="4">
        <f t="shared" si="29"/>
        <v>5.8847461567574863E-4</v>
      </c>
      <c r="J101" s="4">
        <f t="shared" si="29"/>
        <v>5.9353181693706846E-4</v>
      </c>
      <c r="K101" s="4">
        <f t="shared" si="29"/>
        <v>6.167604107559896E-4</v>
      </c>
      <c r="L101" s="4">
        <f t="shared" si="29"/>
        <v>6.1890094291940968E-4</v>
      </c>
      <c r="M101" s="4">
        <f t="shared" si="29"/>
        <v>6.3054148428861039E-4</v>
      </c>
      <c r="N101" s="4">
        <f t="shared" si="29"/>
        <v>6.3604780713599925E-4</v>
      </c>
      <c r="O101" s="4">
        <f t="shared" si="29"/>
        <v>6.5302189982317999E-4</v>
      </c>
      <c r="P101" s="4">
        <f t="shared" si="29"/>
        <v>6.4730322660601889E-4</v>
      </c>
      <c r="Q101" s="4">
        <f t="shared" si="29"/>
        <v>6.7204069211801237E-4</v>
      </c>
      <c r="R101" s="4">
        <f t="shared" si="29"/>
        <v>7.8700936539188827E-4</v>
      </c>
      <c r="S101" s="4">
        <f t="shared" si="29"/>
        <v>6.5020559812201345E-4</v>
      </c>
      <c r="T101" s="4">
        <f t="shared" si="29"/>
        <v>6.4389030275120067E-4</v>
      </c>
      <c r="U101" s="4">
        <f t="shared" si="29"/>
        <v>7.2466979985844342E-4</v>
      </c>
      <c r="V101" s="4">
        <f t="shared" si="29"/>
        <v>7.3089237309271972E-4</v>
      </c>
      <c r="W101" s="4">
        <f t="shared" si="29"/>
        <v>7.4294764594324636E-4</v>
      </c>
      <c r="X101" s="4">
        <f t="shared" si="29"/>
        <v>7.6089423860918755E-4</v>
      </c>
      <c r="Y101" s="4">
        <f t="shared" si="29"/>
        <v>7.0653153444321152E-4</v>
      </c>
      <c r="Z101" s="4">
        <f t="shared" si="29"/>
        <v>6.757108140583955E-4</v>
      </c>
      <c r="AA101" s="4">
        <f t="shared" si="29"/>
        <v>6.6960309033651708E-4</v>
      </c>
      <c r="AB101" s="4">
        <f t="shared" si="29"/>
        <v>6.7695425193074407E-4</v>
      </c>
      <c r="AC101" s="4">
        <f t="shared" si="29"/>
        <v>8.4921139999723011E-4</v>
      </c>
      <c r="AD101" s="4">
        <f t="shared" si="29"/>
        <v>8.0874864462804417E-4</v>
      </c>
    </row>
    <row r="102" spans="1:30">
      <c r="A102" s="74" t="s">
        <v>56</v>
      </c>
      <c r="B102" s="4">
        <f t="shared" ref="B102:AD102" si="30">(B82*B92*B97)/(B87*btu_per_pj)</f>
        <v>5.0831936152752777E-4</v>
      </c>
      <c r="C102" s="4">
        <f t="shared" si="30"/>
        <v>4.8510836373073362E-4</v>
      </c>
      <c r="D102" s="4">
        <f t="shared" si="30"/>
        <v>5.0677898749006004E-4</v>
      </c>
      <c r="E102" s="4">
        <f t="shared" si="30"/>
        <v>5.3197434840086377E-4</v>
      </c>
      <c r="F102" s="4">
        <f t="shared" si="30"/>
        <v>5.4267758154958354E-4</v>
      </c>
      <c r="G102" s="4">
        <f t="shared" si="30"/>
        <v>5.6898441783356281E-4</v>
      </c>
      <c r="H102" s="4">
        <f t="shared" si="30"/>
        <v>5.8481284660678748E-4</v>
      </c>
      <c r="I102" s="4">
        <f t="shared" si="30"/>
        <v>5.8847456532576446E-4</v>
      </c>
      <c r="J102" s="4">
        <f t="shared" si="30"/>
        <v>5.935315508425156E-4</v>
      </c>
      <c r="K102" s="4">
        <f t="shared" si="30"/>
        <v>6.167600355621158E-4</v>
      </c>
      <c r="L102" s="4">
        <f t="shared" si="30"/>
        <v>6.1890086165373385E-4</v>
      </c>
      <c r="M102" s="4">
        <f t="shared" si="30"/>
        <v>6.3054118918489006E-4</v>
      </c>
      <c r="N102" s="4">
        <f t="shared" si="30"/>
        <v>6.360478132220349E-4</v>
      </c>
      <c r="O102" s="4">
        <f t="shared" si="30"/>
        <v>6.5302224101818724E-4</v>
      </c>
      <c r="P102" s="4">
        <f t="shared" si="30"/>
        <v>6.473036477391129E-4</v>
      </c>
      <c r="Q102" s="4">
        <f t="shared" si="30"/>
        <v>6.7204067041068589E-4</v>
      </c>
      <c r="R102" s="4">
        <f t="shared" si="30"/>
        <v>7.8700925049653592E-4</v>
      </c>
      <c r="S102" s="4">
        <f t="shared" si="30"/>
        <v>6.502054036231418E-4</v>
      </c>
      <c r="T102" s="4">
        <f t="shared" si="30"/>
        <v>6.4389052159491704E-4</v>
      </c>
      <c r="U102" s="4">
        <f t="shared" si="30"/>
        <v>7.2467025445929127E-4</v>
      </c>
      <c r="V102" s="4">
        <f t="shared" si="30"/>
        <v>7.3089178380438317E-4</v>
      </c>
      <c r="W102" s="4">
        <f t="shared" si="30"/>
        <v>7.4294639994903447E-4</v>
      </c>
      <c r="X102" s="4">
        <f t="shared" si="30"/>
        <v>7.6089409066905454E-4</v>
      </c>
      <c r="Y102" s="4">
        <f t="shared" si="30"/>
        <v>7.3719191462018969E-4</v>
      </c>
      <c r="Z102" s="4">
        <f t="shared" si="30"/>
        <v>6.5967877996366106E-4</v>
      </c>
      <c r="AA102" s="4">
        <f t="shared" si="30"/>
        <v>6.6838783971884643E-4</v>
      </c>
      <c r="AB102" s="4">
        <f t="shared" si="30"/>
        <v>6.8322234685602864E-4</v>
      </c>
      <c r="AC102" s="4">
        <f t="shared" si="30"/>
        <v>8.5404403943991443E-4</v>
      </c>
      <c r="AD102" s="4">
        <f t="shared" si="30"/>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31">B106</f>
        <v>305626</v>
      </c>
      <c r="C107" s="41">
        <f t="shared" si="31"/>
        <v>298036</v>
      </c>
      <c r="D107" s="41">
        <f t="shared" si="31"/>
        <v>288621</v>
      </c>
      <c r="E107" s="41">
        <f t="shared" si="31"/>
        <v>287282</v>
      </c>
      <c r="F107" s="41">
        <f t="shared" si="31"/>
        <v>282285</v>
      </c>
      <c r="G107" s="41">
        <f t="shared" si="31"/>
        <v>274589</v>
      </c>
      <c r="H107" s="41">
        <f t="shared" si="31"/>
        <v>268211</v>
      </c>
      <c r="I107" s="41">
        <f t="shared" si="31"/>
        <v>275043</v>
      </c>
      <c r="J107" s="41">
        <f t="shared" si="31"/>
        <v>288761</v>
      </c>
      <c r="K107" s="41">
        <f t="shared" si="31"/>
        <v>298295</v>
      </c>
      <c r="L107" s="41">
        <f t="shared" si="31"/>
        <v>311278</v>
      </c>
      <c r="M107" s="41">
        <f t="shared" si="31"/>
        <v>318330</v>
      </c>
      <c r="N107" s="41">
        <f t="shared" si="31"/>
        <v>350082</v>
      </c>
      <c r="O107" s="41">
        <f t="shared" si="31"/>
        <v>373358</v>
      </c>
      <c r="P107" s="41">
        <f t="shared" si="31"/>
        <v>408816</v>
      </c>
      <c r="Q107" s="41">
        <f t="shared" si="31"/>
        <v>443715</v>
      </c>
      <c r="R107" s="41">
        <f t="shared" si="31"/>
        <v>484897</v>
      </c>
      <c r="S107" s="41">
        <f t="shared" si="31"/>
        <v>522429.99999999994</v>
      </c>
      <c r="T107" s="41">
        <f t="shared" si="31"/>
        <v>566889</v>
      </c>
      <c r="U107" s="41">
        <f t="shared" si="31"/>
        <v>594860</v>
      </c>
      <c r="V107" s="41">
        <f t="shared" si="31"/>
        <v>616180</v>
      </c>
      <c r="W107" s="41">
        <f t="shared" si="31"/>
        <v>631097</v>
      </c>
      <c r="X107" s="41">
        <f t="shared" si="31"/>
        <v>661452</v>
      </c>
      <c r="Y107" s="41">
        <f t="shared" si="31"/>
        <v>672428</v>
      </c>
      <c r="Z107" s="41">
        <f t="shared" si="31"/>
        <v>688204</v>
      </c>
      <c r="AA107" s="41">
        <f t="shared" si="31"/>
        <v>709258</v>
      </c>
      <c r="AB107" s="41">
        <f>AB106</f>
        <v>716264</v>
      </c>
      <c r="AC107" s="41">
        <f t="shared" ref="AC107:AD107" si="32">AC106</f>
        <v>721000</v>
      </c>
      <c r="AD107" s="41">
        <f t="shared" si="32"/>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3">(B107*B113*B116)/(B110*btu_per_pj)</f>
        <v>4.4269551408579407E-4</v>
      </c>
      <c r="C119" s="4">
        <f t="shared" si="33"/>
        <v>4.4269552713807001E-4</v>
      </c>
      <c r="D119" s="4">
        <f t="shared" si="33"/>
        <v>4.4269544732804684E-4</v>
      </c>
      <c r="E119" s="4">
        <f t="shared" si="33"/>
        <v>4.426954640837326E-4</v>
      </c>
      <c r="F119" s="4">
        <f t="shared" si="33"/>
        <v>4.4268305227251355E-4</v>
      </c>
      <c r="G119" s="4">
        <f t="shared" si="33"/>
        <v>4.4269544548619747E-4</v>
      </c>
      <c r="H119" s="4">
        <f t="shared" si="33"/>
        <v>4.4268296109543215E-4</v>
      </c>
      <c r="I119" s="4">
        <f t="shared" si="33"/>
        <v>4.4267893338379826E-4</v>
      </c>
      <c r="J119" s="4">
        <f t="shared" si="33"/>
        <v>4.3837112154177757E-4</v>
      </c>
      <c r="K119" s="4">
        <f t="shared" si="33"/>
        <v>4.38367640835581E-4</v>
      </c>
      <c r="L119" s="4">
        <f t="shared" si="33"/>
        <v>4.3838665522864155E-4</v>
      </c>
      <c r="M119" s="4">
        <f t="shared" si="33"/>
        <v>4.8622370686353194E-4</v>
      </c>
      <c r="N119" s="4">
        <f t="shared" si="33"/>
        <v>5.0613119724337815E-4</v>
      </c>
      <c r="O119" s="4">
        <f t="shared" si="33"/>
        <v>5.0614154084253644E-4</v>
      </c>
      <c r="P119" s="4">
        <f t="shared" si="33"/>
        <v>5.0613517206919711E-4</v>
      </c>
      <c r="Q119" s="4">
        <f t="shared" si="33"/>
        <v>5.5323232564778442E-4</v>
      </c>
      <c r="R119" s="4">
        <f t="shared" si="33"/>
        <v>5.5324271174307714E-4</v>
      </c>
      <c r="S119" s="4">
        <f t="shared" si="33"/>
        <v>5.6636483031727335E-4</v>
      </c>
      <c r="T119" s="4">
        <f t="shared" si="33"/>
        <v>5.6639641423577713E-4</v>
      </c>
      <c r="U119" s="4">
        <f t="shared" si="33"/>
        <v>3.7362245067329105E-4</v>
      </c>
      <c r="V119" s="4">
        <f t="shared" si="33"/>
        <v>3.7362415766694772E-4</v>
      </c>
      <c r="W119" s="4">
        <f t="shared" si="33"/>
        <v>3.7361968669060992E-4</v>
      </c>
      <c r="X119" s="4">
        <f t="shared" si="33"/>
        <v>3.7361547531535261E-4</v>
      </c>
      <c r="Y119" s="4">
        <f t="shared" si="33"/>
        <v>3.7379641013523347E-4</v>
      </c>
      <c r="Z119" s="4">
        <f t="shared" si="33"/>
        <v>3.7110589751283152E-4</v>
      </c>
      <c r="AA119" s="4">
        <f t="shared" si="33"/>
        <v>3.732213387350254E-4</v>
      </c>
      <c r="AB119" s="4">
        <f t="shared" si="33"/>
        <v>3.9640068217306645E-4</v>
      </c>
      <c r="AC119" s="4">
        <f t="shared" si="33"/>
        <v>4.137186882682481E-4</v>
      </c>
      <c r="AD119" s="4">
        <f t="shared" si="33"/>
        <v>4.1301627962942258E-4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4.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4"/>
  <sheetViews>
    <sheetView topLeftCell="A83" workbookViewId="0">
      <pane xSplit="1" topLeftCell="B1" activePane="topRight" state="frozen"/>
      <selection activeCell="B38" sqref="B38"/>
      <selection pane="topRight" activeCell="A146" sqref="A146"/>
    </sheetView>
  </sheetViews>
  <sheetFormatPr defaultRowHeight="14.5"/>
  <cols>
    <col min="1" max="1" width="32" customWidth="1"/>
    <col min="2" max="2" width="15.54296875" customWidth="1"/>
    <col min="3" max="3" width="28.26953125" customWidth="1"/>
    <col min="4" max="4" width="14.54296875" customWidth="1"/>
    <col min="5" max="5" width="13.54296875" customWidth="1"/>
    <col min="6" max="6" width="11.81640625" bestFit="1" customWidth="1"/>
    <col min="7" max="8" width="10.7265625" bestFit="1" customWidth="1"/>
    <col min="28" max="29" width="9.269531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32" spans="1:1"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4.8245990742172643E-4</v>
      </c>
      <c r="D37" s="4">
        <f>(AB64*AB35)/AB55</f>
        <v>1.6199664652297569E-3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8">TREND($C$37:$D$37,$C$36:$D$36,C34)</f>
        <v>4.8245990742172562E-4</v>
      </c>
      <c r="D38" s="4">
        <f t="shared" si="8"/>
        <v>5.2796016973404025E-4</v>
      </c>
      <c r="E38" s="4">
        <f t="shared" si="8"/>
        <v>5.7346043204636876E-4</v>
      </c>
      <c r="F38" s="4">
        <f t="shared" si="8"/>
        <v>6.1896069435868339E-4</v>
      </c>
      <c r="G38" s="4">
        <f t="shared" si="8"/>
        <v>6.644609566710119E-4</v>
      </c>
      <c r="H38" s="4">
        <f>TREND($C$37:$D$37,$C$36:$D$36,H34)</f>
        <v>7.0996121898332654E-4</v>
      </c>
      <c r="I38" s="4">
        <f t="shared" si="8"/>
        <v>7.5546148129565505E-4</v>
      </c>
      <c r="J38" s="4">
        <f t="shared" si="8"/>
        <v>8.0096174360796968E-4</v>
      </c>
      <c r="K38" s="4">
        <f t="shared" si="8"/>
        <v>8.4646200592029819E-4</v>
      </c>
      <c r="L38" s="4">
        <f t="shared" si="8"/>
        <v>8.9196226823261282E-4</v>
      </c>
      <c r="M38" s="4">
        <f t="shared" si="8"/>
        <v>9.3746253054494133E-4</v>
      </c>
      <c r="N38" s="4">
        <f t="shared" si="8"/>
        <v>9.8296279285725596E-4</v>
      </c>
      <c r="O38" s="4">
        <f t="shared" si="8"/>
        <v>1.0284630551695845E-3</v>
      </c>
      <c r="P38" s="4">
        <f t="shared" si="8"/>
        <v>1.0739633174818991E-3</v>
      </c>
      <c r="Q38" s="4">
        <f t="shared" si="8"/>
        <v>1.1194635797942276E-3</v>
      </c>
      <c r="R38" s="4">
        <f t="shared" si="8"/>
        <v>1.1649638421065422E-3</v>
      </c>
      <c r="S38" s="4">
        <f t="shared" si="8"/>
        <v>1.2104641044188708E-3</v>
      </c>
      <c r="T38" s="4">
        <f t="shared" si="8"/>
        <v>1.2559643667311854E-3</v>
      </c>
      <c r="U38" s="4">
        <f t="shared" si="8"/>
        <v>1.3014646290435E-3</v>
      </c>
      <c r="V38" s="4">
        <f t="shared" si="8"/>
        <v>1.3469648913558285E-3</v>
      </c>
      <c r="W38" s="4">
        <f t="shared" si="8"/>
        <v>1.3924651536681432E-3</v>
      </c>
      <c r="X38" s="4">
        <f t="shared" si="8"/>
        <v>1.4379654159804717E-3</v>
      </c>
      <c r="Y38" s="4">
        <f t="shared" si="8"/>
        <v>1.4834656782927863E-3</v>
      </c>
      <c r="Z38" s="4">
        <f t="shared" si="8"/>
        <v>1.5289659406051148E-3</v>
      </c>
      <c r="AA38" s="4">
        <f t="shared" si="8"/>
        <v>1.5744662029174294E-3</v>
      </c>
      <c r="AB38" s="4">
        <f t="shared" si="8"/>
        <v>1.619966465229758E-3</v>
      </c>
      <c r="AC38" s="4">
        <f t="shared" si="8"/>
        <v>1.6654667275420726E-3</v>
      </c>
      <c r="AD38" s="4">
        <f t="shared" si="8"/>
        <v>1.7109669898544011E-3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9">C44-(C45-B45)</f>
        <v>87.122000000000057</v>
      </c>
      <c r="D46" s="81">
        <f t="shared" si="9"/>
        <v>73.573999999999941</v>
      </c>
      <c r="E46" s="81">
        <f t="shared" si="9"/>
        <v>71.059000000000026</v>
      </c>
      <c r="F46" s="81">
        <f t="shared" si="9"/>
        <v>44.079000000000022</v>
      </c>
      <c r="G46" s="81">
        <f t="shared" si="9"/>
        <v>91.72499999999998</v>
      </c>
      <c r="H46" s="81">
        <f t="shared" si="9"/>
        <v>72.826999999999899</v>
      </c>
      <c r="I46" s="81">
        <f t="shared" si="9"/>
        <v>71.210000000000008</v>
      </c>
      <c r="J46" s="81">
        <f t="shared" si="9"/>
        <v>73.993000000000137</v>
      </c>
      <c r="K46" s="81">
        <f t="shared" si="9"/>
        <v>96.337999999999937</v>
      </c>
      <c r="L46" s="81">
        <f t="shared" si="9"/>
        <v>104.15700000000001</v>
      </c>
      <c r="M46" s="81">
        <f t="shared" si="9"/>
        <v>87.110000000000014</v>
      </c>
      <c r="N46" s="81">
        <f t="shared" si="9"/>
        <v>131.04299999999989</v>
      </c>
      <c r="O46" s="81">
        <f t="shared" si="9"/>
        <v>116.381</v>
      </c>
      <c r="P46" s="81">
        <f t="shared" si="9"/>
        <v>85.145000000000067</v>
      </c>
      <c r="Q46" s="81">
        <f t="shared" si="9"/>
        <v>111.41200000000012</v>
      </c>
      <c r="R46" s="81">
        <f t="shared" si="9"/>
        <v>149.65699999999998</v>
      </c>
      <c r="S46" s="81">
        <f t="shared" si="9"/>
        <v>58.143999999999892</v>
      </c>
      <c r="T46" s="81">
        <f t="shared" si="9"/>
        <v>35.222000000000008</v>
      </c>
      <c r="U46" s="81">
        <f t="shared" si="9"/>
        <v>71.418999999999954</v>
      </c>
      <c r="V46" s="81">
        <f t="shared" si="9"/>
        <v>112.87399999999988</v>
      </c>
      <c r="W46" s="81">
        <f t="shared" si="9"/>
        <v>120.76600000000033</v>
      </c>
      <c r="X46" s="81">
        <f t="shared" si="9"/>
        <v>153.08799999999962</v>
      </c>
      <c r="Y46" s="81">
        <f t="shared" si="9"/>
        <v>80.385000000000218</v>
      </c>
      <c r="Z46" s="81">
        <f t="shared" si="9"/>
        <v>82</v>
      </c>
      <c r="AA46" s="81">
        <f t="shared" si="9"/>
        <v>90</v>
      </c>
      <c r="AB46" s="81">
        <f t="shared" si="9"/>
        <v>93</v>
      </c>
      <c r="AC46" s="81">
        <f t="shared" ref="AC46" si="10">AC44-(AC45-AB45)</f>
        <v>137</v>
      </c>
      <c r="AD46" s="81">
        <f t="shared" ref="AD46" si="11">AD44-(AD45-AC45)</f>
        <v>131</v>
      </c>
    </row>
    <row r="47" spans="1:30">
      <c r="A47" t="s">
        <v>339</v>
      </c>
      <c r="C47" s="4">
        <f t="shared" ref="C47:AD47" si="12">C45*C42</f>
        <v>7.2400942465157922E-2</v>
      </c>
      <c r="D47" s="4">
        <f t="shared" si="12"/>
        <v>7.5379620867914929E-2</v>
      </c>
      <c r="E47" s="4">
        <f t="shared" si="12"/>
        <v>7.9701705576298729E-2</v>
      </c>
      <c r="F47" s="4">
        <f t="shared" si="12"/>
        <v>8.5508738234821885E-2</v>
      </c>
      <c r="G47" s="4">
        <f t="shared" si="12"/>
        <v>8.7991088947717969E-2</v>
      </c>
      <c r="H47" s="4">
        <f t="shared" si="12"/>
        <v>9.2887498650065764E-2</v>
      </c>
      <c r="I47" s="4">
        <f t="shared" si="12"/>
        <v>0.100515209073529</v>
      </c>
      <c r="J47" s="4">
        <f t="shared" si="12"/>
        <v>0.10777234153725136</v>
      </c>
      <c r="K47" s="4">
        <f t="shared" si="12"/>
        <v>0.11388369524855617</v>
      </c>
      <c r="L47" s="4">
        <f t="shared" si="12"/>
        <v>0.11973938370284855</v>
      </c>
      <c r="M47" s="4">
        <f t="shared" si="12"/>
        <v>0.12745425383745826</v>
      </c>
      <c r="N47" s="4">
        <f t="shared" si="12"/>
        <v>0.13244185891288957</v>
      </c>
      <c r="O47" s="4">
        <f t="shared" si="12"/>
        <v>0.1382642260138966</v>
      </c>
      <c r="P47" s="4">
        <f t="shared" si="12"/>
        <v>0.14624528570488704</v>
      </c>
      <c r="Q47" s="4">
        <f t="shared" si="12"/>
        <v>0.1529192539764368</v>
      </c>
      <c r="R47" s="4">
        <f t="shared" si="12"/>
        <v>0.15592913612276194</v>
      </c>
      <c r="S47" s="4">
        <f t="shared" si="12"/>
        <v>0.16842494818817277</v>
      </c>
      <c r="T47" s="4">
        <f t="shared" si="12"/>
        <v>0.18229920026912017</v>
      </c>
      <c r="U47" s="4">
        <f t="shared" si="12"/>
        <v>0.19240209695893837</v>
      </c>
      <c r="V47" s="4">
        <f t="shared" si="12"/>
        <v>0.20189700535420571</v>
      </c>
      <c r="W47" s="4">
        <f t="shared" si="12"/>
        <v>0.21141502707011972</v>
      </c>
      <c r="X47" s="4">
        <f t="shared" si="12"/>
        <v>0.21686831740275822</v>
      </c>
      <c r="Y47" s="4">
        <f t="shared" si="12"/>
        <v>0.23148792604476004</v>
      </c>
      <c r="Z47" s="4">
        <f t="shared" si="12"/>
        <v>0.24758065639527579</v>
      </c>
      <c r="AA47" s="4">
        <f t="shared" si="12"/>
        <v>0.26658277232270378</v>
      </c>
      <c r="AB47" s="4">
        <f t="shared" si="12"/>
        <v>0.28712320170577044</v>
      </c>
      <c r="AC47" s="4">
        <f t="shared" si="12"/>
        <v>0.30612285203847328</v>
      </c>
      <c r="AD47" s="4">
        <f t="shared" si="12"/>
        <v>0.32619564268079909</v>
      </c>
    </row>
    <row r="48" spans="1:30">
      <c r="A48" t="s">
        <v>340</v>
      </c>
      <c r="C48">
        <f t="shared" ref="C48:AB48" si="13">(C47-(B45-C46)*B42)/C44</f>
        <v>8.5838740171306205E-5</v>
      </c>
      <c r="D48">
        <f t="shared" si="13"/>
        <v>8.3365694416947812E-5</v>
      </c>
      <c r="E48">
        <f t="shared" si="13"/>
        <v>8.9012337964237428E-5</v>
      </c>
      <c r="F48">
        <f t="shared" si="13"/>
        <v>7.597726942809631E-5</v>
      </c>
      <c r="G48">
        <f t="shared" si="13"/>
        <v>8.1789601495966613E-5</v>
      </c>
      <c r="H48">
        <f t="shared" si="13"/>
        <v>8.1917832212777717E-5</v>
      </c>
      <c r="I48">
        <f t="shared" si="13"/>
        <v>8.2006884054221078E-5</v>
      </c>
      <c r="J48">
        <f t="shared" si="13"/>
        <v>7.8321412504770045E-5</v>
      </c>
      <c r="K48">
        <f t="shared" si="13"/>
        <v>8.3704765929797908E-5</v>
      </c>
      <c r="L48">
        <f t="shared" si="13"/>
        <v>8.7663585774526599E-5</v>
      </c>
      <c r="M48">
        <f t="shared" si="13"/>
        <v>9.1842777379252326E-5</v>
      </c>
      <c r="N48">
        <f t="shared" si="13"/>
        <v>8.9613525285924821E-5</v>
      </c>
      <c r="O48">
        <f t="shared" si="13"/>
        <v>9.2395994798124368E-5</v>
      </c>
      <c r="P48">
        <f t="shared" si="13"/>
        <v>9.3542120357330933E-5</v>
      </c>
      <c r="Q48">
        <f t="shared" si="13"/>
        <v>9.7600462072948183E-5</v>
      </c>
      <c r="R48">
        <f t="shared" si="13"/>
        <v>9.5152190430475371E-5</v>
      </c>
      <c r="S48">
        <f t="shared" si="13"/>
        <v>9.7356292086131304E-5</v>
      </c>
      <c r="T48">
        <f t="shared" si="13"/>
        <v>9.6775108862251971E-5</v>
      </c>
      <c r="U48">
        <f t="shared" si="13"/>
        <v>1.0094544872133662E-4</v>
      </c>
      <c r="V48">
        <f t="shared" si="13"/>
        <v>9.9334394528360225E-5</v>
      </c>
      <c r="W48">
        <f t="shared" si="13"/>
        <v>1.0113047905505004E-4</v>
      </c>
      <c r="X48">
        <f t="shared" si="13"/>
        <v>9.5234133864587753E-5</v>
      </c>
      <c r="Y48">
        <f t="shared" si="13"/>
        <v>1.005583650903869E-4</v>
      </c>
      <c r="Z48">
        <f t="shared" si="13"/>
        <v>9.796829065481709E-5</v>
      </c>
      <c r="AA48">
        <f t="shared" si="13"/>
        <v>1.030339653921091E-4</v>
      </c>
      <c r="AB48">
        <f t="shared" si="13"/>
        <v>1.0214007713611895E-4</v>
      </c>
      <c r="AC48">
        <f t="shared" ref="AC48" si="14">(AC47-(AB45-AC46)*AB42)/AC44</f>
        <v>1.0353314353064173E-4</v>
      </c>
      <c r="AD48">
        <f t="shared" ref="AD48" si="15">(AD47-(AC45-AD46)*AC42)/AD44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16">TREND($C$50:$D$50,$C$49:$D$49,C41)</f>
        <v>8.5838740171306164E-5</v>
      </c>
      <c r="D51">
        <f t="shared" si="16"/>
        <v>8.6490793649898669E-5</v>
      </c>
      <c r="E51">
        <f t="shared" si="16"/>
        <v>8.7142847128491175E-5</v>
      </c>
      <c r="F51">
        <f t="shared" si="16"/>
        <v>8.7794900607083681E-5</v>
      </c>
      <c r="G51">
        <f t="shared" si="16"/>
        <v>8.8446954085676186E-5</v>
      </c>
      <c r="H51">
        <f t="shared" si="16"/>
        <v>8.9099007564268692E-5</v>
      </c>
      <c r="I51">
        <f t="shared" si="16"/>
        <v>8.9751061042861197E-5</v>
      </c>
      <c r="J51">
        <f t="shared" si="16"/>
        <v>9.0403114521453703E-5</v>
      </c>
      <c r="K51">
        <f t="shared" si="16"/>
        <v>9.1055168000046208E-5</v>
      </c>
      <c r="L51">
        <f t="shared" si="16"/>
        <v>9.1707221478638714E-5</v>
      </c>
      <c r="M51">
        <f t="shared" si="16"/>
        <v>9.235927495723122E-5</v>
      </c>
      <c r="N51">
        <f t="shared" si="16"/>
        <v>9.3011328435823725E-5</v>
      </c>
      <c r="O51">
        <f t="shared" si="16"/>
        <v>9.3663381914416231E-5</v>
      </c>
      <c r="P51">
        <f t="shared" si="16"/>
        <v>9.4315435393008736E-5</v>
      </c>
      <c r="Q51">
        <f t="shared" si="16"/>
        <v>9.4967488871601242E-5</v>
      </c>
      <c r="R51">
        <f t="shared" si="16"/>
        <v>9.5619542350193747E-5</v>
      </c>
      <c r="S51">
        <f t="shared" si="16"/>
        <v>9.6271595828786253E-5</v>
      </c>
      <c r="T51">
        <f t="shared" si="16"/>
        <v>9.6923649307378758E-5</v>
      </c>
      <c r="U51">
        <f t="shared" si="16"/>
        <v>9.7575702785971264E-5</v>
      </c>
      <c r="V51">
        <f t="shared" si="16"/>
        <v>9.822775626456377E-5</v>
      </c>
      <c r="W51">
        <f t="shared" si="16"/>
        <v>9.8879809743156275E-5</v>
      </c>
      <c r="X51">
        <f t="shared" si="16"/>
        <v>9.9531863221748781E-5</v>
      </c>
      <c r="Y51">
        <f t="shared" si="16"/>
        <v>1.0018391670034129E-4</v>
      </c>
      <c r="Z51">
        <f t="shared" si="16"/>
        <v>1.0083597017893379E-4</v>
      </c>
      <c r="AA51">
        <f t="shared" si="16"/>
        <v>1.014880236575263E-4</v>
      </c>
      <c r="AB51">
        <f>TREND($C$50:$D$50,$C$49:$D$49,AB41)</f>
        <v>1.021400771361188E-4</v>
      </c>
      <c r="AC51">
        <f t="shared" ref="AC51:AD51" si="17">TREND($C$50:$D$50,$C$49:$D$49,AC41)</f>
        <v>1.0279213061471131E-4</v>
      </c>
      <c r="AD51">
        <f t="shared" si="17"/>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2.6137790737879691E-4</v>
      </c>
      <c r="C55" s="4">
        <f>'Onroad Calcs'!C21</f>
        <v>2.6128971037371498E-4</v>
      </c>
      <c r="D55" s="4">
        <f>'Onroad Calcs'!D21</f>
        <v>2.6471236006766834E-4</v>
      </c>
      <c r="E55" s="4">
        <f>'Onroad Calcs'!E21</f>
        <v>2.6997769037557688E-4</v>
      </c>
      <c r="F55" s="4">
        <f>'Onroad Calcs'!F21</f>
        <v>2.7616149129206343E-4</v>
      </c>
      <c r="G55" s="4">
        <f>'Onroad Calcs'!G21</f>
        <v>2.75259212048372E-4</v>
      </c>
      <c r="H55" s="4">
        <f>'Onroad Calcs'!H21</f>
        <v>2.7720492982795354E-4</v>
      </c>
      <c r="I55" s="4">
        <f>'Onroad Calcs'!I21</f>
        <v>2.7952799259527817E-4</v>
      </c>
      <c r="J55" s="4">
        <f>'Onroad Calcs'!J21</f>
        <v>2.8509110665845741E-4</v>
      </c>
      <c r="K55" s="4">
        <f>'Onroad Calcs'!K21</f>
        <v>2.8760180241763978E-4</v>
      </c>
      <c r="L55" s="4">
        <f>'Onroad Calcs'!L21</f>
        <v>2.9396079790163296E-4</v>
      </c>
      <c r="M55" s="4">
        <f>'Onroad Calcs'!M21</f>
        <v>2.9080958547026976E-4</v>
      </c>
      <c r="N55" s="4">
        <f>'Onroad Calcs'!N21</f>
        <v>2.9340199248598369E-4</v>
      </c>
      <c r="O55" s="4">
        <f>'Onroad Calcs'!O21</f>
        <v>2.9339301226589796E-4</v>
      </c>
      <c r="P55" s="4">
        <f>'Onroad Calcs'!P21</f>
        <v>2.9671029841479992E-4</v>
      </c>
      <c r="Q55" s="4">
        <f>'Onroad Calcs'!Q21</f>
        <v>2.9510503258281073E-4</v>
      </c>
      <c r="R55" s="4">
        <f>'Onroad Calcs'!R21</f>
        <v>2.8804156266338784E-4</v>
      </c>
      <c r="S55" s="4">
        <f>'Onroad Calcs'!S21</f>
        <v>2.7713563780479164E-4</v>
      </c>
      <c r="T55" s="4">
        <f>'Onroad Calcs'!T21</f>
        <v>2.7107268065250145E-4</v>
      </c>
      <c r="U55" s="4">
        <f>'Onroad Calcs'!U21</f>
        <v>2.534667938575758E-4</v>
      </c>
      <c r="V55" s="4">
        <f>'Onroad Calcs'!V21</f>
        <v>2.5649369811373116E-4</v>
      </c>
      <c r="W55" s="4">
        <f>'Onroad Calcs'!W21</f>
        <v>2.5809061647934245E-4</v>
      </c>
      <c r="X55" s="4">
        <f>'Onroad Calcs'!X21</f>
        <v>2.6966168726034198E-4</v>
      </c>
      <c r="Y55" s="4">
        <f>'Onroad Calcs'!Y21</f>
        <v>2.7619412666726143E-4</v>
      </c>
      <c r="Z55" s="4">
        <f>'Onroad Calcs'!Z21</f>
        <v>2.9450101766347541E-4</v>
      </c>
      <c r="AA55" s="4">
        <f>'Onroad Calcs'!AA21</f>
        <v>3.201746139060021E-4</v>
      </c>
      <c r="AB55" s="4">
        <f>'Onroad Calcs'!AB21</f>
        <v>3.6173057279294393E-4</v>
      </c>
      <c r="AC55" s="4">
        <f>'Onroad Calcs'!AC21</f>
        <v>3.5081680956778954E-4</v>
      </c>
      <c r="AD55" s="4">
        <f>'Onroad Calcs'!AD21</f>
        <v>3.2901026199172581E-4</v>
      </c>
    </row>
    <row r="57" spans="1:30">
      <c r="A57" t="s">
        <v>336</v>
      </c>
      <c r="B57" s="81">
        <f>'Freight Fleet Data'!C13+'Freight Fleet Data'!C14</f>
        <v>56.305999999999997</v>
      </c>
      <c r="C57" s="81">
        <f>'Freight Fleet Data'!D13+'Freight Fleet Data'!D14</f>
        <v>50.397000000000006</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Data'!C17+'Freight Fleet Data'!C18</f>
        <v>869.101</v>
      </c>
      <c r="C58" s="81">
        <f>'Freight Fleet Data'!D17+'Freight Fleet Data'!D18</f>
        <v>865.55600000000004</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18">C57-(C58-B58)</f>
        <v>53.941999999999965</v>
      </c>
      <c r="D59" s="81">
        <f t="shared" si="18"/>
        <v>66.961999999999989</v>
      </c>
      <c r="E59" s="81">
        <f t="shared" si="18"/>
        <v>60.598000000000127</v>
      </c>
      <c r="F59" s="81">
        <f t="shared" si="18"/>
        <v>25.918000000000021</v>
      </c>
      <c r="G59" s="81">
        <f t="shared" si="18"/>
        <v>97.317999999999898</v>
      </c>
      <c r="H59" s="81">
        <f t="shared" si="18"/>
        <v>40.955999999999904</v>
      </c>
      <c r="I59" s="81">
        <f t="shared" si="18"/>
        <v>62.086000000000112</v>
      </c>
      <c r="J59" s="81">
        <f t="shared" si="18"/>
        <v>27.956999999999937</v>
      </c>
      <c r="K59" s="81">
        <f t="shared" si="18"/>
        <v>110.24800000000003</v>
      </c>
      <c r="L59" s="81">
        <f t="shared" si="18"/>
        <v>95.952999999999975</v>
      </c>
      <c r="M59" s="81">
        <f t="shared" si="18"/>
        <v>22.648000000000053</v>
      </c>
      <c r="N59" s="81">
        <f t="shared" si="18"/>
        <v>59.21800000000006</v>
      </c>
      <c r="O59" s="81">
        <f t="shared" si="18"/>
        <v>29.832999999999998</v>
      </c>
      <c r="P59" s="81">
        <f t="shared" si="18"/>
        <v>40.761999999999944</v>
      </c>
      <c r="Q59" s="81">
        <f t="shared" si="18"/>
        <v>61.599999999999994</v>
      </c>
      <c r="R59" s="81">
        <f t="shared" si="18"/>
        <v>16.494</v>
      </c>
      <c r="S59" s="81">
        <f t="shared" si="18"/>
        <v>30.376000000000005</v>
      </c>
      <c r="T59" s="81">
        <f t="shared" si="18"/>
        <v>17.656000000000063</v>
      </c>
      <c r="U59" s="81">
        <f t="shared" si="18"/>
        <v>24.334000000000088</v>
      </c>
      <c r="V59" s="81">
        <f t="shared" si="18"/>
        <v>33.754999999999939</v>
      </c>
      <c r="W59" s="81">
        <f t="shared" si="18"/>
        <v>100.054</v>
      </c>
      <c r="X59" s="81">
        <f t="shared" si="18"/>
        <v>119.73899999999989</v>
      </c>
      <c r="Y59" s="81">
        <f t="shared" si="18"/>
        <v>103.28700000000003</v>
      </c>
      <c r="Z59" s="81">
        <f t="shared" si="18"/>
        <v>92</v>
      </c>
      <c r="AA59" s="81">
        <f t="shared" si="18"/>
        <v>107</v>
      </c>
      <c r="AB59" s="81">
        <f t="shared" si="18"/>
        <v>133</v>
      </c>
      <c r="AC59" s="81">
        <f t="shared" ref="AC59" si="19">AC57-(AC58-AB58)</f>
        <v>130</v>
      </c>
      <c r="AD59" s="81">
        <f t="shared" ref="AD59" si="20">AD57-(AD58-AC58)</f>
        <v>139</v>
      </c>
    </row>
    <row r="60" spans="1:30">
      <c r="A60" t="s">
        <v>339</v>
      </c>
      <c r="C60" s="4">
        <f t="shared" ref="C60:AD60" si="21">C58*C55</f>
        <v>0.22616087655223124</v>
      </c>
      <c r="D60" s="4">
        <f t="shared" si="21"/>
        <v>0.22634892128486153</v>
      </c>
      <c r="E60" s="4">
        <f t="shared" si="21"/>
        <v>0.23179744540266278</v>
      </c>
      <c r="F60" s="4">
        <f t="shared" si="21"/>
        <v>0.24895268036251286</v>
      </c>
      <c r="G60" s="4">
        <f t="shared" si="21"/>
        <v>0.24049562512193493</v>
      </c>
      <c r="H60" s="4">
        <f t="shared" si="21"/>
        <v>0.25056803091585567</v>
      </c>
      <c r="I60" s="4">
        <f t="shared" si="21"/>
        <v>0.25918170907025306</v>
      </c>
      <c r="J60" s="4">
        <f t="shared" si="21"/>
        <v>0.28246969393273291</v>
      </c>
      <c r="K60" s="4">
        <f t="shared" si="21"/>
        <v>0.28097833290796154</v>
      </c>
      <c r="L60" s="4">
        <f t="shared" si="21"/>
        <v>0.2861023438913286</v>
      </c>
      <c r="M60" s="4">
        <f t="shared" si="21"/>
        <v>0.3021566846857342</v>
      </c>
      <c r="N60" s="4">
        <f t="shared" si="21"/>
        <v>0.31530063699916006</v>
      </c>
      <c r="O60" s="4">
        <f t="shared" si="21"/>
        <v>0.33410745397104885</v>
      </c>
      <c r="P60" s="4">
        <f t="shared" si="21"/>
        <v>0.35539306781468222</v>
      </c>
      <c r="Q60" s="4">
        <f t="shared" si="21"/>
        <v>0.36767785240564071</v>
      </c>
      <c r="R60" s="4">
        <f t="shared" si="21"/>
        <v>0.39661364496122392</v>
      </c>
      <c r="S60" s="4">
        <f t="shared" si="21"/>
        <v>0.41604987625444345</v>
      </c>
      <c r="T60" s="4">
        <f t="shared" si="21"/>
        <v>0.4401835410590097</v>
      </c>
      <c r="U60" s="4">
        <f t="shared" si="21"/>
        <v>0.43238418777255522</v>
      </c>
      <c r="V60" s="4">
        <f t="shared" si="21"/>
        <v>0.46205210817494324</v>
      </c>
      <c r="W60" s="4">
        <f t="shared" si="21"/>
        <v>0.47672150051454171</v>
      </c>
      <c r="X60" s="4">
        <f t="shared" si="21"/>
        <v>0.50731102664094696</v>
      </c>
      <c r="Y60" s="4">
        <f t="shared" si="21"/>
        <v>0.53443563510115089</v>
      </c>
      <c r="Z60" s="4">
        <f t="shared" si="21"/>
        <v>0.59076904143293163</v>
      </c>
      <c r="AA60" s="4">
        <f t="shared" si="21"/>
        <v>0.65987987926027036</v>
      </c>
      <c r="AB60" s="4">
        <f t="shared" si="21"/>
        <v>0.754931705418874</v>
      </c>
      <c r="AC60" s="4">
        <f t="shared" si="21"/>
        <v>0.74864307161766286</v>
      </c>
      <c r="AD60" s="4">
        <f t="shared" si="21"/>
        <v>0.71559731983200359</v>
      </c>
    </row>
    <row r="61" spans="1:30">
      <c r="A61" t="s">
        <v>340</v>
      </c>
      <c r="C61">
        <f t="shared" ref="C61:AB61" si="22">(C60-(B58-C59)*B55)/C57</f>
        <v>2.5986314564832282E-4</v>
      </c>
      <c r="D61">
        <f t="shared" si="22"/>
        <v>3.1310575801906808E-4</v>
      </c>
      <c r="E61">
        <f t="shared" si="22"/>
        <v>3.3523491432821959E-4</v>
      </c>
      <c r="F61">
        <f t="shared" si="22"/>
        <v>3.5098770201857622E-4</v>
      </c>
      <c r="G61">
        <f t="shared" si="22"/>
        <v>2.6482665126720809E-4</v>
      </c>
      <c r="H61">
        <f t="shared" si="22"/>
        <v>2.9997501486212364E-4</v>
      </c>
      <c r="I61">
        <f t="shared" si="22"/>
        <v>3.0243032975788155E-4</v>
      </c>
      <c r="J61">
        <f t="shared" si="22"/>
        <v>3.3973510596904455E-4</v>
      </c>
      <c r="K61">
        <f t="shared" si="22"/>
        <v>3.1053243133301756E-4</v>
      </c>
      <c r="L61">
        <f t="shared" si="22"/>
        <v>3.5469123827367859E-4</v>
      </c>
      <c r="M61">
        <f t="shared" si="22"/>
        <v>2.5692268037649058E-4</v>
      </c>
      <c r="N61">
        <f t="shared" si="22"/>
        <v>3.2018552391290542E-4</v>
      </c>
      <c r="O61">
        <f t="shared" si="22"/>
        <v>2.9329316263925804E-4</v>
      </c>
      <c r="P61">
        <f t="shared" si="22"/>
        <v>3.3321873337024391E-4</v>
      </c>
      <c r="Q61">
        <f t="shared" si="22"/>
        <v>2.7848573929609014E-4</v>
      </c>
      <c r="R61">
        <f t="shared" si="22"/>
        <v>2.2916839518253112E-4</v>
      </c>
      <c r="S61">
        <f t="shared" si="22"/>
        <v>1.822034584449468E-4</v>
      </c>
      <c r="T61">
        <f t="shared" si="22"/>
        <v>2.0694384607345897E-4</v>
      </c>
      <c r="U61">
        <f t="shared" si="22"/>
        <v>-1.1311626648518638E-5</v>
      </c>
      <c r="V61">
        <f t="shared" si="22"/>
        <v>2.9564077955194454E-4</v>
      </c>
      <c r="W61">
        <f t="shared" si="22"/>
        <v>2.7673221090575208E-4</v>
      </c>
      <c r="X61">
        <f t="shared" si="22"/>
        <v>3.995207706297886E-4</v>
      </c>
      <c r="Y61">
        <f t="shared" si="22"/>
        <v>3.5017296275326632E-4</v>
      </c>
      <c r="Z61">
        <f t="shared" si="22"/>
        <v>5.0149242935686373E-4</v>
      </c>
      <c r="AA61">
        <f t="shared" si="22"/>
        <v>6.2112621430450963E-4</v>
      </c>
      <c r="AB61">
        <f t="shared" si="22"/>
        <v>8.6562924407611276E-4</v>
      </c>
      <c r="AC61">
        <f t="shared" ref="AC61" si="23">(AC60-(AB58-AC59)*AB55)/AC57</f>
        <v>2.3014881729870956E-4</v>
      </c>
      <c r="AD61">
        <f t="shared" ref="AD61" si="24">(AD60-(AC58-AD59)*AC55)/AD57</f>
        <v>8.732102635701912E-5</v>
      </c>
    </row>
    <row r="62" spans="1:30" hidden="1">
      <c r="C62">
        <v>1991</v>
      </c>
      <c r="D62">
        <v>2016</v>
      </c>
    </row>
    <row r="63" spans="1:30" hidden="1">
      <c r="A63" t="s">
        <v>340</v>
      </c>
      <c r="C63">
        <f>C61</f>
        <v>2.5986314564832282E-4</v>
      </c>
      <c r="D63">
        <f>AB61</f>
        <v>8.6562924407611276E-4</v>
      </c>
    </row>
    <row r="64" spans="1:30">
      <c r="A64" t="s">
        <v>341</v>
      </c>
      <c r="C64">
        <f t="shared" ref="C64:AD64" si="25">TREND($C$63:$D$63,$C$62:$D$62,C54)</f>
        <v>2.598631456483258E-4</v>
      </c>
      <c r="D64">
        <f t="shared" si="25"/>
        <v>2.8409378958543785E-4</v>
      </c>
      <c r="E64">
        <f t="shared" si="25"/>
        <v>3.083244335225499E-4</v>
      </c>
      <c r="F64">
        <f t="shared" si="25"/>
        <v>3.3255507745966195E-4</v>
      </c>
      <c r="G64">
        <f t="shared" si="25"/>
        <v>3.5678572139676706E-4</v>
      </c>
      <c r="H64">
        <f t="shared" si="25"/>
        <v>3.8101636533387911E-4</v>
      </c>
      <c r="I64">
        <f t="shared" si="25"/>
        <v>4.0524700927099117E-4</v>
      </c>
      <c r="J64">
        <f t="shared" si="25"/>
        <v>4.2947765320810322E-4</v>
      </c>
      <c r="K64">
        <f t="shared" si="25"/>
        <v>4.5370829714521527E-4</v>
      </c>
      <c r="L64">
        <f t="shared" si="25"/>
        <v>4.7793894108232732E-4</v>
      </c>
      <c r="M64">
        <f t="shared" si="25"/>
        <v>5.0216958501943937E-4</v>
      </c>
      <c r="N64">
        <f t="shared" si="25"/>
        <v>5.2640022895655142E-4</v>
      </c>
      <c r="O64">
        <f t="shared" si="25"/>
        <v>5.5063087289366347E-4</v>
      </c>
      <c r="P64">
        <f t="shared" si="25"/>
        <v>5.7486151683077552E-4</v>
      </c>
      <c r="Q64">
        <f t="shared" si="25"/>
        <v>5.9909216076788757E-4</v>
      </c>
      <c r="R64">
        <f t="shared" si="25"/>
        <v>6.2332280470499962E-4</v>
      </c>
      <c r="S64">
        <f t="shared" si="25"/>
        <v>6.4755344864211167E-4</v>
      </c>
      <c r="T64">
        <f t="shared" si="25"/>
        <v>6.7178409257922372E-4</v>
      </c>
      <c r="U64">
        <f t="shared" si="25"/>
        <v>6.9601473651633577E-4</v>
      </c>
      <c r="V64">
        <f t="shared" si="25"/>
        <v>7.2024538045344089E-4</v>
      </c>
      <c r="W64">
        <f t="shared" si="25"/>
        <v>7.4447602439055294E-4</v>
      </c>
      <c r="X64">
        <f t="shared" si="25"/>
        <v>7.6870666832766499E-4</v>
      </c>
      <c r="Y64">
        <f t="shared" si="25"/>
        <v>7.9293731226477704E-4</v>
      </c>
      <c r="Z64">
        <f t="shared" si="25"/>
        <v>8.1716795620188909E-4</v>
      </c>
      <c r="AA64">
        <f t="shared" si="25"/>
        <v>8.4139860013900114E-4</v>
      </c>
      <c r="AB64">
        <f t="shared" si="25"/>
        <v>8.6562924407611319E-4</v>
      </c>
      <c r="AC64">
        <f t="shared" si="25"/>
        <v>8.8985988801322524E-4</v>
      </c>
      <c r="AD64">
        <f t="shared" si="25"/>
        <v>9.1409053195033729E-4</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26">D69*(D74/D73)</f>
        <v>313.65400431193939</v>
      </c>
      <c r="E70" s="41">
        <f t="shared" ref="E70" si="27">E69*(E74/E73)</f>
        <v>235.72135834833708</v>
      </c>
      <c r="F70" s="41">
        <f t="shared" ref="F70" si="28">F69*(F74/F73)</f>
        <v>228.96928603999385</v>
      </c>
      <c r="G70" s="41">
        <f t="shared" ref="G70" si="29">G69*(G74/G73)</f>
        <v>269.86205296966318</v>
      </c>
      <c r="H70" s="41">
        <f t="shared" ref="H70" si="30">H69*(H74/H73)</f>
        <v>254.82637112547869</v>
      </c>
      <c r="I70" s="41">
        <f t="shared" ref="I70" si="31">I69*(I74/I73)</f>
        <v>264.91033587579682</v>
      </c>
      <c r="J70" s="41">
        <f t="shared" ref="J70" si="32">J69*(J74/J73)</f>
        <v>270.15877232759692</v>
      </c>
      <c r="K70" s="41">
        <f t="shared" ref="K70" si="33">K69*(K74/K73)</f>
        <v>273.01783846943732</v>
      </c>
      <c r="L70" s="41">
        <f t="shared" ref="L70" si="34">L69*(L74/L73)</f>
        <v>230.32152547755098</v>
      </c>
      <c r="M70" s="41">
        <f t="shared" ref="M70" si="35">M69*(M74/M73)</f>
        <v>275.18717025140927</v>
      </c>
      <c r="N70" s="41">
        <f t="shared" ref="N70" si="36">N69*(N74/N73)</f>
        <v>252.08359918309344</v>
      </c>
      <c r="O70" s="41">
        <f t="shared" ref="O70" si="37">O69*(O74/O73)</f>
        <v>239.44703331852969</v>
      </c>
      <c r="P70" s="41">
        <f t="shared" ref="P70" si="38">P69*(P74/P73)</f>
        <v>267.54476524788504</v>
      </c>
      <c r="Q70" s="41">
        <f t="shared" ref="Q70" si="39">Q69*(Q74/Q73)</f>
        <v>282.08293995681288</v>
      </c>
      <c r="R70" s="41">
        <f t="shared" ref="R70" si="40">R69*(R74/R73)</f>
        <v>248.75967225887567</v>
      </c>
      <c r="S70" s="41">
        <f t="shared" ref="S70" si="41">S69*(S74/S73)</f>
        <v>272.47989323173056</v>
      </c>
      <c r="T70" s="41">
        <f t="shared" ref="T70" si="42">T69*(T74/T73)</f>
        <v>374.3462093813327</v>
      </c>
      <c r="U70" s="41">
        <f t="shared" ref="U70" si="43">U69*(U74/U73)</f>
        <v>277.97015251784939</v>
      </c>
      <c r="V70" s="41">
        <f t="shared" ref="V70" si="44">V69*(V74/V73)</f>
        <v>309.55493892433202</v>
      </c>
      <c r="W70" s="41">
        <f t="shared" ref="W70" si="45">W69*(W74/W73)</f>
        <v>284.27112122557946</v>
      </c>
      <c r="X70" s="41">
        <f t="shared" ref="X70" si="46">X69*(X74/X73)</f>
        <v>249.67433209415992</v>
      </c>
      <c r="Y70" s="41">
        <f t="shared" ref="Y70" si="47">Y69*(Y74/Y73)</f>
        <v>326.9972789948398</v>
      </c>
      <c r="Z70" s="41">
        <f t="shared" ref="Z70" si="48">Z69*(Z74/Z73)</f>
        <v>352.35625061303148</v>
      </c>
      <c r="AA70" s="41">
        <f t="shared" ref="AA70" si="49">AA69*(AA74/AA73)</f>
        <v>321.25519790525027</v>
      </c>
      <c r="AB70" s="41">
        <f t="shared" ref="AB70" si="50">AB69*(AB74/AB73)</f>
        <v>339.08210716883906</v>
      </c>
      <c r="AC70" s="41">
        <f t="shared" ref="AC70:AF70" si="51">AC69*(AC74/AC73)</f>
        <v>360.8790128396264</v>
      </c>
      <c r="AD70" s="41">
        <f>AD69*(AD74/AD73)</f>
        <v>361.08115595337881</v>
      </c>
      <c r="AE70" s="41">
        <f t="shared" si="51"/>
        <v>402.21745547723339</v>
      </c>
      <c r="AF70" s="41">
        <f t="shared" si="51"/>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52">1+C118</f>
        <v>1.5889658553009254</v>
      </c>
      <c r="E118" s="42"/>
    </row>
    <row r="119" spans="1:32">
      <c r="A119" t="s">
        <v>178</v>
      </c>
      <c r="B119" t="s">
        <v>347</v>
      </c>
      <c r="C119" s="42">
        <f>C105*'Data from AVL'!B5</f>
        <v>0.29704593872216067</v>
      </c>
      <c r="D119" s="44">
        <f t="shared" si="52"/>
        <v>1.2970459387221607</v>
      </c>
      <c r="E119" s="42"/>
    </row>
    <row r="120" spans="1:32">
      <c r="A120" t="s">
        <v>179</v>
      </c>
      <c r="B120" t="s">
        <v>347</v>
      </c>
      <c r="C120" s="42">
        <f>C106*'Data from AVL'!B6</f>
        <v>0.48433742286718362</v>
      </c>
      <c r="D120" s="44">
        <f t="shared" si="52"/>
        <v>1.4843374228671835</v>
      </c>
      <c r="E120" s="42"/>
    </row>
    <row r="121" spans="1:32">
      <c r="A121" t="s">
        <v>180</v>
      </c>
      <c r="B121" t="s">
        <v>347</v>
      </c>
      <c r="C121" s="47">
        <v>0</v>
      </c>
      <c r="D121" s="44">
        <f t="shared" si="52"/>
        <v>1</v>
      </c>
      <c r="E121" s="47"/>
    </row>
    <row r="122" spans="1:32">
      <c r="A122" t="s">
        <v>177</v>
      </c>
      <c r="B122" t="s">
        <v>349</v>
      </c>
      <c r="C122" s="42">
        <f>C108*'Data from AVL'!B4</f>
        <v>0.47986839699273087</v>
      </c>
      <c r="D122" s="44">
        <f t="shared" si="52"/>
        <v>1.4798683969927309</v>
      </c>
      <c r="E122" s="42"/>
    </row>
    <row r="123" spans="1:32">
      <c r="A123" t="s">
        <v>178</v>
      </c>
      <c r="B123" t="s">
        <v>349</v>
      </c>
      <c r="C123" s="42">
        <f>C109*'Data from AVL'!B5</f>
        <v>0.41613046085030708</v>
      </c>
      <c r="D123" s="44">
        <f t="shared" si="52"/>
        <v>1.4161304608503071</v>
      </c>
      <c r="E123" s="42"/>
    </row>
    <row r="124" spans="1:32">
      <c r="A124" t="s">
        <v>179</v>
      </c>
      <c r="B124" t="s">
        <v>349</v>
      </c>
      <c r="C124" s="42">
        <f>C110*'Data from AVL'!B6</f>
        <v>0.62813842216028637</v>
      </c>
      <c r="D124" s="44">
        <f t="shared" si="52"/>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53">C12</f>
        <v>3.5893673689316868E-4</v>
      </c>
      <c r="F129" s="4">
        <f t="shared" si="53"/>
        <v>3.5861668930663464E-4</v>
      </c>
      <c r="G129" s="4">
        <f t="shared" si="53"/>
        <v>3.5829664172010059E-4</v>
      </c>
      <c r="H129" s="4">
        <f t="shared" si="53"/>
        <v>3.5797659413356654E-4</v>
      </c>
      <c r="I129" s="4">
        <f t="shared" si="53"/>
        <v>3.5765654654703249E-4</v>
      </c>
      <c r="J129" s="4">
        <f t="shared" si="53"/>
        <v>3.5733649896049844E-4</v>
      </c>
      <c r="K129" s="4">
        <f t="shared" si="53"/>
        <v>3.5701645137396439E-4</v>
      </c>
      <c r="L129" s="4">
        <f t="shared" si="53"/>
        <v>3.5669640378743035E-4</v>
      </c>
      <c r="M129" s="4">
        <f t="shared" si="53"/>
        <v>3.563763562008963E-4</v>
      </c>
      <c r="N129" s="4">
        <f t="shared" si="53"/>
        <v>3.5605630861436225E-4</v>
      </c>
      <c r="O129" s="4">
        <f t="shared" si="53"/>
        <v>3.557362610278282E-4</v>
      </c>
      <c r="P129" s="4">
        <f t="shared" si="53"/>
        <v>3.5541621344129415E-4</v>
      </c>
      <c r="Q129" s="4">
        <f t="shared" si="53"/>
        <v>3.550961658547601E-4</v>
      </c>
      <c r="R129" s="4">
        <f t="shared" si="53"/>
        <v>3.5477611826822606E-4</v>
      </c>
      <c r="S129" s="4">
        <f t="shared" si="53"/>
        <v>3.5445607068169201E-4</v>
      </c>
      <c r="T129" s="4">
        <f t="shared" si="53"/>
        <v>3.5413602309515796E-4</v>
      </c>
      <c r="U129" s="4">
        <f t="shared" si="53"/>
        <v>3.5381597550862391E-4</v>
      </c>
      <c r="V129" s="4">
        <f t="shared" si="53"/>
        <v>3.5349592792208986E-4</v>
      </c>
      <c r="W129" s="4">
        <f t="shared" si="53"/>
        <v>3.5317588033555582E-4</v>
      </c>
      <c r="X129" s="4">
        <f t="shared" si="53"/>
        <v>3.5285583274902177E-4</v>
      </c>
      <c r="Y129" s="4">
        <f t="shared" si="53"/>
        <v>3.5253578516248761E-4</v>
      </c>
      <c r="Z129" s="4">
        <f t="shared" si="53"/>
        <v>3.5221573757595356E-4</v>
      </c>
      <c r="AA129" s="4">
        <f t="shared" si="53"/>
        <v>3.5189568998941951E-4</v>
      </c>
      <c r="AB129" s="4">
        <f t="shared" si="53"/>
        <v>3.5157564240288547E-4</v>
      </c>
      <c r="AC129" s="4">
        <f t="shared" si="53"/>
        <v>3.5125559481635142E-4</v>
      </c>
      <c r="AD129" s="4">
        <f t="shared" si="53"/>
        <v>3.5093554722981737E-4</v>
      </c>
      <c r="AE129" s="4">
        <f t="shared" si="53"/>
        <v>3.5061549964328332E-4</v>
      </c>
      <c r="AF129" s="4">
        <f t="shared" si="53"/>
        <v>3.5029545205674927E-4</v>
      </c>
    </row>
    <row r="130" spans="1:39">
      <c r="A130" t="s">
        <v>170</v>
      </c>
      <c r="B130" t="s">
        <v>347</v>
      </c>
      <c r="C130" t="s">
        <v>352</v>
      </c>
      <c r="D130" s="4"/>
      <c r="E130" s="4">
        <f>C38</f>
        <v>4.8245990742172562E-4</v>
      </c>
      <c r="F130" s="4">
        <f t="shared" ref="F130:AD130" si="54">D38</f>
        <v>5.2796016973404025E-4</v>
      </c>
      <c r="G130" s="4">
        <f t="shared" si="54"/>
        <v>5.7346043204636876E-4</v>
      </c>
      <c r="H130" s="4">
        <f t="shared" si="54"/>
        <v>6.1896069435868339E-4</v>
      </c>
      <c r="I130" s="4">
        <f t="shared" si="54"/>
        <v>6.644609566710119E-4</v>
      </c>
      <c r="J130" s="4">
        <f t="shared" si="54"/>
        <v>7.0996121898332654E-4</v>
      </c>
      <c r="K130" s="4">
        <f t="shared" si="54"/>
        <v>7.5546148129565505E-4</v>
      </c>
      <c r="L130" s="4">
        <f t="shared" si="54"/>
        <v>8.0096174360796968E-4</v>
      </c>
      <c r="M130" s="4">
        <f t="shared" si="54"/>
        <v>8.4646200592029819E-4</v>
      </c>
      <c r="N130" s="4">
        <f t="shared" si="54"/>
        <v>8.9196226823261282E-4</v>
      </c>
      <c r="O130" s="4">
        <f t="shared" si="54"/>
        <v>9.3746253054494133E-4</v>
      </c>
      <c r="P130" s="4">
        <f t="shared" si="54"/>
        <v>9.8296279285725596E-4</v>
      </c>
      <c r="Q130" s="4">
        <f t="shared" si="54"/>
        <v>1.0284630551695845E-3</v>
      </c>
      <c r="R130" s="4">
        <f t="shared" si="54"/>
        <v>1.0739633174818991E-3</v>
      </c>
      <c r="S130" s="4">
        <f t="shared" si="54"/>
        <v>1.1194635797942276E-3</v>
      </c>
      <c r="T130" s="4">
        <f t="shared" si="54"/>
        <v>1.1649638421065422E-3</v>
      </c>
      <c r="U130" s="4">
        <f t="shared" si="54"/>
        <v>1.2104641044188708E-3</v>
      </c>
      <c r="V130" s="4">
        <f t="shared" si="54"/>
        <v>1.2559643667311854E-3</v>
      </c>
      <c r="W130" s="4">
        <f t="shared" si="54"/>
        <v>1.3014646290435E-3</v>
      </c>
      <c r="X130" s="4">
        <f t="shared" si="54"/>
        <v>1.3469648913558285E-3</v>
      </c>
      <c r="Y130" s="4">
        <f t="shared" si="54"/>
        <v>1.3924651536681432E-3</v>
      </c>
      <c r="Z130" s="4">
        <f t="shared" si="54"/>
        <v>1.4379654159804717E-3</v>
      </c>
      <c r="AA130" s="4">
        <f t="shared" si="54"/>
        <v>1.4834656782927863E-3</v>
      </c>
      <c r="AB130" s="4">
        <f t="shared" si="54"/>
        <v>1.5289659406051148E-3</v>
      </c>
      <c r="AC130" s="4">
        <f t="shared" si="54"/>
        <v>1.5744662029174294E-3</v>
      </c>
      <c r="AD130" s="4">
        <f t="shared" si="54"/>
        <v>1.619966465229758E-3</v>
      </c>
      <c r="AE130" s="4">
        <f t="shared" ref="AE130" si="55">AC38</f>
        <v>1.6654667275420726E-3</v>
      </c>
      <c r="AF130" s="4">
        <f t="shared" ref="AF130" si="56">AD38</f>
        <v>1.7109669898544011E-3</v>
      </c>
    </row>
    <row r="131" spans="1:39">
      <c r="A131" t="s">
        <v>177</v>
      </c>
      <c r="B131" t="s">
        <v>347</v>
      </c>
      <c r="C131" t="s">
        <v>352</v>
      </c>
      <c r="D131" s="4">
        <f t="shared" ref="D131:AF131" si="57">D79*$D118</f>
        <v>3.8448675123471741E-4</v>
      </c>
      <c r="E131" s="4">
        <f t="shared" si="57"/>
        <v>3.745975318662514E-4</v>
      </c>
      <c r="F131" s="4">
        <f t="shared" si="57"/>
        <v>3.8801198072353977E-4</v>
      </c>
      <c r="G131" s="4">
        <f t="shared" si="57"/>
        <v>3.9999838601357981E-4</v>
      </c>
      <c r="H131" s="4">
        <f t="shared" si="57"/>
        <v>4.0746698417533128E-4</v>
      </c>
      <c r="I131" s="4">
        <f t="shared" si="57"/>
        <v>4.2340942348892928E-4</v>
      </c>
      <c r="J131" s="4">
        <f t="shared" si="57"/>
        <v>4.1761245674914186E-4</v>
      </c>
      <c r="K131" s="4">
        <f t="shared" si="57"/>
        <v>4.5725504033158817E-4</v>
      </c>
      <c r="L131" s="4">
        <f t="shared" si="57"/>
        <v>4.6062885128835278E-4</v>
      </c>
      <c r="M131" s="4">
        <f t="shared" si="57"/>
        <v>4.5457244260758972E-4</v>
      </c>
      <c r="N131" s="4">
        <f t="shared" si="57"/>
        <v>4.7092878896704037E-4</v>
      </c>
      <c r="O131" s="4">
        <f t="shared" si="57"/>
        <v>5.040614034268724E-4</v>
      </c>
      <c r="P131" s="4">
        <f t="shared" si="57"/>
        <v>4.6550436469130444E-4</v>
      </c>
      <c r="Q131" s="4">
        <f t="shared" si="57"/>
        <v>4.4572481178929723E-4</v>
      </c>
      <c r="R131" s="4">
        <f t="shared" si="57"/>
        <v>4.508354963139929E-4</v>
      </c>
      <c r="S131" s="4">
        <f t="shared" si="57"/>
        <v>4.5787710738191774E-4</v>
      </c>
      <c r="T131" s="4">
        <f t="shared" si="57"/>
        <v>4.9630772748962711E-4</v>
      </c>
      <c r="U131" s="4">
        <f t="shared" si="57"/>
        <v>5.1832220131284431E-4</v>
      </c>
      <c r="V131" s="4">
        <f t="shared" si="57"/>
        <v>5.6392730153782865E-4</v>
      </c>
      <c r="W131" s="4">
        <f t="shared" si="57"/>
        <v>5.9056729993948976E-4</v>
      </c>
      <c r="X131" s="4">
        <f t="shared" si="57"/>
        <v>6.3464012423087354E-4</v>
      </c>
      <c r="Y131" s="4">
        <f t="shared" si="57"/>
        <v>6.7596480430538849E-4</v>
      </c>
      <c r="Z131" s="4">
        <f t="shared" si="57"/>
        <v>6.2898223608543358E-4</v>
      </c>
      <c r="AA131" s="4">
        <f t="shared" si="57"/>
        <v>6.0382530370385362E-4</v>
      </c>
      <c r="AB131" s="4">
        <f t="shared" si="57"/>
        <v>6.5878375297429655E-4</v>
      </c>
      <c r="AC131" s="4">
        <f t="shared" si="57"/>
        <v>6.7821248634938631E-4</v>
      </c>
      <c r="AD131" s="4">
        <f t="shared" si="57"/>
        <v>7.2431353206340167E-4</v>
      </c>
      <c r="AE131" s="4">
        <f t="shared" si="57"/>
        <v>7.3706072328859058E-4</v>
      </c>
      <c r="AF131" s="4">
        <f t="shared" si="57"/>
        <v>7.2193044623531288E-4</v>
      </c>
    </row>
    <row r="132" spans="1:39">
      <c r="A132" t="s">
        <v>178</v>
      </c>
      <c r="B132" t="s">
        <v>347</v>
      </c>
      <c r="C132" t="s">
        <v>352</v>
      </c>
      <c r="D132" s="4">
        <f t="shared" ref="D132:AF132" si="58">D80*$D119</f>
        <v>4.3355650245517879E-4</v>
      </c>
      <c r="E132" s="4">
        <f t="shared" si="58"/>
        <v>4.127936746107091E-4</v>
      </c>
      <c r="F132" s="4">
        <f t="shared" si="58"/>
        <v>3.9666627387500666E-4</v>
      </c>
      <c r="G132" s="4">
        <f t="shared" si="58"/>
        <v>4.1817374041763317E-4</v>
      </c>
      <c r="H132" s="4">
        <f t="shared" si="58"/>
        <v>4.344145943842296E-4</v>
      </c>
      <c r="I132" s="4">
        <f t="shared" si="58"/>
        <v>4.3306368431351869E-4</v>
      </c>
      <c r="J132" s="4">
        <f t="shared" si="58"/>
        <v>4.4116579644103675E-4</v>
      </c>
      <c r="K132" s="4">
        <f t="shared" si="58"/>
        <v>4.6603990077768336E-4</v>
      </c>
      <c r="L132" s="4">
        <f t="shared" si="58"/>
        <v>4.3997927224900211E-4</v>
      </c>
      <c r="M132" s="4">
        <f t="shared" si="58"/>
        <v>4.5423901733119252E-4</v>
      </c>
      <c r="N132" s="4">
        <f t="shared" si="58"/>
        <v>4.3600532793735435E-4</v>
      </c>
      <c r="O132" s="4">
        <f t="shared" si="58"/>
        <v>4.7299743945346587E-4</v>
      </c>
      <c r="P132" s="4">
        <f t="shared" si="58"/>
        <v>4.7598370054052454E-4</v>
      </c>
      <c r="Q132" s="4">
        <f t="shared" si="58"/>
        <v>4.7529954536792491E-4</v>
      </c>
      <c r="R132" s="4">
        <f t="shared" si="58"/>
        <v>4.8671943728958712E-4</v>
      </c>
      <c r="S132" s="4">
        <f t="shared" si="58"/>
        <v>4.9370866493350955E-4</v>
      </c>
      <c r="T132" s="4">
        <f t="shared" si="58"/>
        <v>5.7045364587668033E-4</v>
      </c>
      <c r="U132" s="4">
        <f t="shared" si="58"/>
        <v>4.6151995876221065E-4</v>
      </c>
      <c r="V132" s="4">
        <f t="shared" si="58"/>
        <v>4.6582995565750399E-4</v>
      </c>
      <c r="W132" s="4">
        <f t="shared" si="58"/>
        <v>4.903653834114908E-4</v>
      </c>
      <c r="X132" s="4">
        <f t="shared" si="58"/>
        <v>5.0739693955892688E-4</v>
      </c>
      <c r="Y132" s="4">
        <f t="shared" si="58"/>
        <v>5.3800651602806918E-4</v>
      </c>
      <c r="Z132" s="4">
        <f t="shared" si="58"/>
        <v>5.588111514255521E-4</v>
      </c>
      <c r="AA132" s="4">
        <f t="shared" si="58"/>
        <v>5.1360147598235025E-4</v>
      </c>
      <c r="AB132" s="4">
        <f t="shared" si="58"/>
        <v>5.1382597158428501E-4</v>
      </c>
      <c r="AC132" s="4">
        <f t="shared" si="58"/>
        <v>5.1419541912740949E-4</v>
      </c>
      <c r="AD132" s="4">
        <f t="shared" si="58"/>
        <v>4.7282115939429199E-4</v>
      </c>
      <c r="AE132" s="4">
        <f t="shared" si="58"/>
        <v>5.2798730925933954E-4</v>
      </c>
      <c r="AF132" s="4">
        <f t="shared" si="58"/>
        <v>5.1523538363491145E-4</v>
      </c>
    </row>
    <row r="133" spans="1:39">
      <c r="A133" t="s">
        <v>179</v>
      </c>
      <c r="B133" t="s">
        <v>347</v>
      </c>
      <c r="C133" t="s">
        <v>352</v>
      </c>
      <c r="D133" s="4">
        <f t="shared" ref="D133:AF133" si="59">D81*$D120</f>
        <v>3.0521872488189263E-4</v>
      </c>
      <c r="E133" s="4">
        <f t="shared" si="59"/>
        <v>2.2938196685974346E-4</v>
      </c>
      <c r="F133" s="4">
        <f t="shared" si="59"/>
        <v>2.2281148195621493E-4</v>
      </c>
      <c r="G133" s="4">
        <f t="shared" si="59"/>
        <v>2.626044959384407E-4</v>
      </c>
      <c r="H133" s="4">
        <f t="shared" si="59"/>
        <v>2.4797317742465653E-4</v>
      </c>
      <c r="I133" s="4">
        <f t="shared" si="59"/>
        <v>2.577859482502605E-4</v>
      </c>
      <c r="J133" s="4">
        <f t="shared" si="59"/>
        <v>2.6289323545023168E-4</v>
      </c>
      <c r="K133" s="4">
        <f t="shared" si="59"/>
        <v>2.6567541106466331E-4</v>
      </c>
      <c r="L133" s="4">
        <f t="shared" si="59"/>
        <v>2.2412735483267192E-4</v>
      </c>
      <c r="M133" s="4">
        <f t="shared" si="59"/>
        <v>2.6778640174623209E-4</v>
      </c>
      <c r="N133" s="4">
        <f t="shared" si="59"/>
        <v>2.4530416844218528E-4</v>
      </c>
      <c r="O133" s="4">
        <f t="shared" si="59"/>
        <v>2.3300744508764339E-4</v>
      </c>
      <c r="P133" s="4">
        <f t="shared" si="59"/>
        <v>2.6034952838214522E-4</v>
      </c>
      <c r="Q133" s="4">
        <f t="shared" si="59"/>
        <v>2.744967195092066E-4</v>
      </c>
      <c r="R133" s="4">
        <f t="shared" si="59"/>
        <v>2.4206963381656849E-4</v>
      </c>
      <c r="S133" s="4">
        <f t="shared" si="59"/>
        <v>2.6515193310088181E-4</v>
      </c>
      <c r="T133" s="4">
        <f t="shared" si="59"/>
        <v>3.6427869920674589E-4</v>
      </c>
      <c r="U133" s="4">
        <f t="shared" si="59"/>
        <v>2.7049453965314371E-4</v>
      </c>
      <c r="V133" s="4">
        <f t="shared" si="59"/>
        <v>3.0122989804208365E-4</v>
      </c>
      <c r="W133" s="4">
        <f t="shared" si="59"/>
        <v>2.7662605274736651E-4</v>
      </c>
      <c r="X133" s="4">
        <f t="shared" si="59"/>
        <v>2.4295969517331263E-4</v>
      </c>
      <c r="Y133" s="4">
        <f t="shared" si="59"/>
        <v>3.1820315112378859E-4</v>
      </c>
      <c r="Z133" s="4">
        <f t="shared" si="59"/>
        <v>3.4288012917991074E-4</v>
      </c>
      <c r="AA133" s="4">
        <f t="shared" si="59"/>
        <v>3.1261549515817263E-4</v>
      </c>
      <c r="AB133" s="4">
        <f t="shared" si="59"/>
        <v>3.299629749901419E-4</v>
      </c>
      <c r="AC133" s="4">
        <f t="shared" si="59"/>
        <v>3.5117368380861486E-4</v>
      </c>
      <c r="AD133" s="4">
        <f t="shared" si="59"/>
        <v>3.5137039057012587E-4</v>
      </c>
      <c r="AE133" s="4">
        <f t="shared" si="59"/>
        <v>3.9140038768294312E-4</v>
      </c>
      <c r="AF133" s="4">
        <f t="shared" si="59"/>
        <v>3.6798496839534896E-4</v>
      </c>
    </row>
    <row r="134" spans="1:39">
      <c r="A134" t="s">
        <v>180</v>
      </c>
      <c r="B134" t="s">
        <v>347</v>
      </c>
      <c r="C134" t="s">
        <v>352</v>
      </c>
      <c r="D134" s="4">
        <f>$A$94</f>
        <v>1.090939116850125E-3</v>
      </c>
      <c r="E134" s="4">
        <f t="shared" ref="E134:AF134" si="60">$D134</f>
        <v>1.090939116850125E-3</v>
      </c>
      <c r="F134" s="4">
        <f t="shared" si="60"/>
        <v>1.090939116850125E-3</v>
      </c>
      <c r="G134" s="4">
        <f t="shared" si="60"/>
        <v>1.090939116850125E-3</v>
      </c>
      <c r="H134" s="4">
        <f t="shared" si="60"/>
        <v>1.090939116850125E-3</v>
      </c>
      <c r="I134" s="4">
        <f t="shared" si="60"/>
        <v>1.090939116850125E-3</v>
      </c>
      <c r="J134" s="4">
        <f t="shared" si="60"/>
        <v>1.090939116850125E-3</v>
      </c>
      <c r="K134" s="4">
        <f t="shared" si="60"/>
        <v>1.090939116850125E-3</v>
      </c>
      <c r="L134" s="4">
        <f t="shared" si="60"/>
        <v>1.090939116850125E-3</v>
      </c>
      <c r="M134" s="4">
        <f t="shared" si="60"/>
        <v>1.090939116850125E-3</v>
      </c>
      <c r="N134" s="4">
        <f t="shared" si="60"/>
        <v>1.090939116850125E-3</v>
      </c>
      <c r="O134" s="4">
        <f t="shared" si="60"/>
        <v>1.090939116850125E-3</v>
      </c>
      <c r="P134" s="4">
        <f t="shared" si="60"/>
        <v>1.090939116850125E-3</v>
      </c>
      <c r="Q134" s="4">
        <f t="shared" si="60"/>
        <v>1.090939116850125E-3</v>
      </c>
      <c r="R134" s="4">
        <f t="shared" si="60"/>
        <v>1.090939116850125E-3</v>
      </c>
      <c r="S134" s="4">
        <f t="shared" si="60"/>
        <v>1.090939116850125E-3</v>
      </c>
      <c r="T134" s="4">
        <f t="shared" si="60"/>
        <v>1.090939116850125E-3</v>
      </c>
      <c r="U134" s="4">
        <f t="shared" si="60"/>
        <v>1.090939116850125E-3</v>
      </c>
      <c r="V134" s="4">
        <f t="shared" si="60"/>
        <v>1.090939116850125E-3</v>
      </c>
      <c r="W134" s="4">
        <f t="shared" si="60"/>
        <v>1.090939116850125E-3</v>
      </c>
      <c r="X134" s="4">
        <f t="shared" si="60"/>
        <v>1.090939116850125E-3</v>
      </c>
      <c r="Y134" s="4">
        <f t="shared" si="60"/>
        <v>1.090939116850125E-3</v>
      </c>
      <c r="Z134" s="4">
        <f t="shared" si="60"/>
        <v>1.090939116850125E-3</v>
      </c>
      <c r="AA134" s="4">
        <f t="shared" si="60"/>
        <v>1.090939116850125E-3</v>
      </c>
      <c r="AB134" s="4">
        <f t="shared" si="60"/>
        <v>1.090939116850125E-3</v>
      </c>
      <c r="AC134" s="4">
        <f t="shared" si="60"/>
        <v>1.090939116850125E-3</v>
      </c>
      <c r="AD134" s="4">
        <f t="shared" si="60"/>
        <v>1.090939116850125E-3</v>
      </c>
      <c r="AE134" s="4">
        <f t="shared" si="60"/>
        <v>1.090939116850125E-3</v>
      </c>
      <c r="AF134" s="4">
        <f t="shared" si="60"/>
        <v>1.090939116850125E-3</v>
      </c>
    </row>
    <row r="135" spans="1:39">
      <c r="A135" t="s">
        <v>176</v>
      </c>
      <c r="B135" t="s">
        <v>349</v>
      </c>
      <c r="C135" t="s">
        <v>353</v>
      </c>
      <c r="D135" s="4"/>
      <c r="E135" s="4">
        <f t="shared" ref="E135:AC135" si="61">C51</f>
        <v>8.5838740171306164E-5</v>
      </c>
      <c r="F135" s="4">
        <f t="shared" si="61"/>
        <v>8.6490793649898669E-5</v>
      </c>
      <c r="G135" s="4">
        <f t="shared" si="61"/>
        <v>8.7142847128491175E-5</v>
      </c>
      <c r="H135" s="4">
        <f t="shared" si="61"/>
        <v>8.7794900607083681E-5</v>
      </c>
      <c r="I135" s="4">
        <f t="shared" si="61"/>
        <v>8.8446954085676186E-5</v>
      </c>
      <c r="J135" s="4">
        <f t="shared" si="61"/>
        <v>8.9099007564268692E-5</v>
      </c>
      <c r="K135" s="4">
        <f t="shared" si="61"/>
        <v>8.9751061042861197E-5</v>
      </c>
      <c r="L135" s="4">
        <f t="shared" si="61"/>
        <v>9.0403114521453703E-5</v>
      </c>
      <c r="M135" s="4">
        <f t="shared" si="61"/>
        <v>9.1055168000046208E-5</v>
      </c>
      <c r="N135" s="4">
        <f t="shared" si="61"/>
        <v>9.1707221478638714E-5</v>
      </c>
      <c r="O135" s="4">
        <f t="shared" si="61"/>
        <v>9.235927495723122E-5</v>
      </c>
      <c r="P135" s="4">
        <f t="shared" si="61"/>
        <v>9.3011328435823725E-5</v>
      </c>
      <c r="Q135" s="4">
        <f t="shared" si="61"/>
        <v>9.3663381914416231E-5</v>
      </c>
      <c r="R135" s="4">
        <f t="shared" si="61"/>
        <v>9.4315435393008736E-5</v>
      </c>
      <c r="S135" s="4">
        <f t="shared" si="61"/>
        <v>9.4967488871601242E-5</v>
      </c>
      <c r="T135" s="4">
        <f t="shared" si="61"/>
        <v>9.5619542350193747E-5</v>
      </c>
      <c r="U135" s="4">
        <f t="shared" si="61"/>
        <v>9.6271595828786253E-5</v>
      </c>
      <c r="V135" s="4">
        <f t="shared" si="61"/>
        <v>9.6923649307378758E-5</v>
      </c>
      <c r="W135" s="4">
        <f t="shared" si="61"/>
        <v>9.7575702785971264E-5</v>
      </c>
      <c r="X135" s="4">
        <f t="shared" si="61"/>
        <v>9.822775626456377E-5</v>
      </c>
      <c r="Y135" s="4">
        <f t="shared" si="61"/>
        <v>9.8879809743156275E-5</v>
      </c>
      <c r="Z135" s="4">
        <f t="shared" si="61"/>
        <v>9.9531863221748781E-5</v>
      </c>
      <c r="AA135" s="4">
        <f t="shared" si="61"/>
        <v>1.0018391670034129E-4</v>
      </c>
      <c r="AB135" s="4">
        <f t="shared" si="61"/>
        <v>1.0083597017893379E-4</v>
      </c>
      <c r="AC135" s="4">
        <f t="shared" si="61"/>
        <v>1.014880236575263E-4</v>
      </c>
      <c r="AD135" s="4">
        <f>AB51</f>
        <v>1.021400771361188E-4</v>
      </c>
      <c r="AE135" s="4">
        <f t="shared" ref="AE135:AF135" si="62">AC51</f>
        <v>1.0279213061471131E-4</v>
      </c>
      <c r="AF135" s="4">
        <f t="shared" si="62"/>
        <v>1.0344418409330381E-4</v>
      </c>
    </row>
    <row r="136" spans="1:39">
      <c r="A136" t="s">
        <v>170</v>
      </c>
      <c r="B136" t="s">
        <v>349</v>
      </c>
      <c r="C136" t="s">
        <v>353</v>
      </c>
      <c r="D136" s="4"/>
      <c r="E136" s="4">
        <f t="shared" ref="E136:AD136" si="63">C64</f>
        <v>2.598631456483258E-4</v>
      </c>
      <c r="F136" s="4">
        <f t="shared" si="63"/>
        <v>2.8409378958543785E-4</v>
      </c>
      <c r="G136" s="4">
        <f t="shared" si="63"/>
        <v>3.083244335225499E-4</v>
      </c>
      <c r="H136" s="4">
        <f t="shared" si="63"/>
        <v>3.3255507745966195E-4</v>
      </c>
      <c r="I136" s="4">
        <f t="shared" si="63"/>
        <v>3.5678572139676706E-4</v>
      </c>
      <c r="J136" s="4">
        <f t="shared" si="63"/>
        <v>3.8101636533387911E-4</v>
      </c>
      <c r="K136" s="4">
        <f t="shared" si="63"/>
        <v>4.0524700927099117E-4</v>
      </c>
      <c r="L136" s="4">
        <f t="shared" si="63"/>
        <v>4.2947765320810322E-4</v>
      </c>
      <c r="M136" s="4">
        <f t="shared" si="63"/>
        <v>4.5370829714521527E-4</v>
      </c>
      <c r="N136" s="4">
        <f t="shared" si="63"/>
        <v>4.7793894108232732E-4</v>
      </c>
      <c r="O136" s="4">
        <f t="shared" si="63"/>
        <v>5.0216958501943937E-4</v>
      </c>
      <c r="P136" s="4">
        <f t="shared" si="63"/>
        <v>5.2640022895655142E-4</v>
      </c>
      <c r="Q136" s="4">
        <f t="shared" si="63"/>
        <v>5.5063087289366347E-4</v>
      </c>
      <c r="R136" s="4">
        <f t="shared" si="63"/>
        <v>5.7486151683077552E-4</v>
      </c>
      <c r="S136" s="4">
        <f t="shared" si="63"/>
        <v>5.9909216076788757E-4</v>
      </c>
      <c r="T136" s="4">
        <f t="shared" si="63"/>
        <v>6.2332280470499962E-4</v>
      </c>
      <c r="U136" s="4">
        <f t="shared" si="63"/>
        <v>6.4755344864211167E-4</v>
      </c>
      <c r="V136" s="4">
        <f t="shared" si="63"/>
        <v>6.7178409257922372E-4</v>
      </c>
      <c r="W136" s="4">
        <f t="shared" si="63"/>
        <v>6.9601473651633577E-4</v>
      </c>
      <c r="X136" s="4">
        <f t="shared" si="63"/>
        <v>7.2024538045344089E-4</v>
      </c>
      <c r="Y136" s="4">
        <f t="shared" si="63"/>
        <v>7.4447602439055294E-4</v>
      </c>
      <c r="Z136" s="4">
        <f t="shared" si="63"/>
        <v>7.6870666832766499E-4</v>
      </c>
      <c r="AA136" s="4">
        <f t="shared" si="63"/>
        <v>7.9293731226477704E-4</v>
      </c>
      <c r="AB136" s="4">
        <f t="shared" si="63"/>
        <v>8.1716795620188909E-4</v>
      </c>
      <c r="AC136" s="4">
        <f t="shared" si="63"/>
        <v>8.4139860013900114E-4</v>
      </c>
      <c r="AD136" s="4">
        <f t="shared" si="63"/>
        <v>8.6562924407611319E-4</v>
      </c>
      <c r="AE136" s="4">
        <f t="shared" ref="AE136" si="64">AC64</f>
        <v>8.8985988801322524E-4</v>
      </c>
      <c r="AF136" s="4">
        <f t="shared" ref="AF136" si="65">AD64</f>
        <v>9.1409053195033729E-4</v>
      </c>
    </row>
    <row r="137" spans="1:39">
      <c r="A137" t="s">
        <v>177</v>
      </c>
      <c r="B137" t="s">
        <v>349</v>
      </c>
      <c r="C137" t="s">
        <v>353</v>
      </c>
      <c r="D137" s="4">
        <f t="shared" ref="D137:AF137" si="66">D83*$D122</f>
        <v>2.6100873840586978E-4</v>
      </c>
      <c r="E137" s="4">
        <f t="shared" si="66"/>
        <v>2.4767111238869767E-4</v>
      </c>
      <c r="F137" s="4">
        <f t="shared" si="66"/>
        <v>2.487434793468303E-4</v>
      </c>
      <c r="G137" s="4">
        <f t="shared" si="66"/>
        <v>2.5434232597932113E-4</v>
      </c>
      <c r="H137" s="4">
        <f t="shared" si="66"/>
        <v>2.5993016165416896E-4</v>
      </c>
      <c r="I137" s="4">
        <f t="shared" si="66"/>
        <v>2.7221622306572576E-4</v>
      </c>
      <c r="J137" s="4">
        <f t="shared" si="66"/>
        <v>2.5687918744611929E-4</v>
      </c>
      <c r="K137" s="4">
        <f t="shared" si="66"/>
        <v>2.7872943393725301E-4</v>
      </c>
      <c r="L137" s="4">
        <f t="shared" si="66"/>
        <v>2.8328820396325587E-4</v>
      </c>
      <c r="M137" s="4">
        <f t="shared" si="66"/>
        <v>2.7399143850092065E-4</v>
      </c>
      <c r="N137" s="4">
        <f t="shared" si="66"/>
        <v>2.7871616681990607E-4</v>
      </c>
      <c r="O137" s="4">
        <f t="shared" si="66"/>
        <v>3.0539472145487887E-4</v>
      </c>
      <c r="P137" s="4">
        <f t="shared" si="66"/>
        <v>2.8586984512482446E-4</v>
      </c>
      <c r="Q137" s="4">
        <f t="shared" si="66"/>
        <v>2.6465846991534793E-4</v>
      </c>
      <c r="R137" s="4">
        <f t="shared" si="66"/>
        <v>2.712452081153974E-4</v>
      </c>
      <c r="S137" s="4">
        <f t="shared" si="66"/>
        <v>2.7459682031927946E-4</v>
      </c>
      <c r="T137" s="4">
        <f t="shared" si="66"/>
        <v>3.0008101265424246E-4</v>
      </c>
      <c r="U137" s="4">
        <f t="shared" si="66"/>
        <v>3.2838011403558482E-4</v>
      </c>
      <c r="V137" s="4">
        <f t="shared" si="66"/>
        <v>3.5817336158454007E-4</v>
      </c>
      <c r="W137" s="4">
        <f t="shared" si="66"/>
        <v>3.5098833487282028E-4</v>
      </c>
      <c r="X137" s="4">
        <f t="shared" si="66"/>
        <v>3.8166381391037E-4</v>
      </c>
      <c r="Y137" s="4">
        <f t="shared" si="66"/>
        <v>3.9018738947108029E-4</v>
      </c>
      <c r="Z137" s="4">
        <f t="shared" si="66"/>
        <v>3.6310052143995647E-4</v>
      </c>
      <c r="AA137" s="4">
        <f t="shared" si="66"/>
        <v>3.5003355790010554E-4</v>
      </c>
      <c r="AB137" s="4">
        <f t="shared" si="66"/>
        <v>3.7179671043633533E-4</v>
      </c>
      <c r="AC137" s="4">
        <f t="shared" si="66"/>
        <v>3.9569345667590013E-4</v>
      </c>
      <c r="AD137" s="4">
        <f t="shared" si="66"/>
        <v>4.1183996725479422E-4</v>
      </c>
      <c r="AE137" s="4">
        <f t="shared" si="66"/>
        <v>4.219584992726503E-4</v>
      </c>
      <c r="AF137" s="4">
        <f t="shared" si="66"/>
        <v>4.1754908340863891E-4</v>
      </c>
    </row>
    <row r="138" spans="1:39">
      <c r="A138" t="s">
        <v>178</v>
      </c>
      <c r="B138" t="s">
        <v>349</v>
      </c>
      <c r="C138" t="s">
        <v>353</v>
      </c>
      <c r="D138" s="4">
        <f t="shared" ref="D138:AF138" si="67">D84*$D123</f>
        <v>2.6900072357489528E-3</v>
      </c>
      <c r="E138" s="4">
        <f t="shared" si="67"/>
        <v>3.0347716481327106E-3</v>
      </c>
      <c r="F138" s="4">
        <f t="shared" si="67"/>
        <v>2.7823393347994403E-3</v>
      </c>
      <c r="G138" s="4">
        <f t="shared" si="67"/>
        <v>2.8614900110953889E-3</v>
      </c>
      <c r="H138" s="4">
        <f t="shared" si="67"/>
        <v>3.0871100518053769E-3</v>
      </c>
      <c r="I138" s="4">
        <f t="shared" si="67"/>
        <v>3.3138018812240385E-3</v>
      </c>
      <c r="J138" s="4">
        <f t="shared" si="67"/>
        <v>3.4306057294189417E-3</v>
      </c>
      <c r="K138" s="4">
        <f t="shared" si="67"/>
        <v>3.6493642155729518E-3</v>
      </c>
      <c r="L138" s="4">
        <f t="shared" si="67"/>
        <v>3.6953633192416181E-3</v>
      </c>
      <c r="M138" s="4">
        <f t="shared" si="67"/>
        <v>3.5238197655027715E-3</v>
      </c>
      <c r="N138" s="4">
        <f t="shared" si="67"/>
        <v>3.673820117329665E-3</v>
      </c>
      <c r="O138" s="4">
        <f t="shared" si="67"/>
        <v>3.7182926062820794E-3</v>
      </c>
      <c r="P138" s="4">
        <f t="shared" si="67"/>
        <v>4.0142746648201598E-3</v>
      </c>
      <c r="Q138" s="4">
        <f t="shared" si="67"/>
        <v>3.9714050296016344E-3</v>
      </c>
      <c r="R138" s="4">
        <f t="shared" si="67"/>
        <v>4.1074397440151794E-3</v>
      </c>
      <c r="S138" s="4">
        <f t="shared" si="67"/>
        <v>4.0015133321363115E-3</v>
      </c>
      <c r="T138" s="4">
        <f t="shared" si="67"/>
        <v>3.8228563905798488E-3</v>
      </c>
      <c r="U138" s="4">
        <f t="shared" si="67"/>
        <v>3.6289371723864433E-3</v>
      </c>
      <c r="V138" s="4">
        <f t="shared" si="67"/>
        <v>3.2651332301524847E-3</v>
      </c>
      <c r="W138" s="4">
        <f t="shared" si="67"/>
        <v>3.3781380195056919E-3</v>
      </c>
      <c r="X138" s="4">
        <f t="shared" si="67"/>
        <v>3.8977009787518656E-3</v>
      </c>
      <c r="Y138" s="4">
        <f t="shared" si="67"/>
        <v>3.5685387344106438E-3</v>
      </c>
      <c r="Z138" s="4">
        <f t="shared" si="67"/>
        <v>3.6571315942332192E-3</v>
      </c>
      <c r="AA138" s="4">
        <f t="shared" si="67"/>
        <v>3.9436909707846416E-3</v>
      </c>
      <c r="AB138" s="4">
        <f t="shared" si="67"/>
        <v>4.1296704494743156E-3</v>
      </c>
      <c r="AC138" s="4">
        <f t="shared" si="67"/>
        <v>4.3006020347038333E-3</v>
      </c>
      <c r="AD138" s="4">
        <f t="shared" si="67"/>
        <v>4.5096910568306935E-3</v>
      </c>
      <c r="AE138" s="4">
        <f t="shared" si="67"/>
        <v>4.2202348038603331E-3</v>
      </c>
      <c r="AF138" s="4">
        <f t="shared" si="67"/>
        <v>4.3674225194118618E-3</v>
      </c>
    </row>
    <row r="139" spans="1:39">
      <c r="A139" t="s">
        <v>179</v>
      </c>
      <c r="B139" t="s">
        <v>349</v>
      </c>
      <c r="C139" t="s">
        <v>353</v>
      </c>
      <c r="D139" s="4">
        <f t="shared" ref="D139:AF139" si="68">D85*$D124</f>
        <v>1.9025220535086994E-3</v>
      </c>
      <c r="E139" s="4">
        <f t="shared" si="68"/>
        <v>1.6941936068145078E-3</v>
      </c>
      <c r="F139" s="4">
        <f t="shared" si="68"/>
        <v>1.5701211658919641E-3</v>
      </c>
      <c r="G139" s="4">
        <f t="shared" si="68"/>
        <v>1.8052959835395926E-3</v>
      </c>
      <c r="H139" s="4">
        <f t="shared" si="68"/>
        <v>1.770366543062954E-3</v>
      </c>
      <c r="I139" s="4">
        <f t="shared" si="68"/>
        <v>1.981731425534775E-3</v>
      </c>
      <c r="J139" s="4">
        <f t="shared" si="68"/>
        <v>2.0538048148313628E-3</v>
      </c>
      <c r="K139" s="4">
        <f t="shared" si="68"/>
        <v>2.0900479568075848E-3</v>
      </c>
      <c r="L139" s="4">
        <f t="shared" si="68"/>
        <v>1.8911700182223867E-3</v>
      </c>
      <c r="M139" s="4">
        <f t="shared" si="68"/>
        <v>2.0870293336617482E-3</v>
      </c>
      <c r="N139" s="4">
        <f t="shared" si="68"/>
        <v>2.0765471747836153E-3</v>
      </c>
      <c r="O139" s="4">
        <f t="shared" si="68"/>
        <v>1.8402013847541919E-3</v>
      </c>
      <c r="P139" s="4">
        <f t="shared" si="68"/>
        <v>2.2058835429305105E-3</v>
      </c>
      <c r="Q139" s="4">
        <f t="shared" si="68"/>
        <v>2.304224145335299E-3</v>
      </c>
      <c r="R139" s="4">
        <f t="shared" si="68"/>
        <v>2.0523130466746182E-3</v>
      </c>
      <c r="S139" s="4">
        <f t="shared" si="68"/>
        <v>2.1590320952640436E-3</v>
      </c>
      <c r="T139" s="4">
        <f t="shared" si="68"/>
        <v>2.4525178815706858E-3</v>
      </c>
      <c r="U139" s="4">
        <f t="shared" si="68"/>
        <v>2.1367723084610856E-3</v>
      </c>
      <c r="V139" s="4">
        <f t="shared" si="68"/>
        <v>2.1212035770703159E-3</v>
      </c>
      <c r="W139" s="4">
        <f t="shared" si="68"/>
        <v>1.9145267858577683E-3</v>
      </c>
      <c r="X139" s="4">
        <f t="shared" si="68"/>
        <v>1.8750190771390871E-3</v>
      </c>
      <c r="Y139" s="4">
        <f t="shared" si="68"/>
        <v>2.1204016698570865E-3</v>
      </c>
      <c r="Z139" s="4">
        <f t="shared" si="68"/>
        <v>2.2543877866385178E-3</v>
      </c>
      <c r="AA139" s="4">
        <f t="shared" si="68"/>
        <v>2.4115590214698474E-3</v>
      </c>
      <c r="AB139" s="4">
        <f t="shared" si="68"/>
        <v>2.6642522211036742E-3</v>
      </c>
      <c r="AC139" s="4">
        <f t="shared" si="68"/>
        <v>2.9507593920244813E-3</v>
      </c>
      <c r="AD139" s="4">
        <f t="shared" si="68"/>
        <v>3.366865989945175E-3</v>
      </c>
      <c r="AE139" s="4">
        <f t="shared" si="68"/>
        <v>3.1430056685316796E-3</v>
      </c>
      <c r="AF139" s="4">
        <f t="shared" si="68"/>
        <v>3.1337214436534702E-3</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 t="shared" ref="F144" si="69">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1.619966465229758E-3</v>
      </c>
      <c r="E145" s="4">
        <f t="shared" ref="E145:AL145" si="70">TREND($E130:$AF130,$E$128:$AF$128,E$143)</f>
        <v>1.6654667275420726E-3</v>
      </c>
      <c r="F145" s="4">
        <f t="shared" si="70"/>
        <v>1.7109669898544011E-3</v>
      </c>
      <c r="G145" s="4">
        <f t="shared" si="70"/>
        <v>1.7564672521667157E-3</v>
      </c>
      <c r="H145" s="4">
        <f t="shared" si="70"/>
        <v>1.8019675144790442E-3</v>
      </c>
      <c r="I145" s="4">
        <f t="shared" si="70"/>
        <v>1.8474677767913589E-3</v>
      </c>
      <c r="J145" s="4">
        <f t="shared" si="70"/>
        <v>1.8929680391036874E-3</v>
      </c>
      <c r="K145" s="4">
        <f t="shared" si="70"/>
        <v>1.938468301416002E-3</v>
      </c>
      <c r="L145" s="4">
        <f t="shared" si="70"/>
        <v>1.9839685637283305E-3</v>
      </c>
      <c r="M145" s="4">
        <f t="shared" si="70"/>
        <v>2.0294688260406452E-3</v>
      </c>
      <c r="N145" s="4">
        <f t="shared" si="70"/>
        <v>2.0749690883529737E-3</v>
      </c>
      <c r="O145" s="4">
        <f t="shared" si="70"/>
        <v>2.1204693506652883E-3</v>
      </c>
      <c r="P145" s="4">
        <f t="shared" si="70"/>
        <v>2.1659696129776168E-3</v>
      </c>
      <c r="Q145" s="4">
        <f t="shared" si="70"/>
        <v>2.2114698752899314E-3</v>
      </c>
      <c r="R145" s="4">
        <f t="shared" si="70"/>
        <v>2.2569701376022461E-3</v>
      </c>
      <c r="S145" s="4">
        <f t="shared" si="70"/>
        <v>2.3024703999145746E-3</v>
      </c>
      <c r="T145" s="4">
        <f t="shared" si="70"/>
        <v>2.3479706622268892E-3</v>
      </c>
      <c r="U145" s="4">
        <f t="shared" si="70"/>
        <v>2.3934709245392177E-3</v>
      </c>
      <c r="V145" s="4">
        <f t="shared" si="70"/>
        <v>2.4389711868515324E-3</v>
      </c>
      <c r="W145" s="4">
        <f t="shared" si="70"/>
        <v>2.4844714491638609E-3</v>
      </c>
      <c r="X145" s="4">
        <f t="shared" si="70"/>
        <v>2.5299717114761755E-3</v>
      </c>
      <c r="Y145" s="4">
        <f t="shared" si="70"/>
        <v>2.575471973788504E-3</v>
      </c>
      <c r="Z145" s="4">
        <f t="shared" si="70"/>
        <v>2.6209722361008186E-3</v>
      </c>
      <c r="AA145" s="4">
        <f t="shared" si="70"/>
        <v>2.6664724984131472E-3</v>
      </c>
      <c r="AB145" s="4">
        <f t="shared" si="70"/>
        <v>2.7119727607254618E-3</v>
      </c>
      <c r="AC145" s="4">
        <f t="shared" si="70"/>
        <v>2.7574730230377903E-3</v>
      </c>
      <c r="AD145" s="4">
        <f t="shared" si="70"/>
        <v>2.8029732853501049E-3</v>
      </c>
      <c r="AE145" s="4">
        <f t="shared" si="70"/>
        <v>2.8484735476624334E-3</v>
      </c>
      <c r="AF145" s="4">
        <f t="shared" si="70"/>
        <v>2.8939738099747481E-3</v>
      </c>
      <c r="AG145" s="4">
        <f t="shared" si="70"/>
        <v>2.9394740722870766E-3</v>
      </c>
      <c r="AH145" s="4">
        <f t="shared" si="70"/>
        <v>2.9849743345993912E-3</v>
      </c>
      <c r="AI145" s="4">
        <f t="shared" si="70"/>
        <v>3.0304745969117197E-3</v>
      </c>
      <c r="AJ145" s="4">
        <f t="shared" si="70"/>
        <v>3.0759748592240344E-3</v>
      </c>
      <c r="AK145" s="4">
        <f t="shared" si="70"/>
        <v>3.121475121536349E-3</v>
      </c>
      <c r="AL145" s="4">
        <f t="shared" si="70"/>
        <v>3.1669753838486775E-3</v>
      </c>
    </row>
    <row r="146" spans="1:38">
      <c r="A146" t="s">
        <v>177</v>
      </c>
      <c r="B146" t="s">
        <v>347</v>
      </c>
      <c r="C146" t="s">
        <v>352</v>
      </c>
      <c r="D146" s="4">
        <f>TREND($D131:$AF131,$D$128:$AF$128,D$143)</f>
        <v>6.7830056230609378E-4</v>
      </c>
      <c r="E146" s="4">
        <f t="shared" ref="E146:AL146" si="71">TREND($D131:$AF131,$D$128:$AF$128,E$143)</f>
        <v>6.911594891633073E-4</v>
      </c>
      <c r="F146" s="4">
        <f t="shared" si="71"/>
        <v>7.0401841602052082E-4</v>
      </c>
      <c r="G146" s="4">
        <f t="shared" si="71"/>
        <v>7.168773428777378E-4</v>
      </c>
      <c r="H146" s="4">
        <f t="shared" si="71"/>
        <v>7.2973626973495131E-4</v>
      </c>
      <c r="I146" s="4">
        <f t="shared" si="71"/>
        <v>7.425951965921683E-4</v>
      </c>
      <c r="J146" s="4">
        <f t="shared" si="71"/>
        <v>7.5545412344938181E-4</v>
      </c>
      <c r="K146" s="4">
        <f t="shared" si="71"/>
        <v>7.683130503065988E-4</v>
      </c>
      <c r="L146" s="4">
        <f t="shared" si="71"/>
        <v>7.8117197716381231E-4</v>
      </c>
      <c r="M146" s="4">
        <f t="shared" si="71"/>
        <v>7.940309040210293E-4</v>
      </c>
      <c r="N146" s="4">
        <f t="shared" si="71"/>
        <v>8.0688983087824281E-4</v>
      </c>
      <c r="O146" s="4">
        <f t="shared" si="71"/>
        <v>8.197487577354598E-4</v>
      </c>
      <c r="P146" s="4">
        <f t="shared" si="71"/>
        <v>8.3260768459267331E-4</v>
      </c>
      <c r="Q146" s="4">
        <f t="shared" si="71"/>
        <v>8.454666114498903E-4</v>
      </c>
      <c r="R146" s="4">
        <f t="shared" si="71"/>
        <v>8.5832553830710381E-4</v>
      </c>
      <c r="S146" s="4">
        <f t="shared" si="71"/>
        <v>8.711844651643208E-4</v>
      </c>
      <c r="T146" s="4">
        <f t="shared" si="71"/>
        <v>8.8404339202153431E-4</v>
      </c>
      <c r="U146" s="4">
        <f t="shared" si="71"/>
        <v>8.969023188787513E-4</v>
      </c>
      <c r="V146" s="4">
        <f t="shared" si="71"/>
        <v>9.0976124573596481E-4</v>
      </c>
      <c r="W146" s="4">
        <f t="shared" si="71"/>
        <v>9.226201725931818E-4</v>
      </c>
      <c r="X146" s="4">
        <f t="shared" si="71"/>
        <v>9.3547909945039531E-4</v>
      </c>
      <c r="Y146" s="4">
        <f t="shared" si="71"/>
        <v>9.483380263076123E-4</v>
      </c>
      <c r="Z146" s="4">
        <f t="shared" si="71"/>
        <v>9.6119695316482581E-4</v>
      </c>
      <c r="AA146" s="4">
        <f t="shared" si="71"/>
        <v>9.740558800220428E-4</v>
      </c>
      <c r="AB146" s="4">
        <f t="shared" si="71"/>
        <v>9.8691480687925631E-4</v>
      </c>
      <c r="AC146" s="4">
        <f t="shared" si="71"/>
        <v>9.997737337364733E-4</v>
      </c>
      <c r="AD146" s="4">
        <f t="shared" si="71"/>
        <v>1.0126326605936868E-3</v>
      </c>
      <c r="AE146" s="4">
        <f t="shared" si="71"/>
        <v>1.0254915874509038E-3</v>
      </c>
      <c r="AF146" s="4">
        <f t="shared" si="71"/>
        <v>1.0383505143081173E-3</v>
      </c>
      <c r="AG146" s="4">
        <f t="shared" si="71"/>
        <v>1.0512094411653343E-3</v>
      </c>
      <c r="AH146" s="4">
        <f t="shared" si="71"/>
        <v>1.0640683680225478E-3</v>
      </c>
      <c r="AI146" s="4">
        <f t="shared" si="71"/>
        <v>1.0769272948797648E-3</v>
      </c>
      <c r="AJ146" s="4">
        <f t="shared" si="71"/>
        <v>1.0897862217369783E-3</v>
      </c>
      <c r="AK146" s="4">
        <f t="shared" si="71"/>
        <v>1.1026451485941918E-3</v>
      </c>
      <c r="AL146" s="4">
        <f t="shared" si="71"/>
        <v>1.1155040754514088E-3</v>
      </c>
    </row>
    <row r="147" spans="1:38">
      <c r="A147" t="s">
        <v>178</v>
      </c>
      <c r="B147" t="s">
        <v>347</v>
      </c>
      <c r="C147" t="s">
        <v>352</v>
      </c>
      <c r="D147" s="4">
        <f>TREND($D132:$AF132,$D$128:$AF$128,D$143)</f>
        <v>5.2654592836302687E-4</v>
      </c>
      <c r="E147" s="4">
        <f t="shared" ref="E147:AL147" si="72">TREND($D132:$AF132,$D$128:$AF$128,E$143)</f>
        <v>5.3070964985856527E-4</v>
      </c>
      <c r="F147" s="4">
        <f t="shared" si="72"/>
        <v>5.3487337135410366E-4</v>
      </c>
      <c r="G147" s="4">
        <f t="shared" si="72"/>
        <v>5.3903709284964033E-4</v>
      </c>
      <c r="H147" s="4">
        <f t="shared" si="72"/>
        <v>5.4320081434517872E-4</v>
      </c>
      <c r="I147" s="4">
        <f t="shared" si="72"/>
        <v>5.4736453584071712E-4</v>
      </c>
      <c r="J147" s="4">
        <f t="shared" si="72"/>
        <v>5.5152825733625552E-4</v>
      </c>
      <c r="K147" s="4">
        <f t="shared" si="72"/>
        <v>5.5569197883179218E-4</v>
      </c>
      <c r="L147" s="4">
        <f t="shared" si="72"/>
        <v>5.5985570032733058E-4</v>
      </c>
      <c r="M147" s="4">
        <f t="shared" si="72"/>
        <v>5.6401942182286897E-4</v>
      </c>
      <c r="N147" s="4">
        <f t="shared" si="72"/>
        <v>5.6818314331840737E-4</v>
      </c>
      <c r="O147" s="4">
        <f t="shared" si="72"/>
        <v>5.7234686481394403E-4</v>
      </c>
      <c r="P147" s="4">
        <f t="shared" si="72"/>
        <v>5.7651058630948243E-4</v>
      </c>
      <c r="Q147" s="4">
        <f t="shared" si="72"/>
        <v>5.8067430780502083E-4</v>
      </c>
      <c r="R147" s="4">
        <f t="shared" si="72"/>
        <v>5.8483802930055923E-4</v>
      </c>
      <c r="S147" s="4">
        <f t="shared" si="72"/>
        <v>5.8900175079609589E-4</v>
      </c>
      <c r="T147" s="4">
        <f t="shared" si="72"/>
        <v>5.9316547229163429E-4</v>
      </c>
      <c r="U147" s="4">
        <f t="shared" si="72"/>
        <v>5.9732919378717268E-4</v>
      </c>
      <c r="V147" s="4">
        <f t="shared" si="72"/>
        <v>6.0149291528271108E-4</v>
      </c>
      <c r="W147" s="4">
        <f t="shared" si="72"/>
        <v>6.0565663677824774E-4</v>
      </c>
      <c r="X147" s="4">
        <f t="shared" si="72"/>
        <v>6.0982035827378614E-4</v>
      </c>
      <c r="Y147" s="4">
        <f t="shared" si="72"/>
        <v>6.1398407976932454E-4</v>
      </c>
      <c r="Z147" s="4">
        <f t="shared" si="72"/>
        <v>6.1814780126486293E-4</v>
      </c>
      <c r="AA147" s="4">
        <f t="shared" si="72"/>
        <v>6.223115227603996E-4</v>
      </c>
      <c r="AB147" s="4">
        <f t="shared" si="72"/>
        <v>6.2647524425593799E-4</v>
      </c>
      <c r="AC147" s="4">
        <f t="shared" si="72"/>
        <v>6.3063896575147639E-4</v>
      </c>
      <c r="AD147" s="4">
        <f t="shared" si="72"/>
        <v>6.3480268724701479E-4</v>
      </c>
      <c r="AE147" s="4">
        <f t="shared" si="72"/>
        <v>6.3896640874255145E-4</v>
      </c>
      <c r="AF147" s="4">
        <f t="shared" si="72"/>
        <v>6.4313013023808985E-4</v>
      </c>
      <c r="AG147" s="4">
        <f t="shared" si="72"/>
        <v>6.4729385173362824E-4</v>
      </c>
      <c r="AH147" s="4">
        <f t="shared" si="72"/>
        <v>6.5145757322916664E-4</v>
      </c>
      <c r="AI147" s="4">
        <f t="shared" si="72"/>
        <v>6.556212947247033E-4</v>
      </c>
      <c r="AJ147" s="4">
        <f t="shared" si="72"/>
        <v>6.597850162202417E-4</v>
      </c>
      <c r="AK147" s="4">
        <f t="shared" si="72"/>
        <v>6.639487377157801E-4</v>
      </c>
      <c r="AL147" s="4">
        <f t="shared" si="72"/>
        <v>6.6811245921131676E-4</v>
      </c>
    </row>
    <row r="148" spans="1:38">
      <c r="A148" t="s">
        <v>179</v>
      </c>
      <c r="B148" t="s">
        <v>347</v>
      </c>
      <c r="C148" t="s">
        <v>352</v>
      </c>
      <c r="D148" s="4">
        <f>TREND($D133:$AF133,$D$128:$AF$128,D$143)</f>
        <v>3.3612036259151983E-4</v>
      </c>
      <c r="E148" s="4">
        <f t="shared" ref="E148:AL148" si="73">TREND($D133:$AF133,$D$128:$AF$128,E$143)</f>
        <v>3.4031482472565537E-4</v>
      </c>
      <c r="F148" s="4">
        <f t="shared" si="73"/>
        <v>3.4450928685978918E-4</v>
      </c>
      <c r="G148" s="4">
        <f t="shared" si="73"/>
        <v>3.4870374899392299E-4</v>
      </c>
      <c r="H148" s="4">
        <f t="shared" si="73"/>
        <v>3.5289821112805854E-4</v>
      </c>
      <c r="I148" s="4">
        <f t="shared" si="73"/>
        <v>3.5709267326219235E-4</v>
      </c>
      <c r="J148" s="4">
        <f t="shared" si="73"/>
        <v>3.6128713539632616E-4</v>
      </c>
      <c r="K148" s="4">
        <f t="shared" si="73"/>
        <v>3.6548159753046171E-4</v>
      </c>
      <c r="L148" s="4">
        <f t="shared" si="73"/>
        <v>3.6967605966459552E-4</v>
      </c>
      <c r="M148" s="4">
        <f t="shared" si="73"/>
        <v>3.7387052179872933E-4</v>
      </c>
      <c r="N148" s="4">
        <f t="shared" si="73"/>
        <v>3.7806498393286314E-4</v>
      </c>
      <c r="O148" s="4">
        <f t="shared" si="73"/>
        <v>3.8225944606699869E-4</v>
      </c>
      <c r="P148" s="4">
        <f t="shared" si="73"/>
        <v>3.864539082011325E-4</v>
      </c>
      <c r="Q148" s="4">
        <f t="shared" si="73"/>
        <v>3.9064837033526631E-4</v>
      </c>
      <c r="R148" s="4">
        <f t="shared" si="73"/>
        <v>3.9484283246940186E-4</v>
      </c>
      <c r="S148" s="4">
        <f t="shared" si="73"/>
        <v>3.9903729460353567E-4</v>
      </c>
      <c r="T148" s="4">
        <f t="shared" si="73"/>
        <v>4.0323175673766948E-4</v>
      </c>
      <c r="U148" s="4">
        <f t="shared" si="73"/>
        <v>4.0742621887180502E-4</v>
      </c>
      <c r="V148" s="4">
        <f t="shared" si="73"/>
        <v>4.1162068100593883E-4</v>
      </c>
      <c r="W148" s="4">
        <f t="shared" si="73"/>
        <v>4.1581514314007265E-4</v>
      </c>
      <c r="X148" s="4">
        <f t="shared" si="73"/>
        <v>4.2000960527420646E-4</v>
      </c>
      <c r="Y148" s="4">
        <f t="shared" si="73"/>
        <v>4.24204067408342E-4</v>
      </c>
      <c r="Z148" s="4">
        <f t="shared" si="73"/>
        <v>4.2839852954247581E-4</v>
      </c>
      <c r="AA148" s="4">
        <f t="shared" si="73"/>
        <v>4.3259299167660963E-4</v>
      </c>
      <c r="AB148" s="4">
        <f t="shared" si="73"/>
        <v>4.3678745381074517E-4</v>
      </c>
      <c r="AC148" s="4">
        <f t="shared" si="73"/>
        <v>4.4098191594487898E-4</v>
      </c>
      <c r="AD148" s="4">
        <f t="shared" si="73"/>
        <v>4.4517637807901279E-4</v>
      </c>
      <c r="AE148" s="4">
        <f t="shared" si="73"/>
        <v>4.4937084021314834E-4</v>
      </c>
      <c r="AF148" s="4">
        <f t="shared" si="73"/>
        <v>4.5356530234728215E-4</v>
      </c>
      <c r="AG148" s="4">
        <f t="shared" si="73"/>
        <v>4.5775976448141596E-4</v>
      </c>
      <c r="AH148" s="4">
        <f t="shared" si="73"/>
        <v>4.6195422661554977E-4</v>
      </c>
      <c r="AI148" s="4">
        <f t="shared" si="73"/>
        <v>4.6614868874968532E-4</v>
      </c>
      <c r="AJ148" s="4">
        <f t="shared" si="73"/>
        <v>4.7034315088381913E-4</v>
      </c>
      <c r="AK148" s="4">
        <f t="shared" si="73"/>
        <v>4.7453761301795294E-4</v>
      </c>
      <c r="AL148" s="4">
        <f t="shared" si="73"/>
        <v>4.7873207515208849E-4</v>
      </c>
    </row>
    <row r="149" spans="1:38">
      <c r="A149" t="s">
        <v>180</v>
      </c>
      <c r="B149" t="s">
        <v>347</v>
      </c>
      <c r="C149" t="s">
        <v>352</v>
      </c>
      <c r="D149" s="4">
        <f>TREND($D134:$AF134,$D$128:$AF$128,D$143)</f>
        <v>1.0909391168501257E-3</v>
      </c>
      <c r="E149" s="4">
        <f t="shared" ref="E149:AL149" si="74">TREND($D134:$AF134,$D$128:$AF$128,E$143)</f>
        <v>1.0909391168501257E-3</v>
      </c>
      <c r="F149" s="4">
        <f t="shared" si="74"/>
        <v>1.0909391168501257E-3</v>
      </c>
      <c r="G149" s="4">
        <f t="shared" si="74"/>
        <v>1.0909391168501257E-3</v>
      </c>
      <c r="H149" s="4">
        <f t="shared" si="74"/>
        <v>1.0909391168501257E-3</v>
      </c>
      <c r="I149" s="4">
        <f t="shared" si="74"/>
        <v>1.0909391168501257E-3</v>
      </c>
      <c r="J149" s="4">
        <f t="shared" si="74"/>
        <v>1.0909391168501257E-3</v>
      </c>
      <c r="K149" s="4">
        <f t="shared" si="74"/>
        <v>1.0909391168501257E-3</v>
      </c>
      <c r="L149" s="4">
        <f t="shared" si="74"/>
        <v>1.0909391168501257E-3</v>
      </c>
      <c r="M149" s="4">
        <f t="shared" si="74"/>
        <v>1.0909391168501257E-3</v>
      </c>
      <c r="N149" s="4">
        <f t="shared" si="74"/>
        <v>1.0909391168501257E-3</v>
      </c>
      <c r="O149" s="4">
        <f t="shared" si="74"/>
        <v>1.0909391168501257E-3</v>
      </c>
      <c r="P149" s="4">
        <f t="shared" si="74"/>
        <v>1.0909391168501257E-3</v>
      </c>
      <c r="Q149" s="4">
        <f t="shared" si="74"/>
        <v>1.0909391168501257E-3</v>
      </c>
      <c r="R149" s="4">
        <f t="shared" si="74"/>
        <v>1.0909391168501257E-3</v>
      </c>
      <c r="S149" s="4">
        <f t="shared" si="74"/>
        <v>1.0909391168501257E-3</v>
      </c>
      <c r="T149" s="4">
        <f t="shared" si="74"/>
        <v>1.0909391168501257E-3</v>
      </c>
      <c r="U149" s="4">
        <f t="shared" si="74"/>
        <v>1.0909391168501257E-3</v>
      </c>
      <c r="V149" s="4">
        <f t="shared" si="74"/>
        <v>1.0909391168501257E-3</v>
      </c>
      <c r="W149" s="4">
        <f t="shared" si="74"/>
        <v>1.0909391168501257E-3</v>
      </c>
      <c r="X149" s="4">
        <f t="shared" si="74"/>
        <v>1.0909391168501257E-3</v>
      </c>
      <c r="Y149" s="4">
        <f t="shared" si="74"/>
        <v>1.0909391168501257E-3</v>
      </c>
      <c r="Z149" s="4">
        <f t="shared" si="74"/>
        <v>1.0909391168501257E-3</v>
      </c>
      <c r="AA149" s="4">
        <f t="shared" si="74"/>
        <v>1.0909391168501257E-3</v>
      </c>
      <c r="AB149" s="4">
        <f t="shared" si="74"/>
        <v>1.0909391168501257E-3</v>
      </c>
      <c r="AC149" s="4">
        <f t="shared" si="74"/>
        <v>1.0909391168501257E-3</v>
      </c>
      <c r="AD149" s="4">
        <f t="shared" si="74"/>
        <v>1.0909391168501257E-3</v>
      </c>
      <c r="AE149" s="4">
        <f t="shared" si="74"/>
        <v>1.0909391168501257E-3</v>
      </c>
      <c r="AF149" s="4">
        <f t="shared" si="74"/>
        <v>1.0909391168501257E-3</v>
      </c>
      <c r="AG149" s="4">
        <f t="shared" si="74"/>
        <v>1.0909391168501257E-3</v>
      </c>
      <c r="AH149" s="4">
        <f t="shared" si="74"/>
        <v>1.0909391168501257E-3</v>
      </c>
      <c r="AI149" s="4">
        <f t="shared" si="74"/>
        <v>1.0909391168501257E-3</v>
      </c>
      <c r="AJ149" s="4">
        <f t="shared" si="74"/>
        <v>1.0909391168501257E-3</v>
      </c>
      <c r="AK149" s="4">
        <f t="shared" si="74"/>
        <v>1.0909391168501257E-3</v>
      </c>
      <c r="AL149" s="4">
        <f t="shared" si="74"/>
        <v>1.0909391168501257E-3</v>
      </c>
    </row>
    <row r="150" spans="1:38">
      <c r="A150" t="s">
        <v>176</v>
      </c>
      <c r="B150" t="s">
        <v>349</v>
      </c>
      <c r="C150" t="s">
        <v>353</v>
      </c>
      <c r="D150" s="4">
        <f>TREND($E135:$AF135,$E$128:$AF$128,D$143)</f>
        <v>1.021400771361188E-4</v>
      </c>
      <c r="E150" s="4">
        <f t="shared" ref="E150:AL150" si="75">TREND($E135:$AF135,$E$128:$AF$128,E$143)</f>
        <v>1.0279213061471131E-4</v>
      </c>
      <c r="F150" s="4">
        <f t="shared" si="75"/>
        <v>1.0344418409330381E-4</v>
      </c>
      <c r="G150" s="4">
        <f t="shared" si="75"/>
        <v>1.0409623757189632E-4</v>
      </c>
      <c r="H150" s="4">
        <f t="shared" si="75"/>
        <v>1.0474829105048883E-4</v>
      </c>
      <c r="I150" s="4">
        <f t="shared" si="75"/>
        <v>1.0540034452908133E-4</v>
      </c>
      <c r="J150" s="4">
        <f t="shared" si="75"/>
        <v>1.0605239800767384E-4</v>
      </c>
      <c r="K150" s="4">
        <f t="shared" si="75"/>
        <v>1.0670445148626634E-4</v>
      </c>
      <c r="L150" s="4">
        <f t="shared" si="75"/>
        <v>1.0735650496485885E-4</v>
      </c>
      <c r="M150" s="4">
        <f t="shared" si="75"/>
        <v>1.0800855844345135E-4</v>
      </c>
      <c r="N150" s="4">
        <f t="shared" si="75"/>
        <v>1.0866061192204386E-4</v>
      </c>
      <c r="O150" s="4">
        <f t="shared" si="75"/>
        <v>1.0931266540063636E-4</v>
      </c>
      <c r="P150" s="4">
        <f t="shared" si="75"/>
        <v>1.0996471887922887E-4</v>
      </c>
      <c r="Q150" s="4">
        <f t="shared" si="75"/>
        <v>1.1061677235782138E-4</v>
      </c>
      <c r="R150" s="4">
        <f t="shared" si="75"/>
        <v>1.1126882583641388E-4</v>
      </c>
      <c r="S150" s="4">
        <f t="shared" si="75"/>
        <v>1.1192087931500639E-4</v>
      </c>
      <c r="T150" s="4">
        <f t="shared" si="75"/>
        <v>1.1257293279359889E-4</v>
      </c>
      <c r="U150" s="4">
        <f t="shared" si="75"/>
        <v>1.132249862721914E-4</v>
      </c>
      <c r="V150" s="4">
        <f t="shared" si="75"/>
        <v>1.138770397507839E-4</v>
      </c>
      <c r="W150" s="4">
        <f t="shared" si="75"/>
        <v>1.1452909322937641E-4</v>
      </c>
      <c r="X150" s="4">
        <f t="shared" si="75"/>
        <v>1.1518114670796891E-4</v>
      </c>
      <c r="Y150" s="4">
        <f t="shared" si="75"/>
        <v>1.1583320018656142E-4</v>
      </c>
      <c r="Z150" s="4">
        <f t="shared" si="75"/>
        <v>1.1648525366515393E-4</v>
      </c>
      <c r="AA150" s="4">
        <f t="shared" si="75"/>
        <v>1.1713730714374643E-4</v>
      </c>
      <c r="AB150" s="4">
        <f t="shared" si="75"/>
        <v>1.1778936062233894E-4</v>
      </c>
      <c r="AC150" s="4">
        <f t="shared" si="75"/>
        <v>1.1844141410093144E-4</v>
      </c>
      <c r="AD150" s="4">
        <f t="shared" si="75"/>
        <v>1.1909346757952395E-4</v>
      </c>
      <c r="AE150" s="4">
        <f t="shared" si="75"/>
        <v>1.1974552105811645E-4</v>
      </c>
      <c r="AF150" s="4">
        <f t="shared" si="75"/>
        <v>1.2039757453670896E-4</v>
      </c>
      <c r="AG150" s="4">
        <f t="shared" si="75"/>
        <v>1.2104962801530146E-4</v>
      </c>
      <c r="AH150" s="4">
        <f t="shared" si="75"/>
        <v>1.2170168149389397E-4</v>
      </c>
      <c r="AI150" s="4">
        <f t="shared" si="75"/>
        <v>1.2235373497248648E-4</v>
      </c>
      <c r="AJ150" s="4">
        <f t="shared" si="75"/>
        <v>1.2300578845107898E-4</v>
      </c>
      <c r="AK150" s="4">
        <f t="shared" si="75"/>
        <v>1.2365784192967149E-4</v>
      </c>
      <c r="AL150" s="4">
        <f t="shared" si="75"/>
        <v>1.2430989540826399E-4</v>
      </c>
    </row>
    <row r="151" spans="1:38">
      <c r="A151" t="s">
        <v>170</v>
      </c>
      <c r="B151" t="s">
        <v>349</v>
      </c>
      <c r="C151" t="s">
        <v>353</v>
      </c>
      <c r="D151" s="4">
        <f>TREND($E136:$AF136,$E$128:$AF$128,D$143)</f>
        <v>8.6562924407611319E-4</v>
      </c>
      <c r="E151" s="4">
        <f t="shared" ref="E151:AL151" si="76">TREND($E136:$AF136,$E$128:$AF$128,E$143)</f>
        <v>8.8985988801322524E-4</v>
      </c>
      <c r="F151" s="4">
        <f t="shared" si="76"/>
        <v>9.1409053195033729E-4</v>
      </c>
      <c r="G151" s="4">
        <f t="shared" si="76"/>
        <v>9.3832117588744934E-4</v>
      </c>
      <c r="H151" s="4">
        <f t="shared" si="76"/>
        <v>9.6255181982456139E-4</v>
      </c>
      <c r="I151" s="4">
        <f t="shared" si="76"/>
        <v>9.8678246376167345E-4</v>
      </c>
      <c r="J151" s="4">
        <f t="shared" si="76"/>
        <v>1.0110131076987855E-3</v>
      </c>
      <c r="K151" s="4">
        <f t="shared" si="76"/>
        <v>1.0352437516358975E-3</v>
      </c>
      <c r="L151" s="4">
        <f t="shared" si="76"/>
        <v>1.0594743955730096E-3</v>
      </c>
      <c r="M151" s="4">
        <f t="shared" si="76"/>
        <v>1.0837050395101216E-3</v>
      </c>
      <c r="N151" s="4">
        <f t="shared" si="76"/>
        <v>1.1079356834472337E-3</v>
      </c>
      <c r="O151" s="4">
        <f t="shared" si="76"/>
        <v>1.1321663273843457E-3</v>
      </c>
      <c r="P151" s="4">
        <f t="shared" si="76"/>
        <v>1.1563969713214509E-3</v>
      </c>
      <c r="Q151" s="4">
        <f t="shared" si="76"/>
        <v>1.1806276152585629E-3</v>
      </c>
      <c r="R151" s="4">
        <f t="shared" si="76"/>
        <v>1.204858259195675E-3</v>
      </c>
      <c r="S151" s="4">
        <f t="shared" si="76"/>
        <v>1.229088903132787E-3</v>
      </c>
      <c r="T151" s="4">
        <f t="shared" si="76"/>
        <v>1.2533195470698991E-3</v>
      </c>
      <c r="U151" s="4">
        <f t="shared" si="76"/>
        <v>1.2775501910070111E-3</v>
      </c>
      <c r="V151" s="4">
        <f t="shared" si="76"/>
        <v>1.3017808349441232E-3</v>
      </c>
      <c r="W151" s="4">
        <f t="shared" si="76"/>
        <v>1.3260114788812352E-3</v>
      </c>
      <c r="X151" s="4">
        <f t="shared" si="76"/>
        <v>1.3502421228183473E-3</v>
      </c>
      <c r="Y151" s="4">
        <f t="shared" si="76"/>
        <v>1.3744727667554593E-3</v>
      </c>
      <c r="Z151" s="4">
        <f t="shared" si="76"/>
        <v>1.3987034106925714E-3</v>
      </c>
      <c r="AA151" s="4">
        <f t="shared" si="76"/>
        <v>1.4229340546296834E-3</v>
      </c>
      <c r="AB151" s="4">
        <f t="shared" si="76"/>
        <v>1.4471646985667955E-3</v>
      </c>
      <c r="AC151" s="4">
        <f t="shared" si="76"/>
        <v>1.4713953425039075E-3</v>
      </c>
      <c r="AD151" s="4">
        <f t="shared" si="76"/>
        <v>1.4956259864410126E-3</v>
      </c>
      <c r="AE151" s="4">
        <f t="shared" si="76"/>
        <v>1.5198566303781247E-3</v>
      </c>
      <c r="AF151" s="4">
        <f t="shared" si="76"/>
        <v>1.5440872743152367E-3</v>
      </c>
      <c r="AG151" s="4">
        <f t="shared" si="76"/>
        <v>1.5683179182523488E-3</v>
      </c>
      <c r="AH151" s="4">
        <f t="shared" si="76"/>
        <v>1.5925485621894608E-3</v>
      </c>
      <c r="AI151" s="4">
        <f t="shared" si="76"/>
        <v>1.6167792061265729E-3</v>
      </c>
      <c r="AJ151" s="4">
        <f t="shared" si="76"/>
        <v>1.6410098500636849E-3</v>
      </c>
      <c r="AK151" s="4">
        <f t="shared" si="76"/>
        <v>1.665240494000797E-3</v>
      </c>
      <c r="AL151" s="4">
        <f t="shared" si="76"/>
        <v>1.689471137937909E-3</v>
      </c>
    </row>
    <row r="152" spans="1:38">
      <c r="A152" t="s">
        <v>177</v>
      </c>
      <c r="B152" t="s">
        <v>349</v>
      </c>
      <c r="C152" t="s">
        <v>353</v>
      </c>
      <c r="D152" s="4">
        <f>TREND($D137:$AF137,$D$128:$AF$128,D$143)</f>
        <v>3.9159376784718425E-4</v>
      </c>
      <c r="E152" s="4">
        <f t="shared" ref="E152:AL152" si="77">TREND($D137:$AF137,$D$128:$AF$128,E$143)</f>
        <v>3.9790839976733793E-4</v>
      </c>
      <c r="F152" s="4">
        <f t="shared" si="77"/>
        <v>4.042230316874916E-4</v>
      </c>
      <c r="G152" s="4">
        <f t="shared" si="77"/>
        <v>4.1053766360764701E-4</v>
      </c>
      <c r="H152" s="4">
        <f t="shared" si="77"/>
        <v>4.1685229552780069E-4</v>
      </c>
      <c r="I152" s="4">
        <f t="shared" si="77"/>
        <v>4.2316692744795437E-4</v>
      </c>
      <c r="J152" s="4">
        <f t="shared" si="77"/>
        <v>4.2948155936810804E-4</v>
      </c>
      <c r="K152" s="4">
        <f t="shared" si="77"/>
        <v>4.3579619128826172E-4</v>
      </c>
      <c r="L152" s="4">
        <f t="shared" si="77"/>
        <v>4.421108232084154E-4</v>
      </c>
      <c r="M152" s="4">
        <f t="shared" si="77"/>
        <v>4.4842545512856907E-4</v>
      </c>
      <c r="N152" s="4">
        <f t="shared" si="77"/>
        <v>4.5474008704872275E-4</v>
      </c>
      <c r="O152" s="4">
        <f t="shared" si="77"/>
        <v>4.6105471896887643E-4</v>
      </c>
      <c r="P152" s="4">
        <f t="shared" si="77"/>
        <v>4.673693508890301E-4</v>
      </c>
      <c r="Q152" s="4">
        <f t="shared" si="77"/>
        <v>4.7368398280918378E-4</v>
      </c>
      <c r="R152" s="4">
        <f t="shared" si="77"/>
        <v>4.7999861472933746E-4</v>
      </c>
      <c r="S152" s="4">
        <f t="shared" si="77"/>
        <v>4.8631324664949287E-4</v>
      </c>
      <c r="T152" s="4">
        <f t="shared" si="77"/>
        <v>4.9262787856964654E-4</v>
      </c>
      <c r="U152" s="4">
        <f t="shared" si="77"/>
        <v>4.9894251048980022E-4</v>
      </c>
      <c r="V152" s="4">
        <f t="shared" si="77"/>
        <v>5.052571424099539E-4</v>
      </c>
      <c r="W152" s="4">
        <f t="shared" si="77"/>
        <v>5.1157177433010757E-4</v>
      </c>
      <c r="X152" s="4">
        <f t="shared" si="77"/>
        <v>5.1788640625026125E-4</v>
      </c>
      <c r="Y152" s="4">
        <f t="shared" si="77"/>
        <v>5.2420103817041493E-4</v>
      </c>
      <c r="Z152" s="4">
        <f t="shared" si="77"/>
        <v>5.305156700905686E-4</v>
      </c>
      <c r="AA152" s="4">
        <f t="shared" si="77"/>
        <v>5.3683030201072228E-4</v>
      </c>
      <c r="AB152" s="4">
        <f t="shared" si="77"/>
        <v>5.4314493393087596E-4</v>
      </c>
      <c r="AC152" s="4">
        <f t="shared" si="77"/>
        <v>5.4945956585102963E-4</v>
      </c>
      <c r="AD152" s="4">
        <f t="shared" si="77"/>
        <v>5.5577419777118331E-4</v>
      </c>
      <c r="AE152" s="4">
        <f t="shared" si="77"/>
        <v>5.6208882969133872E-4</v>
      </c>
      <c r="AF152" s="4">
        <f t="shared" si="77"/>
        <v>5.684034616114924E-4</v>
      </c>
      <c r="AG152" s="4">
        <f t="shared" si="77"/>
        <v>5.7471809353164607E-4</v>
      </c>
      <c r="AH152" s="4">
        <f t="shared" si="77"/>
        <v>5.8103272545179975E-4</v>
      </c>
      <c r="AI152" s="4">
        <f t="shared" si="77"/>
        <v>5.8734735737195343E-4</v>
      </c>
      <c r="AJ152" s="4">
        <f t="shared" si="77"/>
        <v>5.936619892921071E-4</v>
      </c>
      <c r="AK152" s="4">
        <f t="shared" si="77"/>
        <v>5.9997662121226078E-4</v>
      </c>
      <c r="AL152" s="4">
        <f t="shared" si="77"/>
        <v>6.0629125313241446E-4</v>
      </c>
    </row>
    <row r="153" spans="1:38">
      <c r="A153" t="s">
        <v>178</v>
      </c>
      <c r="B153" t="s">
        <v>349</v>
      </c>
      <c r="C153" t="s">
        <v>353</v>
      </c>
      <c r="D153" s="4">
        <f>TREND($D138:$AF138,$D$128:$AF$128,D$143)</f>
        <v>4.2017016913944716E-3</v>
      </c>
      <c r="E153" s="4">
        <f t="shared" ref="E153:AL153" si="78">TREND($D138:$AF138,$D$128:$AF$128,E$143)</f>
        <v>4.2465412960169535E-3</v>
      </c>
      <c r="F153" s="4">
        <f t="shared" si="78"/>
        <v>4.2913809006394493E-3</v>
      </c>
      <c r="G153" s="4">
        <f t="shared" si="78"/>
        <v>4.3362205052619451E-3</v>
      </c>
      <c r="H153" s="4">
        <f t="shared" si="78"/>
        <v>4.3810601098844271E-3</v>
      </c>
      <c r="I153" s="4">
        <f t="shared" si="78"/>
        <v>4.4258997145069229E-3</v>
      </c>
      <c r="J153" s="4">
        <f t="shared" si="78"/>
        <v>4.4707393191294048E-3</v>
      </c>
      <c r="K153" s="4">
        <f t="shared" si="78"/>
        <v>4.5155789237519006E-3</v>
      </c>
      <c r="L153" s="4">
        <f t="shared" si="78"/>
        <v>4.5604185283743964E-3</v>
      </c>
      <c r="M153" s="4">
        <f t="shared" si="78"/>
        <v>4.6052581329968784E-3</v>
      </c>
      <c r="N153" s="4">
        <f t="shared" si="78"/>
        <v>4.6500977376193742E-3</v>
      </c>
      <c r="O153" s="4">
        <f t="shared" si="78"/>
        <v>4.6949373422418561E-3</v>
      </c>
      <c r="P153" s="4">
        <f t="shared" si="78"/>
        <v>4.7397769468643519E-3</v>
      </c>
      <c r="Q153" s="4">
        <f t="shared" si="78"/>
        <v>4.7846165514868477E-3</v>
      </c>
      <c r="R153" s="4">
        <f t="shared" si="78"/>
        <v>4.8294561561093297E-3</v>
      </c>
      <c r="S153" s="4">
        <f t="shared" si="78"/>
        <v>4.8742957607318255E-3</v>
      </c>
      <c r="T153" s="4">
        <f t="shared" si="78"/>
        <v>4.9191353653543074E-3</v>
      </c>
      <c r="U153" s="4">
        <f t="shared" si="78"/>
        <v>4.9639749699768032E-3</v>
      </c>
      <c r="V153" s="4">
        <f t="shared" si="78"/>
        <v>5.008814574599299E-3</v>
      </c>
      <c r="W153" s="4">
        <f t="shared" si="78"/>
        <v>5.053654179221781E-3</v>
      </c>
      <c r="X153" s="4">
        <f t="shared" si="78"/>
        <v>5.0984937838442768E-3</v>
      </c>
      <c r="Y153" s="4">
        <f t="shared" si="78"/>
        <v>5.1433333884667587E-3</v>
      </c>
      <c r="Z153" s="4">
        <f t="shared" si="78"/>
        <v>5.1881729930892545E-3</v>
      </c>
      <c r="AA153" s="4">
        <f t="shared" si="78"/>
        <v>5.2330125977117503E-3</v>
      </c>
      <c r="AB153" s="4">
        <f t="shared" si="78"/>
        <v>5.2778522023342322E-3</v>
      </c>
      <c r="AC153" s="4">
        <f t="shared" si="78"/>
        <v>5.3226918069567281E-3</v>
      </c>
      <c r="AD153" s="4">
        <f t="shared" si="78"/>
        <v>5.36753141157921E-3</v>
      </c>
      <c r="AE153" s="4">
        <f t="shared" si="78"/>
        <v>5.4123710162017058E-3</v>
      </c>
      <c r="AF153" s="4">
        <f t="shared" si="78"/>
        <v>5.4572106208242016E-3</v>
      </c>
      <c r="AG153" s="4">
        <f t="shared" si="78"/>
        <v>5.5020502254466835E-3</v>
      </c>
      <c r="AH153" s="4">
        <f t="shared" si="78"/>
        <v>5.5468898300691794E-3</v>
      </c>
      <c r="AI153" s="4">
        <f t="shared" si="78"/>
        <v>5.5917294346916613E-3</v>
      </c>
      <c r="AJ153" s="4">
        <f t="shared" si="78"/>
        <v>5.6365690393141571E-3</v>
      </c>
      <c r="AK153" s="4">
        <f t="shared" si="78"/>
        <v>5.6814086439366529E-3</v>
      </c>
      <c r="AL153" s="4">
        <f t="shared" si="78"/>
        <v>5.7262482485591348E-3</v>
      </c>
    </row>
    <row r="154" spans="1:38">
      <c r="A154" t="s">
        <v>179</v>
      </c>
      <c r="B154" t="s">
        <v>349</v>
      </c>
      <c r="C154" t="s">
        <v>353</v>
      </c>
      <c r="D154" s="4">
        <f>TREND($D139:$AF139,$D$128:$AF$128,D$143)</f>
        <v>2.7122311823550432E-3</v>
      </c>
      <c r="E154" s="4">
        <f t="shared" ref="E154:AL154" si="79">TREND($D139:$AF139,$D$128:$AF$128,E$143)</f>
        <v>2.7542576972209992E-3</v>
      </c>
      <c r="F154" s="4">
        <f t="shared" si="79"/>
        <v>2.7962842120869691E-3</v>
      </c>
      <c r="G154" s="4">
        <f t="shared" si="79"/>
        <v>2.8383107269529251E-3</v>
      </c>
      <c r="H154" s="4">
        <f t="shared" si="79"/>
        <v>2.8803372418188949E-3</v>
      </c>
      <c r="I154" s="4">
        <f t="shared" si="79"/>
        <v>2.9223637566848509E-3</v>
      </c>
      <c r="J154" s="4">
        <f t="shared" si="79"/>
        <v>2.9643902715508208E-3</v>
      </c>
      <c r="K154" s="4">
        <f t="shared" si="79"/>
        <v>3.0064167864167768E-3</v>
      </c>
      <c r="L154" s="4">
        <f t="shared" si="79"/>
        <v>3.0484433012827467E-3</v>
      </c>
      <c r="M154" s="4">
        <f t="shared" si="79"/>
        <v>3.0904698161487165E-3</v>
      </c>
      <c r="N154" s="4">
        <f t="shared" si="79"/>
        <v>3.1324963310146725E-3</v>
      </c>
      <c r="O154" s="4">
        <f t="shared" si="79"/>
        <v>3.1745228458806424E-3</v>
      </c>
      <c r="P154" s="4">
        <f t="shared" si="79"/>
        <v>3.2165493607465984E-3</v>
      </c>
      <c r="Q154" s="4">
        <f t="shared" si="79"/>
        <v>3.2585758756125682E-3</v>
      </c>
      <c r="R154" s="4">
        <f t="shared" si="79"/>
        <v>3.3006023904785242E-3</v>
      </c>
      <c r="S154" s="4">
        <f t="shared" si="79"/>
        <v>3.3426289053444941E-3</v>
      </c>
      <c r="T154" s="4">
        <f t="shared" si="79"/>
        <v>3.3846554202104501E-3</v>
      </c>
      <c r="U154" s="4">
        <f t="shared" si="79"/>
        <v>3.4266819350764199E-3</v>
      </c>
      <c r="V154" s="4">
        <f t="shared" si="79"/>
        <v>3.4687084499423759E-3</v>
      </c>
      <c r="W154" s="4">
        <f t="shared" si="79"/>
        <v>3.5107349648083458E-3</v>
      </c>
      <c r="X154" s="4">
        <f t="shared" si="79"/>
        <v>3.5527614796743157E-3</v>
      </c>
      <c r="Y154" s="4">
        <f t="shared" si="79"/>
        <v>3.5947879945402716E-3</v>
      </c>
      <c r="Z154" s="4">
        <f t="shared" si="79"/>
        <v>3.6368145094062415E-3</v>
      </c>
      <c r="AA154" s="4">
        <f t="shared" si="79"/>
        <v>3.6788410242721975E-3</v>
      </c>
      <c r="AB154" s="4">
        <f t="shared" si="79"/>
        <v>3.7208675391381674E-3</v>
      </c>
      <c r="AC154" s="4">
        <f t="shared" si="79"/>
        <v>3.7628940540041234E-3</v>
      </c>
      <c r="AD154" s="4">
        <f t="shared" si="79"/>
        <v>3.8049205688700932E-3</v>
      </c>
      <c r="AE154" s="4">
        <f t="shared" si="79"/>
        <v>3.8469470837360492E-3</v>
      </c>
      <c r="AF154" s="4">
        <f t="shared" si="79"/>
        <v>3.8889735986020191E-3</v>
      </c>
      <c r="AG154" s="4">
        <f t="shared" si="79"/>
        <v>3.9310001134679751E-3</v>
      </c>
      <c r="AH154" s="4">
        <f t="shared" si="79"/>
        <v>3.9730266283339449E-3</v>
      </c>
      <c r="AI154" s="4">
        <f t="shared" si="79"/>
        <v>4.0150531431999009E-3</v>
      </c>
      <c r="AJ154" s="4">
        <f t="shared" si="79"/>
        <v>4.0570796580658708E-3</v>
      </c>
      <c r="AK154" s="4">
        <f t="shared" si="79"/>
        <v>4.0991061729318407E-3</v>
      </c>
      <c r="AL154" s="4">
        <f t="shared" si="79"/>
        <v>4.1411326877977966E-3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53125" defaultRowHeight="14.5"/>
  <cols>
    <col min="2" max="2" width="44.453125" customWidth="1"/>
    <col min="3" max="20" width="0" hidden="1" customWidth="1"/>
    <col min="26" max="26" width="21.1796875" bestFit="1" customWidth="1"/>
    <col min="27" max="27" width="15.26953125" bestFit="1" customWidth="1"/>
  </cols>
  <sheetData>
    <row r="2" spans="1:21" ht="18">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5">
      <c r="A4" s="12" t="s">
        <v>43</v>
      </c>
      <c r="B4" s="12"/>
      <c r="C4" s="115"/>
      <c r="D4" s="115"/>
      <c r="E4" s="115"/>
      <c r="F4" s="116"/>
      <c r="G4" s="116"/>
      <c r="H4" s="116"/>
      <c r="I4" s="116"/>
      <c r="J4" s="116"/>
      <c r="K4" s="116"/>
      <c r="L4" s="116"/>
      <c r="M4" s="116"/>
      <c r="N4" s="116"/>
      <c r="O4" s="116"/>
      <c r="P4" s="116"/>
      <c r="Q4" s="116"/>
      <c r="R4" s="116"/>
      <c r="S4" s="116"/>
      <c r="T4" s="116"/>
      <c r="U4" s="116"/>
    </row>
    <row r="5" spans="1:21" ht="15.5">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ht="15.5">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30">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ht="15">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4.5"/>
  <cols>
    <col min="2" max="2" width="116" bestFit="1" customWidth="1"/>
    <col min="3" max="3" width="21.7265625" bestFit="1" customWidth="1"/>
    <col min="4" max="4" width="14.179687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f>'[2]Marine Energy Consumption'!U20*10^6</f>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f>'[2]Marine Energy Consumption'!U25*10^12</f>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81640625" defaultRowHeight="14.5"/>
  <cols>
    <col min="1" max="1" width="31.1796875" customWidth="1"/>
    <col min="2" max="34" width="9.269531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B1" workbookViewId="0">
      <selection activeCell="B4" sqref="B4"/>
    </sheetView>
  </sheetViews>
  <sheetFormatPr defaultColWidth="8.81640625" defaultRowHeight="14.5"/>
  <cols>
    <col min="1" max="1" width="31.1796875" customWidth="1"/>
    <col min="2" max="34" width="9.269531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81640625" defaultRowHeight="14.5"/>
  <cols>
    <col min="1" max="1" width="31.1796875" customWidth="1"/>
    <col min="2" max="5" width="9.269531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5.4981490324995707E-3</v>
      </c>
      <c r="C2" s="4">
        <f t="shared" si="1"/>
        <v>5.64436297157283E-3</v>
      </c>
      <c r="D2" s="4">
        <f t="shared" si="1"/>
        <v>5.7905769106461336E-3</v>
      </c>
      <c r="E2" s="4">
        <f t="shared" si="1"/>
        <v>5.9367908497193929E-3</v>
      </c>
      <c r="F2" s="4">
        <f t="shared" si="1"/>
        <v>6.0830047887926973E-3</v>
      </c>
      <c r="G2" s="4">
        <f t="shared" si="1"/>
        <v>6.2292187278659567E-3</v>
      </c>
      <c r="H2" s="4">
        <f t="shared" si="1"/>
        <v>6.3754326669392602E-3</v>
      </c>
      <c r="I2" s="4">
        <f t="shared" si="1"/>
        <v>6.5216466060125195E-3</v>
      </c>
      <c r="J2" s="4">
        <f t="shared" si="1"/>
        <v>6.6678605450858231E-3</v>
      </c>
      <c r="K2" s="4">
        <f t="shared" si="1"/>
        <v>6.8140744841590824E-3</v>
      </c>
      <c r="L2" s="4">
        <f t="shared" si="1"/>
        <v>6.9602884232323869E-3</v>
      </c>
      <c r="M2" s="4">
        <f t="shared" si="1"/>
        <v>7.1065023623056462E-3</v>
      </c>
      <c r="N2" s="4">
        <f t="shared" si="1"/>
        <v>7.2527163013789055E-3</v>
      </c>
      <c r="O2" s="4">
        <f t="shared" si="1"/>
        <v>7.3989302404522091E-3</v>
      </c>
      <c r="P2" s="4">
        <f t="shared" si="1"/>
        <v>7.5451441795254684E-3</v>
      </c>
      <c r="Q2" s="4">
        <f t="shared" si="1"/>
        <v>7.6913581185987729E-3</v>
      </c>
      <c r="R2" s="4">
        <f t="shared" si="1"/>
        <v>7.8375720576720313E-3</v>
      </c>
      <c r="S2" s="4">
        <f t="shared" si="1"/>
        <v>7.9837859967453358E-3</v>
      </c>
      <c r="T2" s="4">
        <f t="shared" si="1"/>
        <v>8.1299999358185951E-3</v>
      </c>
      <c r="U2" s="4">
        <f t="shared" si="1"/>
        <v>8.2762138748918995E-3</v>
      </c>
      <c r="V2" s="4">
        <f t="shared" si="1"/>
        <v>8.4224278139651589E-3</v>
      </c>
      <c r="W2" s="4">
        <f t="shared" si="1"/>
        <v>8.5686417530384633E-3</v>
      </c>
      <c r="X2" s="4">
        <f t="shared" si="1"/>
        <v>8.7148556921117226E-3</v>
      </c>
      <c r="Y2" s="4">
        <f t="shared" si="1"/>
        <v>8.8610696311850253E-3</v>
      </c>
      <c r="Z2" s="4">
        <f t="shared" si="1"/>
        <v>9.0072835702582846E-3</v>
      </c>
      <c r="AA2" s="4">
        <f t="shared" si="1"/>
        <v>9.1534975093315891E-3</v>
      </c>
      <c r="AB2" s="4">
        <f t="shared" si="1"/>
        <v>9.2997114484048484E-3</v>
      </c>
      <c r="AC2" s="4">
        <f t="shared" si="1"/>
        <v>9.4459253874781528E-3</v>
      </c>
      <c r="AD2" s="4">
        <f t="shared" si="1"/>
        <v>9.5921393265514122E-3</v>
      </c>
      <c r="AE2" s="4">
        <f t="shared" si="1"/>
        <v>9.7383532656247166E-3</v>
      </c>
      <c r="AF2" s="4">
        <f t="shared" si="1"/>
        <v>9.8845672046979759E-3</v>
      </c>
      <c r="AG2" s="4">
        <f t="shared" si="1"/>
        <v>1.0030781143771235E-2</v>
      </c>
      <c r="AH2" s="4">
        <f t="shared" si="1"/>
        <v>1.0176995082844538E-2</v>
      </c>
      <c r="AI2" s="4"/>
      <c r="AJ2" s="4"/>
    </row>
    <row r="3" spans="1:36">
      <c r="A3" t="s">
        <v>318</v>
      </c>
      <c r="B3" s="4">
        <f>B$5</f>
        <v>1.7109669898544011E-3</v>
      </c>
      <c r="C3" s="4">
        <f t="shared" ref="C3:AH4" si="2">C$5</f>
        <v>1.7564672521667157E-3</v>
      </c>
      <c r="D3" s="4">
        <f t="shared" si="2"/>
        <v>1.8019675144790442E-3</v>
      </c>
      <c r="E3" s="4">
        <f t="shared" si="2"/>
        <v>1.8474677767913589E-3</v>
      </c>
      <c r="F3" s="4">
        <f t="shared" si="2"/>
        <v>1.8929680391036874E-3</v>
      </c>
      <c r="G3" s="4">
        <f t="shared" si="2"/>
        <v>1.938468301416002E-3</v>
      </c>
      <c r="H3" s="4">
        <f t="shared" si="2"/>
        <v>1.9839685637283305E-3</v>
      </c>
      <c r="I3" s="4">
        <f t="shared" si="2"/>
        <v>2.0294688260406452E-3</v>
      </c>
      <c r="J3" s="4">
        <f t="shared" si="2"/>
        <v>2.0749690883529737E-3</v>
      </c>
      <c r="K3" s="4">
        <f t="shared" si="2"/>
        <v>2.1204693506652883E-3</v>
      </c>
      <c r="L3" s="4">
        <f t="shared" si="2"/>
        <v>2.1659696129776168E-3</v>
      </c>
      <c r="M3" s="4">
        <f t="shared" si="2"/>
        <v>2.2114698752899314E-3</v>
      </c>
      <c r="N3" s="4">
        <f t="shared" si="2"/>
        <v>2.2569701376022461E-3</v>
      </c>
      <c r="O3" s="4">
        <f t="shared" si="2"/>
        <v>2.3024703999145746E-3</v>
      </c>
      <c r="P3" s="4">
        <f t="shared" si="2"/>
        <v>2.3479706622268892E-3</v>
      </c>
      <c r="Q3" s="4">
        <f t="shared" si="2"/>
        <v>2.3934709245392177E-3</v>
      </c>
      <c r="R3" s="4">
        <f t="shared" si="2"/>
        <v>2.4389711868515324E-3</v>
      </c>
      <c r="S3" s="4">
        <f t="shared" si="2"/>
        <v>2.4844714491638609E-3</v>
      </c>
      <c r="T3" s="4">
        <f t="shared" si="2"/>
        <v>2.5299717114761755E-3</v>
      </c>
      <c r="U3" s="4">
        <f t="shared" si="2"/>
        <v>2.575471973788504E-3</v>
      </c>
      <c r="V3" s="4">
        <f t="shared" si="2"/>
        <v>2.6209722361008186E-3</v>
      </c>
      <c r="W3" s="4">
        <f t="shared" si="2"/>
        <v>2.6664724984131472E-3</v>
      </c>
      <c r="X3" s="4">
        <f t="shared" si="2"/>
        <v>2.7119727607254618E-3</v>
      </c>
      <c r="Y3" s="4">
        <f t="shared" si="2"/>
        <v>2.7574730230377903E-3</v>
      </c>
      <c r="Z3" s="4">
        <f t="shared" si="2"/>
        <v>2.8029732853501049E-3</v>
      </c>
      <c r="AA3" s="4">
        <f t="shared" si="2"/>
        <v>2.8484735476624334E-3</v>
      </c>
      <c r="AB3" s="4">
        <f t="shared" si="2"/>
        <v>2.8939738099747481E-3</v>
      </c>
      <c r="AC3" s="4">
        <f t="shared" si="2"/>
        <v>2.9394740722870766E-3</v>
      </c>
      <c r="AD3" s="4">
        <f t="shared" si="2"/>
        <v>2.9849743345993912E-3</v>
      </c>
      <c r="AE3" s="4">
        <f t="shared" si="2"/>
        <v>3.0304745969117197E-3</v>
      </c>
      <c r="AF3" s="4">
        <f t="shared" si="2"/>
        <v>3.0759748592240344E-3</v>
      </c>
      <c r="AG3" s="4">
        <f t="shared" si="2"/>
        <v>3.121475121536349E-3</v>
      </c>
      <c r="AH3" s="4">
        <f t="shared" si="2"/>
        <v>3.1669753838486775E-3</v>
      </c>
      <c r="AI3" s="4"/>
      <c r="AJ3" s="4"/>
    </row>
    <row r="4" spans="1:36">
      <c r="A4" t="s">
        <v>319</v>
      </c>
      <c r="B4" s="4">
        <f>B$5</f>
        <v>1.7109669898544011E-3</v>
      </c>
      <c r="C4" s="4">
        <f t="shared" si="2"/>
        <v>1.7564672521667157E-3</v>
      </c>
      <c r="D4" s="4">
        <f t="shared" si="2"/>
        <v>1.8019675144790442E-3</v>
      </c>
      <c r="E4" s="4">
        <f t="shared" si="2"/>
        <v>1.8474677767913589E-3</v>
      </c>
      <c r="F4" s="4">
        <f t="shared" si="2"/>
        <v>1.8929680391036874E-3</v>
      </c>
      <c r="G4" s="4">
        <f t="shared" si="2"/>
        <v>1.938468301416002E-3</v>
      </c>
      <c r="H4" s="4">
        <f t="shared" si="2"/>
        <v>1.9839685637283305E-3</v>
      </c>
      <c r="I4" s="4">
        <f t="shared" si="2"/>
        <v>2.0294688260406452E-3</v>
      </c>
      <c r="J4" s="4">
        <f t="shared" si="2"/>
        <v>2.0749690883529737E-3</v>
      </c>
      <c r="K4" s="4">
        <f t="shared" si="2"/>
        <v>2.1204693506652883E-3</v>
      </c>
      <c r="L4" s="4">
        <f t="shared" si="2"/>
        <v>2.1659696129776168E-3</v>
      </c>
      <c r="M4" s="4">
        <f t="shared" si="2"/>
        <v>2.2114698752899314E-3</v>
      </c>
      <c r="N4" s="4">
        <f t="shared" si="2"/>
        <v>2.2569701376022461E-3</v>
      </c>
      <c r="O4" s="4">
        <f t="shared" si="2"/>
        <v>2.3024703999145746E-3</v>
      </c>
      <c r="P4" s="4">
        <f t="shared" si="2"/>
        <v>2.3479706622268892E-3</v>
      </c>
      <c r="Q4" s="4">
        <f t="shared" si="2"/>
        <v>2.3934709245392177E-3</v>
      </c>
      <c r="R4" s="4">
        <f t="shared" si="2"/>
        <v>2.4389711868515324E-3</v>
      </c>
      <c r="S4" s="4">
        <f t="shared" si="2"/>
        <v>2.4844714491638609E-3</v>
      </c>
      <c r="T4" s="4">
        <f t="shared" si="2"/>
        <v>2.5299717114761755E-3</v>
      </c>
      <c r="U4" s="4">
        <f t="shared" si="2"/>
        <v>2.575471973788504E-3</v>
      </c>
      <c r="V4" s="4">
        <f t="shared" si="2"/>
        <v>2.6209722361008186E-3</v>
      </c>
      <c r="W4" s="4">
        <f t="shared" si="2"/>
        <v>2.6664724984131472E-3</v>
      </c>
      <c r="X4" s="4">
        <f t="shared" si="2"/>
        <v>2.7119727607254618E-3</v>
      </c>
      <c r="Y4" s="4">
        <f t="shared" si="2"/>
        <v>2.7574730230377903E-3</v>
      </c>
      <c r="Z4" s="4">
        <f t="shared" si="2"/>
        <v>2.8029732853501049E-3</v>
      </c>
      <c r="AA4" s="4">
        <f t="shared" si="2"/>
        <v>2.8484735476624334E-3</v>
      </c>
      <c r="AB4" s="4">
        <f t="shared" si="2"/>
        <v>2.8939738099747481E-3</v>
      </c>
      <c r="AC4" s="4">
        <f t="shared" si="2"/>
        <v>2.9394740722870766E-3</v>
      </c>
      <c r="AD4" s="4">
        <f t="shared" si="2"/>
        <v>2.9849743345993912E-3</v>
      </c>
      <c r="AE4" s="4">
        <f t="shared" si="2"/>
        <v>3.0304745969117197E-3</v>
      </c>
      <c r="AF4" s="4">
        <f t="shared" si="2"/>
        <v>3.0759748592240344E-3</v>
      </c>
      <c r="AG4" s="4">
        <f t="shared" si="2"/>
        <v>3.121475121536349E-3</v>
      </c>
      <c r="AH4" s="4">
        <f t="shared" si="2"/>
        <v>3.1669753838486775E-3</v>
      </c>
      <c r="AI4" s="4"/>
      <c r="AJ4" s="4"/>
    </row>
    <row r="5" spans="1:36">
      <c r="A5" t="s">
        <v>320</v>
      </c>
      <c r="B5" s="4">
        <f>'CAN Calculations'!F145</f>
        <v>1.7109669898544011E-3</v>
      </c>
      <c r="C5" s="4">
        <f>'CAN Calculations'!G145</f>
        <v>1.7564672521667157E-3</v>
      </c>
      <c r="D5" s="4">
        <f>'CAN Calculations'!H145</f>
        <v>1.8019675144790442E-3</v>
      </c>
      <c r="E5" s="4">
        <f>'CAN Calculations'!I145</f>
        <v>1.8474677767913589E-3</v>
      </c>
      <c r="F5" s="4">
        <f>'CAN Calculations'!J145</f>
        <v>1.8929680391036874E-3</v>
      </c>
      <c r="G5" s="4">
        <f>'CAN Calculations'!K145</f>
        <v>1.938468301416002E-3</v>
      </c>
      <c r="H5" s="4">
        <f>'CAN Calculations'!L145</f>
        <v>1.9839685637283305E-3</v>
      </c>
      <c r="I5" s="4">
        <f>'CAN Calculations'!M145</f>
        <v>2.0294688260406452E-3</v>
      </c>
      <c r="J5" s="4">
        <f>'CAN Calculations'!N145</f>
        <v>2.0749690883529737E-3</v>
      </c>
      <c r="K5" s="4">
        <f>'CAN Calculations'!O145</f>
        <v>2.1204693506652883E-3</v>
      </c>
      <c r="L5" s="4">
        <f>'CAN Calculations'!P145</f>
        <v>2.1659696129776168E-3</v>
      </c>
      <c r="M5" s="4">
        <f>'CAN Calculations'!Q145</f>
        <v>2.2114698752899314E-3</v>
      </c>
      <c r="N5" s="4">
        <f>'CAN Calculations'!R145</f>
        <v>2.2569701376022461E-3</v>
      </c>
      <c r="O5" s="4">
        <f>'CAN Calculations'!S145</f>
        <v>2.3024703999145746E-3</v>
      </c>
      <c r="P5" s="4">
        <f>'CAN Calculations'!T145</f>
        <v>2.3479706622268892E-3</v>
      </c>
      <c r="Q5" s="4">
        <f>'CAN Calculations'!U145</f>
        <v>2.3934709245392177E-3</v>
      </c>
      <c r="R5" s="4">
        <f>'CAN Calculations'!V145</f>
        <v>2.4389711868515324E-3</v>
      </c>
      <c r="S5" s="4">
        <f>'CAN Calculations'!W145</f>
        <v>2.4844714491638609E-3</v>
      </c>
      <c r="T5" s="4">
        <f>'CAN Calculations'!X145</f>
        <v>2.5299717114761755E-3</v>
      </c>
      <c r="U5" s="4">
        <f>'CAN Calculations'!Y145</f>
        <v>2.575471973788504E-3</v>
      </c>
      <c r="V5" s="4">
        <f>'CAN Calculations'!Z145</f>
        <v>2.6209722361008186E-3</v>
      </c>
      <c r="W5" s="4">
        <f>'CAN Calculations'!AA145</f>
        <v>2.6664724984131472E-3</v>
      </c>
      <c r="X5" s="4">
        <f>'CAN Calculations'!AB145</f>
        <v>2.7119727607254618E-3</v>
      </c>
      <c r="Y5" s="4">
        <f>'CAN Calculations'!AC145</f>
        <v>2.7574730230377903E-3</v>
      </c>
      <c r="Z5" s="4">
        <f>'CAN Calculations'!AD145</f>
        <v>2.8029732853501049E-3</v>
      </c>
      <c r="AA5" s="4">
        <f>'CAN Calculations'!AE145</f>
        <v>2.8484735476624334E-3</v>
      </c>
      <c r="AB5" s="4">
        <f>'CAN Calculations'!AF145</f>
        <v>2.8939738099747481E-3</v>
      </c>
      <c r="AC5" s="4">
        <f>'CAN Calculations'!AG145</f>
        <v>2.9394740722870766E-3</v>
      </c>
      <c r="AD5" s="4">
        <f>'CAN Calculations'!AH145</f>
        <v>2.9849743345993912E-3</v>
      </c>
      <c r="AE5" s="4">
        <f>'CAN Calculations'!AI145</f>
        <v>3.0304745969117197E-3</v>
      </c>
      <c r="AF5" s="4">
        <f>'CAN Calculations'!AJ145</f>
        <v>3.0759748592240344E-3</v>
      </c>
      <c r="AG5" s="4">
        <f>'CAN Calculations'!AK145</f>
        <v>3.121475121536349E-3</v>
      </c>
      <c r="AH5" s="4">
        <f>'CAN Calculations'!AL145</f>
        <v>3.1669753838486775E-3</v>
      </c>
      <c r="AI5" s="4"/>
      <c r="AJ5" s="4"/>
    </row>
    <row r="6" spans="1:36">
      <c r="A6" t="s">
        <v>321</v>
      </c>
      <c r="B6" s="4">
        <f t="shared" ref="B6:AH6" si="3">B5*(1-elec_share)+B2*elec_share</f>
        <v>3.7939171133092447E-3</v>
      </c>
      <c r="C6" s="4">
        <f t="shared" si="3"/>
        <v>3.8948098978400791E-3</v>
      </c>
      <c r="D6" s="4">
        <f t="shared" si="3"/>
        <v>3.995702682370943E-3</v>
      </c>
      <c r="E6" s="4">
        <f t="shared" si="3"/>
        <v>4.0965954669017774E-3</v>
      </c>
      <c r="F6" s="4">
        <f t="shared" si="3"/>
        <v>4.197488251432643E-3</v>
      </c>
      <c r="G6" s="4">
        <f t="shared" si="3"/>
        <v>4.2983810359634774E-3</v>
      </c>
      <c r="H6" s="4">
        <f t="shared" si="3"/>
        <v>4.3992738204943422E-3</v>
      </c>
      <c r="I6" s="4">
        <f t="shared" si="3"/>
        <v>4.5001666050251765E-3</v>
      </c>
      <c r="J6" s="4">
        <f t="shared" si="3"/>
        <v>4.6010593895560413E-3</v>
      </c>
      <c r="K6" s="4">
        <f t="shared" si="3"/>
        <v>4.7019521740868757E-3</v>
      </c>
      <c r="L6" s="4">
        <f t="shared" si="3"/>
        <v>4.8028449586177404E-3</v>
      </c>
      <c r="M6" s="4">
        <f t="shared" si="3"/>
        <v>4.9037377431485748E-3</v>
      </c>
      <c r="N6" s="4">
        <f t="shared" si="3"/>
        <v>5.0046305276794092E-3</v>
      </c>
      <c r="O6" s="4">
        <f t="shared" si="3"/>
        <v>5.105523312210274E-3</v>
      </c>
      <c r="P6" s="4">
        <f t="shared" si="3"/>
        <v>5.2064160967411083E-3</v>
      </c>
      <c r="Q6" s="4">
        <f t="shared" si="3"/>
        <v>5.3073088812719731E-3</v>
      </c>
      <c r="R6" s="4">
        <f t="shared" si="3"/>
        <v>5.4082016658028066E-3</v>
      </c>
      <c r="S6" s="4">
        <f t="shared" si="3"/>
        <v>5.5090944503336722E-3</v>
      </c>
      <c r="T6" s="4">
        <f t="shared" si="3"/>
        <v>5.6099872348645066E-3</v>
      </c>
      <c r="U6" s="4">
        <f t="shared" si="3"/>
        <v>5.7108800193953722E-3</v>
      </c>
      <c r="V6" s="4">
        <f t="shared" si="3"/>
        <v>5.8117728039262066E-3</v>
      </c>
      <c r="W6" s="4">
        <f t="shared" si="3"/>
        <v>5.9126655884570714E-3</v>
      </c>
      <c r="X6" s="4">
        <f t="shared" si="3"/>
        <v>6.0135583729879058E-3</v>
      </c>
      <c r="Y6" s="4">
        <f t="shared" si="3"/>
        <v>6.1144511575187696E-3</v>
      </c>
      <c r="Z6" s="4">
        <f t="shared" si="3"/>
        <v>6.215343942049604E-3</v>
      </c>
      <c r="AA6" s="4">
        <f t="shared" si="3"/>
        <v>6.3162367265804696E-3</v>
      </c>
      <c r="AB6" s="4">
        <f t="shared" si="3"/>
        <v>6.4171295111113032E-3</v>
      </c>
      <c r="AC6" s="4">
        <f t="shared" si="3"/>
        <v>6.5180222956421688E-3</v>
      </c>
      <c r="AD6" s="4">
        <f t="shared" si="3"/>
        <v>6.6189150801730032E-3</v>
      </c>
      <c r="AE6" s="4">
        <f t="shared" si="3"/>
        <v>6.7198078647038688E-3</v>
      </c>
      <c r="AF6" s="4">
        <f t="shared" si="3"/>
        <v>6.8207006492347032E-3</v>
      </c>
      <c r="AG6" s="4">
        <f t="shared" si="3"/>
        <v>6.9215934337655376E-3</v>
      </c>
      <c r="AH6" s="4">
        <f t="shared" si="3"/>
        <v>7.0224862182964014E-3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B2" sqref="B2"/>
    </sheetView>
  </sheetViews>
  <sheetFormatPr defaultColWidth="8.81640625" defaultRowHeight="14.5"/>
  <cols>
    <col min="1" max="1" width="31.1796875" customWidth="1"/>
    <col min="2" max="3" width="9.269531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2.9374067434740211E-3</v>
      </c>
      <c r="C2" s="4">
        <f t="shared" si="1"/>
        <v>3.015271303287072E-3</v>
      </c>
      <c r="D2" s="4">
        <f t="shared" si="1"/>
        <v>3.0931358631001234E-3</v>
      </c>
      <c r="E2" s="4">
        <f t="shared" si="1"/>
        <v>3.1710004229131747E-3</v>
      </c>
      <c r="F2" s="4">
        <f t="shared" si="1"/>
        <v>3.2488649827262257E-3</v>
      </c>
      <c r="G2" s="4">
        <f t="shared" si="1"/>
        <v>3.326729542539277E-3</v>
      </c>
      <c r="H2" s="4">
        <f t="shared" si="1"/>
        <v>3.4045941023523284E-3</v>
      </c>
      <c r="I2" s="4">
        <f t="shared" si="1"/>
        <v>3.4824586621653793E-3</v>
      </c>
      <c r="J2" s="4">
        <f t="shared" si="1"/>
        <v>3.5603232219784306E-3</v>
      </c>
      <c r="K2" s="4">
        <f t="shared" si="1"/>
        <v>3.638187781791482E-3</v>
      </c>
      <c r="L2" s="4">
        <f t="shared" si="1"/>
        <v>3.7160523416045108E-3</v>
      </c>
      <c r="M2" s="4">
        <f t="shared" si="1"/>
        <v>3.7939169014175622E-3</v>
      </c>
      <c r="N2" s="4">
        <f t="shared" si="1"/>
        <v>3.8717814612306131E-3</v>
      </c>
      <c r="O2" s="4">
        <f t="shared" si="1"/>
        <v>3.9496460210436644E-3</v>
      </c>
      <c r="P2" s="4">
        <f t="shared" si="1"/>
        <v>4.0275105808567158E-3</v>
      </c>
      <c r="Q2" s="4">
        <f t="shared" si="1"/>
        <v>4.1053751406697672E-3</v>
      </c>
      <c r="R2" s="4">
        <f t="shared" si="1"/>
        <v>4.1832397004828176E-3</v>
      </c>
      <c r="S2" s="4">
        <f t="shared" si="1"/>
        <v>4.261104260295869E-3</v>
      </c>
      <c r="T2" s="4">
        <f t="shared" si="1"/>
        <v>4.3389688201089203E-3</v>
      </c>
      <c r="U2" s="4">
        <f t="shared" si="1"/>
        <v>4.4168333799219717E-3</v>
      </c>
      <c r="V2" s="4">
        <f t="shared" si="1"/>
        <v>4.4946979397350231E-3</v>
      </c>
      <c r="W2" s="4">
        <f t="shared" si="1"/>
        <v>4.5725624995480744E-3</v>
      </c>
      <c r="X2" s="4">
        <f t="shared" si="1"/>
        <v>4.6504270593611249E-3</v>
      </c>
      <c r="Y2" s="4">
        <f t="shared" si="1"/>
        <v>4.7282916191741763E-3</v>
      </c>
      <c r="Z2" s="4">
        <f t="shared" si="1"/>
        <v>4.8061561789872051E-3</v>
      </c>
      <c r="AA2" s="4">
        <f t="shared" si="1"/>
        <v>4.8840207388002564E-3</v>
      </c>
      <c r="AB2" s="4">
        <f t="shared" si="1"/>
        <v>4.9618852986133078E-3</v>
      </c>
      <c r="AC2" s="4">
        <f t="shared" si="1"/>
        <v>5.0397498584263591E-3</v>
      </c>
      <c r="AD2" s="4">
        <f t="shared" si="1"/>
        <v>5.1176144182394105E-3</v>
      </c>
      <c r="AE2" s="4">
        <f t="shared" si="1"/>
        <v>5.1954789780524618E-3</v>
      </c>
      <c r="AF2" s="4">
        <f t="shared" si="1"/>
        <v>5.2733435378655123E-3</v>
      </c>
      <c r="AG2" s="4">
        <f t="shared" si="1"/>
        <v>5.3512080976785637E-3</v>
      </c>
      <c r="AH2" s="4">
        <f t="shared" si="1"/>
        <v>5.429072657491615E-3</v>
      </c>
      <c r="AI2" s="4"/>
      <c r="AJ2" s="4"/>
    </row>
    <row r="3" spans="1:36">
      <c r="A3" t="s">
        <v>318</v>
      </c>
      <c r="B3" s="4">
        <f>B$5</f>
        <v>9.1409053195033729E-4</v>
      </c>
      <c r="C3" s="4">
        <f t="shared" ref="C3:AH4" si="2">C$5</f>
        <v>9.3832117588744934E-4</v>
      </c>
      <c r="D3" s="4">
        <f t="shared" si="2"/>
        <v>9.6255181982456139E-4</v>
      </c>
      <c r="E3" s="4">
        <f t="shared" si="2"/>
        <v>9.8678246376167345E-4</v>
      </c>
      <c r="F3" s="4">
        <f t="shared" si="2"/>
        <v>1.0110131076987855E-3</v>
      </c>
      <c r="G3" s="4">
        <f t="shared" si="2"/>
        <v>1.0352437516358975E-3</v>
      </c>
      <c r="H3" s="4">
        <f t="shared" si="2"/>
        <v>1.0594743955730096E-3</v>
      </c>
      <c r="I3" s="4">
        <f t="shared" si="2"/>
        <v>1.0837050395101216E-3</v>
      </c>
      <c r="J3" s="4">
        <f t="shared" si="2"/>
        <v>1.1079356834472337E-3</v>
      </c>
      <c r="K3" s="4">
        <f t="shared" si="2"/>
        <v>1.1321663273843457E-3</v>
      </c>
      <c r="L3" s="4">
        <f t="shared" si="2"/>
        <v>1.1563969713214509E-3</v>
      </c>
      <c r="M3" s="4">
        <f t="shared" si="2"/>
        <v>1.1806276152585629E-3</v>
      </c>
      <c r="N3" s="4">
        <f t="shared" si="2"/>
        <v>1.204858259195675E-3</v>
      </c>
      <c r="O3" s="4">
        <f t="shared" si="2"/>
        <v>1.229088903132787E-3</v>
      </c>
      <c r="P3" s="4">
        <f t="shared" si="2"/>
        <v>1.2533195470698991E-3</v>
      </c>
      <c r="Q3" s="4">
        <f t="shared" si="2"/>
        <v>1.2775501910070111E-3</v>
      </c>
      <c r="R3" s="4">
        <f t="shared" si="2"/>
        <v>1.3017808349441232E-3</v>
      </c>
      <c r="S3" s="4">
        <f t="shared" si="2"/>
        <v>1.3260114788812352E-3</v>
      </c>
      <c r="T3" s="4">
        <f t="shared" si="2"/>
        <v>1.3502421228183473E-3</v>
      </c>
      <c r="U3" s="4">
        <f t="shared" si="2"/>
        <v>1.3744727667554593E-3</v>
      </c>
      <c r="V3" s="4">
        <f t="shared" si="2"/>
        <v>1.3987034106925714E-3</v>
      </c>
      <c r="W3" s="4">
        <f t="shared" si="2"/>
        <v>1.4229340546296834E-3</v>
      </c>
      <c r="X3" s="4">
        <f t="shared" si="2"/>
        <v>1.4471646985667955E-3</v>
      </c>
      <c r="Y3" s="4">
        <f t="shared" si="2"/>
        <v>1.4713953425039075E-3</v>
      </c>
      <c r="Z3" s="4">
        <f t="shared" si="2"/>
        <v>1.4956259864410126E-3</v>
      </c>
      <c r="AA3" s="4">
        <f t="shared" si="2"/>
        <v>1.5198566303781247E-3</v>
      </c>
      <c r="AB3" s="4">
        <f t="shared" si="2"/>
        <v>1.5440872743152367E-3</v>
      </c>
      <c r="AC3" s="4">
        <f t="shared" si="2"/>
        <v>1.5683179182523488E-3</v>
      </c>
      <c r="AD3" s="4">
        <f t="shared" si="2"/>
        <v>1.5925485621894608E-3</v>
      </c>
      <c r="AE3" s="4">
        <f t="shared" si="2"/>
        <v>1.6167792061265729E-3</v>
      </c>
      <c r="AF3" s="4">
        <f t="shared" si="2"/>
        <v>1.6410098500636849E-3</v>
      </c>
      <c r="AG3" s="4">
        <f t="shared" si="2"/>
        <v>1.665240494000797E-3</v>
      </c>
      <c r="AH3" s="4">
        <f t="shared" si="2"/>
        <v>1.689471137937909E-3</v>
      </c>
      <c r="AI3" s="4"/>
      <c r="AJ3" s="4"/>
    </row>
    <row r="4" spans="1:36">
      <c r="A4" t="s">
        <v>319</v>
      </c>
      <c r="B4" s="4">
        <f>B$5</f>
        <v>9.1409053195033729E-4</v>
      </c>
      <c r="C4" s="4">
        <f t="shared" si="2"/>
        <v>9.3832117588744934E-4</v>
      </c>
      <c r="D4" s="4">
        <f t="shared" si="2"/>
        <v>9.6255181982456139E-4</v>
      </c>
      <c r="E4" s="4">
        <f t="shared" si="2"/>
        <v>9.8678246376167345E-4</v>
      </c>
      <c r="F4" s="4">
        <f t="shared" si="2"/>
        <v>1.0110131076987855E-3</v>
      </c>
      <c r="G4" s="4">
        <f t="shared" si="2"/>
        <v>1.0352437516358975E-3</v>
      </c>
      <c r="H4" s="4">
        <f t="shared" si="2"/>
        <v>1.0594743955730096E-3</v>
      </c>
      <c r="I4" s="4">
        <f t="shared" si="2"/>
        <v>1.0837050395101216E-3</v>
      </c>
      <c r="J4" s="4">
        <f t="shared" si="2"/>
        <v>1.1079356834472337E-3</v>
      </c>
      <c r="K4" s="4">
        <f t="shared" si="2"/>
        <v>1.1321663273843457E-3</v>
      </c>
      <c r="L4" s="4">
        <f t="shared" si="2"/>
        <v>1.1563969713214509E-3</v>
      </c>
      <c r="M4" s="4">
        <f t="shared" si="2"/>
        <v>1.1806276152585629E-3</v>
      </c>
      <c r="N4" s="4">
        <f t="shared" si="2"/>
        <v>1.204858259195675E-3</v>
      </c>
      <c r="O4" s="4">
        <f t="shared" si="2"/>
        <v>1.229088903132787E-3</v>
      </c>
      <c r="P4" s="4">
        <f t="shared" si="2"/>
        <v>1.2533195470698991E-3</v>
      </c>
      <c r="Q4" s="4">
        <f t="shared" si="2"/>
        <v>1.2775501910070111E-3</v>
      </c>
      <c r="R4" s="4">
        <f t="shared" si="2"/>
        <v>1.3017808349441232E-3</v>
      </c>
      <c r="S4" s="4">
        <f t="shared" si="2"/>
        <v>1.3260114788812352E-3</v>
      </c>
      <c r="T4" s="4">
        <f t="shared" si="2"/>
        <v>1.3502421228183473E-3</v>
      </c>
      <c r="U4" s="4">
        <f t="shared" si="2"/>
        <v>1.3744727667554593E-3</v>
      </c>
      <c r="V4" s="4">
        <f t="shared" si="2"/>
        <v>1.3987034106925714E-3</v>
      </c>
      <c r="W4" s="4">
        <f t="shared" si="2"/>
        <v>1.4229340546296834E-3</v>
      </c>
      <c r="X4" s="4">
        <f t="shared" si="2"/>
        <v>1.4471646985667955E-3</v>
      </c>
      <c r="Y4" s="4">
        <f t="shared" si="2"/>
        <v>1.4713953425039075E-3</v>
      </c>
      <c r="Z4" s="4">
        <f t="shared" si="2"/>
        <v>1.4956259864410126E-3</v>
      </c>
      <c r="AA4" s="4">
        <f t="shared" si="2"/>
        <v>1.5198566303781247E-3</v>
      </c>
      <c r="AB4" s="4">
        <f t="shared" si="2"/>
        <v>1.5440872743152367E-3</v>
      </c>
      <c r="AC4" s="4">
        <f t="shared" si="2"/>
        <v>1.5683179182523488E-3</v>
      </c>
      <c r="AD4" s="4">
        <f t="shared" si="2"/>
        <v>1.5925485621894608E-3</v>
      </c>
      <c r="AE4" s="4">
        <f t="shared" si="2"/>
        <v>1.6167792061265729E-3</v>
      </c>
      <c r="AF4" s="4">
        <f t="shared" si="2"/>
        <v>1.6410098500636849E-3</v>
      </c>
      <c r="AG4" s="4">
        <f t="shared" si="2"/>
        <v>1.665240494000797E-3</v>
      </c>
      <c r="AH4" s="4">
        <f t="shared" si="2"/>
        <v>1.689471137937909E-3</v>
      </c>
      <c r="AI4" s="4"/>
      <c r="AJ4" s="4"/>
    </row>
    <row r="5" spans="1:36">
      <c r="A5" t="s">
        <v>320</v>
      </c>
      <c r="B5" s="4">
        <f>'CAN Calculations'!F151</f>
        <v>9.1409053195033729E-4</v>
      </c>
      <c r="C5" s="4">
        <f>'CAN Calculations'!G151</f>
        <v>9.3832117588744934E-4</v>
      </c>
      <c r="D5" s="4">
        <f>'CAN Calculations'!H151</f>
        <v>9.6255181982456139E-4</v>
      </c>
      <c r="E5" s="4">
        <f>'CAN Calculations'!I151</f>
        <v>9.8678246376167345E-4</v>
      </c>
      <c r="F5" s="4">
        <f>'CAN Calculations'!J151</f>
        <v>1.0110131076987855E-3</v>
      </c>
      <c r="G5" s="4">
        <f>'CAN Calculations'!K151</f>
        <v>1.0352437516358975E-3</v>
      </c>
      <c r="H5" s="4">
        <f>'CAN Calculations'!L151</f>
        <v>1.0594743955730096E-3</v>
      </c>
      <c r="I5" s="4">
        <f>'CAN Calculations'!M151</f>
        <v>1.0837050395101216E-3</v>
      </c>
      <c r="J5" s="4">
        <f>'CAN Calculations'!N151</f>
        <v>1.1079356834472337E-3</v>
      </c>
      <c r="K5" s="4">
        <f>'CAN Calculations'!O151</f>
        <v>1.1321663273843457E-3</v>
      </c>
      <c r="L5" s="4">
        <f>'CAN Calculations'!P151</f>
        <v>1.1563969713214509E-3</v>
      </c>
      <c r="M5" s="4">
        <f>'CAN Calculations'!Q151</f>
        <v>1.1806276152585629E-3</v>
      </c>
      <c r="N5" s="4">
        <f>'CAN Calculations'!R151</f>
        <v>1.204858259195675E-3</v>
      </c>
      <c r="O5" s="4">
        <f>'CAN Calculations'!S151</f>
        <v>1.229088903132787E-3</v>
      </c>
      <c r="P5" s="4">
        <f>'CAN Calculations'!T151</f>
        <v>1.2533195470698991E-3</v>
      </c>
      <c r="Q5" s="4">
        <f>'CAN Calculations'!U151</f>
        <v>1.2775501910070111E-3</v>
      </c>
      <c r="R5" s="4">
        <f>'CAN Calculations'!V151</f>
        <v>1.3017808349441232E-3</v>
      </c>
      <c r="S5" s="4">
        <f>'CAN Calculations'!W151</f>
        <v>1.3260114788812352E-3</v>
      </c>
      <c r="T5" s="4">
        <f>'CAN Calculations'!X151</f>
        <v>1.3502421228183473E-3</v>
      </c>
      <c r="U5" s="4">
        <f>'CAN Calculations'!Y151</f>
        <v>1.3744727667554593E-3</v>
      </c>
      <c r="V5" s="4">
        <f>'CAN Calculations'!Z151</f>
        <v>1.3987034106925714E-3</v>
      </c>
      <c r="W5" s="4">
        <f>'CAN Calculations'!AA151</f>
        <v>1.4229340546296834E-3</v>
      </c>
      <c r="X5" s="4">
        <f>'CAN Calculations'!AB151</f>
        <v>1.4471646985667955E-3</v>
      </c>
      <c r="Y5" s="4">
        <f>'CAN Calculations'!AC151</f>
        <v>1.4713953425039075E-3</v>
      </c>
      <c r="Z5" s="4">
        <f>'CAN Calculations'!AD151</f>
        <v>1.4956259864410126E-3</v>
      </c>
      <c r="AA5" s="4">
        <f>'CAN Calculations'!AE151</f>
        <v>1.5198566303781247E-3</v>
      </c>
      <c r="AB5" s="4">
        <f>'CAN Calculations'!AF151</f>
        <v>1.5440872743152367E-3</v>
      </c>
      <c r="AC5" s="4">
        <f>'CAN Calculations'!AG151</f>
        <v>1.5683179182523488E-3</v>
      </c>
      <c r="AD5" s="4">
        <f>'CAN Calculations'!AH151</f>
        <v>1.5925485621894608E-3</v>
      </c>
      <c r="AE5" s="4">
        <f>'CAN Calculations'!AI151</f>
        <v>1.6167792061265729E-3</v>
      </c>
      <c r="AF5" s="4">
        <f>'CAN Calculations'!AJ151</f>
        <v>1.6410098500636849E-3</v>
      </c>
      <c r="AG5" s="4">
        <f>'CAN Calculations'!AK151</f>
        <v>1.665240494000797E-3</v>
      </c>
      <c r="AH5" s="4">
        <f>'CAN Calculations'!AL151</f>
        <v>1.689471137937909E-3</v>
      </c>
      <c r="AI5" s="4"/>
      <c r="AJ5" s="4"/>
    </row>
    <row r="6" spans="1:36">
      <c r="A6" t="s">
        <v>321</v>
      </c>
      <c r="B6" s="4">
        <f t="shared" ref="B6:AH6" si="3">B5*(1-elec_share)+B2*elec_share</f>
        <v>2.0269144482883633E-3</v>
      </c>
      <c r="C6" s="4">
        <f t="shared" si="3"/>
        <v>2.0806437459572422E-3</v>
      </c>
      <c r="D6" s="4">
        <f t="shared" si="3"/>
        <v>2.1343730436261207E-3</v>
      </c>
      <c r="E6" s="4">
        <f t="shared" si="3"/>
        <v>2.1881023412949991E-3</v>
      </c>
      <c r="F6" s="4">
        <f t="shared" si="3"/>
        <v>2.2418316389638776E-3</v>
      </c>
      <c r="G6" s="4">
        <f t="shared" si="3"/>
        <v>2.2955609366327565E-3</v>
      </c>
      <c r="H6" s="4">
        <f t="shared" si="3"/>
        <v>2.3492902343016349E-3</v>
      </c>
      <c r="I6" s="4">
        <f t="shared" si="3"/>
        <v>2.4030195319705134E-3</v>
      </c>
      <c r="J6" s="4">
        <f t="shared" si="3"/>
        <v>2.4567488296393923E-3</v>
      </c>
      <c r="K6" s="4">
        <f t="shared" si="3"/>
        <v>2.5104781273082707E-3</v>
      </c>
      <c r="L6" s="4">
        <f t="shared" si="3"/>
        <v>2.564207424977134E-3</v>
      </c>
      <c r="M6" s="4">
        <f t="shared" si="3"/>
        <v>2.6179367226460124E-3</v>
      </c>
      <c r="N6" s="4">
        <f t="shared" si="3"/>
        <v>2.6716660203148909E-3</v>
      </c>
      <c r="O6" s="4">
        <f t="shared" si="3"/>
        <v>2.7253953179837698E-3</v>
      </c>
      <c r="P6" s="4">
        <f t="shared" si="3"/>
        <v>2.7791246156526487E-3</v>
      </c>
      <c r="Q6" s="4">
        <f t="shared" si="3"/>
        <v>2.8328539133215271E-3</v>
      </c>
      <c r="R6" s="4">
        <f t="shared" si="3"/>
        <v>2.8865832109904051E-3</v>
      </c>
      <c r="S6" s="4">
        <f t="shared" si="3"/>
        <v>2.9403125086592836E-3</v>
      </c>
      <c r="T6" s="4">
        <f t="shared" si="3"/>
        <v>2.9940418063281629E-3</v>
      </c>
      <c r="U6" s="4">
        <f t="shared" si="3"/>
        <v>3.0477711039970413E-3</v>
      </c>
      <c r="V6" s="4">
        <f t="shared" si="3"/>
        <v>3.1015004016659198E-3</v>
      </c>
      <c r="W6" s="4">
        <f t="shared" si="3"/>
        <v>3.1552296993347987E-3</v>
      </c>
      <c r="X6" s="4">
        <f t="shared" si="3"/>
        <v>3.2089589970036771E-3</v>
      </c>
      <c r="Y6" s="4">
        <f t="shared" si="3"/>
        <v>3.2626882946725556E-3</v>
      </c>
      <c r="Z6" s="4">
        <f t="shared" si="3"/>
        <v>3.3164175923414189E-3</v>
      </c>
      <c r="AA6" s="4">
        <f t="shared" si="3"/>
        <v>3.3701468900102973E-3</v>
      </c>
      <c r="AB6" s="4">
        <f t="shared" si="3"/>
        <v>3.4238761876791758E-3</v>
      </c>
      <c r="AC6" s="4">
        <f t="shared" si="3"/>
        <v>3.4776054853480546E-3</v>
      </c>
      <c r="AD6" s="4">
        <f t="shared" si="3"/>
        <v>3.5313347830169331E-3</v>
      </c>
      <c r="AE6" s="4">
        <f t="shared" si="3"/>
        <v>3.585064080685812E-3</v>
      </c>
      <c r="AF6" s="4">
        <f t="shared" si="3"/>
        <v>3.6387933783546904E-3</v>
      </c>
      <c r="AG6" s="4">
        <f t="shared" si="3"/>
        <v>3.6925226760235689E-3</v>
      </c>
      <c r="AH6" s="4">
        <f t="shared" si="3"/>
        <v>3.7462519736924473E-3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81640625" defaultRowHeight="14.5"/>
  <cols>
    <col min="1" max="1" width="31.1796875" customWidth="1"/>
    <col min="2" max="4" width="9.269531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81640625" defaultRowHeight="14.5"/>
  <cols>
    <col min="1" max="1" width="31.1796875" customWidth="1"/>
    <col min="3" max="4" width="9.269531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tabSelected="1" workbookViewId="0">
      <selection activeCell="A5" sqref="A5"/>
    </sheetView>
  </sheetViews>
  <sheetFormatPr defaultColWidth="8.81640625" defaultRowHeight="14.5"/>
  <cols>
    <col min="1" max="1" width="31.1796875" customWidth="1"/>
    <col min="2" max="4" width="9.269531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81640625" defaultRowHeight="14.5"/>
  <cols>
    <col min="1" max="1" width="31.1796875" customWidth="1"/>
    <col min="2" max="4" width="9.269531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81640625" defaultRowHeight="14.5"/>
  <cols>
    <col min="1" max="1" width="31.1796875" customWidth="1"/>
    <col min="2" max="4" width="9.269531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81640625" defaultRowHeight="14.5"/>
  <cols>
    <col min="1" max="1" width="31.1796875" customWidth="1"/>
    <col min="2" max="4" width="9.269531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B1" workbookViewId="0">
      <selection activeCell="B4" sqref="B4"/>
    </sheetView>
  </sheetViews>
  <sheetFormatPr defaultColWidth="8.81640625" defaultRowHeight="14.5"/>
  <cols>
    <col min="1" max="1" width="31.1796875" customWidth="1"/>
    <col min="2" max="32" width="9.269531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81640625" defaultRowHeight="14.5"/>
  <cols>
    <col min="1" max="1" width="31.179687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318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319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320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321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1928C180-C7A0-4B1A-BD04-B2643664796A}">
  <ds:schemaRefs>
    <ds:schemaRef ds:uri="http://schemas.microsoft.com/sharepoint/v3/contenttype/forms"/>
  </ds:schemaRefs>
</ds:datastoreItem>
</file>

<file path=customXml/itemProps3.xml><?xml version="1.0" encoding="utf-8"?>
<ds:datastoreItem xmlns:ds="http://schemas.openxmlformats.org/officeDocument/2006/customXml" ds:itemID="{9DA896A6-9AA3-4584-B329-8E8C15014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2017-06-26T22:04:22Z</dcterms:created>
  <dcterms:modified xsi:type="dcterms:W3CDTF">2022-08-18T17:16:44Z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