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US\Models\eps-us\InputData\ccs\CC\"/>
    </mc:Choice>
  </mc:AlternateContent>
  <xr:revisionPtr revIDLastSave="0" documentId="13_ncr:1_{715DE207-3FDF-46D8-8287-2B3597E1EC55}" xr6:coauthVersionLast="45" xr6:coauthVersionMax="45" xr10:uidLastSave="{00000000-0000-0000-0000-000000000000}"/>
  <bookViews>
    <workbookView xWindow="28680" yWindow="-120" windowWidth="29040" windowHeight="17640" activeTab="2" xr2:uid="{00000000-000D-0000-FFFF-FFFF00000000}"/>
  </bookViews>
  <sheets>
    <sheet name="About" sheetId="1" r:id="rId1"/>
    <sheet name="Data" sheetId="7" r:id="rId2"/>
    <sheet name="Calculations" sheetId="3" r:id="rId3"/>
    <sheet name="CC-CCoEtSOToCpY" sheetId="4" r:id="rId4"/>
    <sheet name="CC-TOMCpTS" sheetId="5" r:id="rId5"/>
    <sheet name="CC-EUpTCS" sheetId="6" r:id="rId6"/>
  </sheets>
  <definedNames>
    <definedName name="solver_adj" localSheetId="0" hidden="1">About!$A$30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About!$A$28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0.15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3" l="1"/>
  <c r="C12" i="3"/>
  <c r="C21" i="3" l="1"/>
  <c r="B21" i="3"/>
  <c r="C20" i="3"/>
  <c r="B20" i="3"/>
  <c r="C6" i="3" l="1"/>
  <c r="B6" i="3"/>
  <c r="C5" i="3"/>
  <c r="B5" i="3"/>
  <c r="C4" i="3"/>
  <c r="B4" i="3"/>
  <c r="C28" i="3"/>
  <c r="B28" i="3"/>
  <c r="C26" i="3"/>
  <c r="B26" i="3"/>
  <c r="C17" i="3"/>
  <c r="C18" i="3"/>
  <c r="C19" i="3"/>
  <c r="B19" i="3"/>
  <c r="B18" i="3"/>
  <c r="B17" i="3"/>
  <c r="C10" i="3"/>
  <c r="B10" i="3"/>
  <c r="C8" i="3"/>
  <c r="B8" i="3"/>
  <c r="C7" i="3"/>
  <c r="B7" i="3"/>
  <c r="C3" i="3"/>
  <c r="B3" i="3"/>
  <c r="D38" i="7"/>
  <c r="E38" i="7"/>
  <c r="F38" i="7"/>
  <c r="G38" i="7"/>
  <c r="H38" i="7"/>
  <c r="I38" i="7"/>
  <c r="C38" i="7"/>
  <c r="C9" i="3" l="1"/>
  <c r="C11" i="3" s="1"/>
  <c r="B9" i="3"/>
  <c r="B11" i="3" s="1"/>
  <c r="B29" i="3" l="1"/>
  <c r="B2" i="6" s="1"/>
  <c r="B2" i="4"/>
  <c r="C29" i="3"/>
  <c r="B3" i="6" s="1"/>
  <c r="B3" i="4"/>
  <c r="B3" i="5"/>
  <c r="B2" i="5"/>
</calcChain>
</file>

<file path=xl/sharedStrings.xml><?xml version="1.0" encoding="utf-8"?>
<sst xmlns="http://schemas.openxmlformats.org/spreadsheetml/2006/main" count="194" uniqueCount="147">
  <si>
    <t>Source:</t>
  </si>
  <si>
    <t>RESULT ($/ton*yr)</t>
  </si>
  <si>
    <t>CCS Total O&amp;M Cost per Ton Sequestered</t>
  </si>
  <si>
    <t>Energy Use per Ton CO2 Sequestered</t>
  </si>
  <si>
    <t>RESULT (BTU/ton)</t>
  </si>
  <si>
    <t>CC CCS Total O&amp;M Cost per Ton Sequestered</t>
  </si>
  <si>
    <t>CC Energy Use per Ton CO2 Sequestered</t>
  </si>
  <si>
    <t>Notes:</t>
  </si>
  <si>
    <t>electricity sector</t>
  </si>
  <si>
    <t>industry sector</t>
  </si>
  <si>
    <t>CC Capital Cost of Eqpt to Sequester One Ton of CO2 per Year</t>
  </si>
  <si>
    <t>Capital Cost of Eqpt to Sequester One Ton of CO2 per Year</t>
  </si>
  <si>
    <t>RESULT ($/ton)</t>
  </si>
  <si>
    <t>Capital cost ($/(metric ton CO2e*yr))</t>
  </si>
  <si>
    <t>O&amp;M Cost per Ton ($/metric ton CO2e)</t>
  </si>
  <si>
    <t>Energy Use per Ton Sequestered (BTU/metric ton CO2e)</t>
  </si>
  <si>
    <t xml:space="preserve">This variable captures the capital and O&amp;M costs and energy use of </t>
  </si>
  <si>
    <t>carbon capture and sequestration, for both the power and industry</t>
  </si>
  <si>
    <t>sectors.  It also includes data on energy use per ton CO2 sequestered.</t>
  </si>
  <si>
    <t>The energy use value here should exclude any energy that is not additional</t>
  </si>
  <si>
    <t>to the energy already accounted for in indst/BIFUbC or the heat rates in the</t>
  </si>
  <si>
    <t>electricity sector.  For example, if a steel mill has excess process heat that</t>
  </si>
  <si>
    <t>isn't being used, and they use it to power CCS, that heat should be excluded</t>
  </si>
  <si>
    <t>from here, since it does not increase the overall energy demand of the steel</t>
  </si>
  <si>
    <t>mill.</t>
  </si>
  <si>
    <t>Reference Emissions Rate (kg CO2/kWh)</t>
  </si>
  <si>
    <t>Capture Emissions Rate (kg CO2/kWh)</t>
  </si>
  <si>
    <t>Capture Rate (kg CO2/kWh)</t>
  </si>
  <si>
    <t>Annual Capture (tons CO2/kW)</t>
  </si>
  <si>
    <t>Incremental Capital Cost ($/kW)</t>
  </si>
  <si>
    <r>
      <rPr>
        <sz val="9"/>
        <rFont val="Times New Roman"/>
        <family val="1"/>
      </rPr>
      <t>Table A.1. Markup calculation for USA for established power generation technologies (in 2015$)</t>
    </r>
  </si>
  <si>
    <r>
      <rPr>
        <sz val="9"/>
        <rFont val="Times New Roman"/>
        <family val="1"/>
      </rPr>
      <t>Units</t>
    </r>
  </si>
  <si>
    <r>
      <rPr>
        <sz val="9"/>
        <rFont val="Times New Roman"/>
        <family val="1"/>
      </rPr>
      <t>Coal</t>
    </r>
  </si>
  <si>
    <r>
      <rPr>
        <sz val="9"/>
        <rFont val="Times New Roman"/>
        <family val="1"/>
      </rPr>
      <t>Gas</t>
    </r>
  </si>
  <si>
    <r>
      <rPr>
        <sz val="9"/>
        <rFont val="Times New Roman"/>
        <family val="1"/>
      </rPr>
      <t>Biomass</t>
    </r>
  </si>
  <si>
    <r>
      <rPr>
        <sz val="9"/>
        <rFont val="Times New Roman"/>
        <family val="1"/>
      </rPr>
      <t>Wind</t>
    </r>
  </si>
  <si>
    <r>
      <rPr>
        <sz val="9"/>
        <rFont val="Times New Roman"/>
        <family val="1"/>
      </rPr>
      <t>Solar</t>
    </r>
  </si>
  <si>
    <r>
      <rPr>
        <sz val="9"/>
        <rFont val="Times New Roman"/>
        <family val="1"/>
      </rPr>
      <t>Nuclear</t>
    </r>
  </si>
  <si>
    <r>
      <rPr>
        <sz val="9"/>
        <rFont val="Times New Roman"/>
        <family val="1"/>
      </rPr>
      <t xml:space="preserve">[1] </t>
    </r>
    <r>
      <rPr>
        <sz val="9"/>
        <rFont val="Arial"/>
        <family val="2"/>
      </rPr>
      <t>“</t>
    </r>
    <r>
      <rPr>
        <sz val="9"/>
        <rFont val="Times New Roman"/>
        <family val="1"/>
      </rPr>
      <t>Overniqht</t>
    </r>
    <r>
      <rPr>
        <sz val="9"/>
        <rFont val="Arial"/>
        <family val="2"/>
      </rPr>
      <t>”</t>
    </r>
    <r>
      <rPr>
        <sz val="9"/>
        <rFont val="Times New Roman"/>
        <family val="1"/>
      </rPr>
      <t xml:space="preserve"> Capital Cost</t>
    </r>
  </si>
  <si>
    <r>
      <rPr>
        <sz val="9"/>
        <rFont val="Times New Roman"/>
        <family val="1"/>
      </rPr>
      <t>$/kW</t>
    </r>
  </si>
  <si>
    <r>
      <rPr>
        <sz val="9"/>
        <rFont val="Times New Roman"/>
        <family val="1"/>
      </rPr>
      <t>[3] Total Capital Requirement</t>
    </r>
  </si>
  <si>
    <r>
      <rPr>
        <sz val="9"/>
        <rFont val="Times New Roman"/>
        <family val="1"/>
      </rPr>
      <t>[4] Capital Recovery Charge Rate</t>
    </r>
  </si>
  <si>
    <r>
      <rPr>
        <sz val="9"/>
        <rFont val="Times New Roman"/>
        <family val="1"/>
      </rPr>
      <t>%</t>
    </r>
  </si>
  <si>
    <r>
      <rPr>
        <sz val="9"/>
        <rFont val="Times New Roman"/>
        <family val="1"/>
      </rPr>
      <t>10.6%</t>
    </r>
  </si>
  <si>
    <r>
      <rPr>
        <sz val="9"/>
        <rFont val="Times New Roman"/>
        <family val="1"/>
      </rPr>
      <t>[5] Fixed O&amp;M</t>
    </r>
  </si>
  <si>
    <r>
      <rPr>
        <sz val="9"/>
        <rFont val="Times New Roman"/>
        <family val="1"/>
      </rPr>
      <t>$/kW/year</t>
    </r>
  </si>
  <si>
    <r>
      <rPr>
        <sz val="9"/>
        <rFont val="Times New Roman"/>
        <family val="1"/>
      </rPr>
      <t>[6] Variable O&amp;M</t>
    </r>
  </si>
  <si>
    <r>
      <rPr>
        <sz val="9"/>
        <rFont val="Times New Roman"/>
        <family val="1"/>
      </rPr>
      <t>$/kWh</t>
    </r>
  </si>
  <si>
    <r>
      <rPr>
        <sz val="9"/>
        <rFont val="Times New Roman"/>
        <family val="1"/>
      </rPr>
      <t>[7] Project Life</t>
    </r>
  </si>
  <si>
    <r>
      <rPr>
        <sz val="9"/>
        <rFont val="Times New Roman"/>
        <family val="1"/>
      </rPr>
      <t>years</t>
    </r>
  </si>
  <si>
    <r>
      <rPr>
        <sz val="9"/>
        <rFont val="Times New Roman"/>
        <family val="1"/>
      </rPr>
      <t>[8] Capacity Factor</t>
    </r>
  </si>
  <si>
    <r>
      <rPr>
        <sz val="9"/>
        <rFont val="Times New Roman"/>
        <family val="1"/>
      </rPr>
      <t>85%</t>
    </r>
  </si>
  <si>
    <r>
      <rPr>
        <sz val="9"/>
        <rFont val="Times New Roman"/>
        <family val="1"/>
      </rPr>
      <t>80%</t>
    </r>
  </si>
  <si>
    <r>
      <rPr>
        <sz val="9"/>
        <rFont val="Times New Roman"/>
        <family val="1"/>
      </rPr>
      <t>35%</t>
    </r>
  </si>
  <si>
    <r>
      <rPr>
        <sz val="9"/>
        <rFont val="Times New Roman"/>
        <family val="1"/>
      </rPr>
      <t>20%</t>
    </r>
  </si>
  <si>
    <r>
      <rPr>
        <sz val="9"/>
        <rFont val="Times New Roman"/>
        <family val="1"/>
      </rPr>
      <t>[9] (Capacity Factor Wind)</t>
    </r>
  </si>
  <si>
    <r>
      <rPr>
        <sz val="9"/>
        <rFont val="Times New Roman"/>
        <family val="1"/>
      </rPr>
      <t xml:space="preserve">[10] (Capacity Factor
</t>
    </r>
    <r>
      <rPr>
        <sz val="9"/>
        <rFont val="Times New Roman"/>
        <family val="1"/>
      </rPr>
      <t>Biomass/NGCC)</t>
    </r>
  </si>
  <si>
    <r>
      <rPr>
        <sz val="9"/>
        <rFont val="Times New Roman"/>
        <family val="1"/>
      </rPr>
      <t>[11] Operatinq Hours</t>
    </r>
  </si>
  <si>
    <r>
      <rPr>
        <sz val="9"/>
        <rFont val="Times New Roman"/>
        <family val="1"/>
      </rPr>
      <t>hours/year</t>
    </r>
  </si>
  <si>
    <r>
      <rPr>
        <sz val="9"/>
        <rFont val="Times New Roman"/>
        <family val="1"/>
      </rPr>
      <t>[12] Capital Recovery Reguired</t>
    </r>
  </si>
  <si>
    <r>
      <rPr>
        <sz val="9"/>
        <rFont val="Times New Roman"/>
        <family val="1"/>
      </rPr>
      <t>[13] Fixed O&amp;M Recovery Required</t>
    </r>
  </si>
  <si>
    <r>
      <rPr>
        <sz val="9"/>
        <rFont val="Times New Roman"/>
        <family val="1"/>
      </rPr>
      <t>[14] Efficiency, HHV</t>
    </r>
  </si>
  <si>
    <r>
      <rPr>
        <sz val="9"/>
        <rFont val="Times New Roman"/>
        <family val="1"/>
      </rPr>
      <t>42%</t>
    </r>
  </si>
  <si>
    <r>
      <rPr>
        <sz val="9"/>
        <rFont val="Times New Roman"/>
        <family val="1"/>
      </rPr>
      <t>53%</t>
    </r>
  </si>
  <si>
    <r>
      <rPr>
        <sz val="9"/>
        <rFont val="Times New Roman"/>
        <family val="1"/>
      </rPr>
      <t>30%</t>
    </r>
  </si>
  <si>
    <r>
      <rPr>
        <sz val="9"/>
        <rFont val="Times New Roman"/>
        <family val="1"/>
      </rPr>
      <t>33%</t>
    </r>
  </si>
  <si>
    <r>
      <rPr>
        <sz val="9"/>
        <rFont val="Times New Roman"/>
        <family val="1"/>
      </rPr>
      <t>[15] Heat Rate, HHV</t>
    </r>
  </si>
  <si>
    <r>
      <rPr>
        <sz val="9"/>
        <rFont val="Times New Roman"/>
        <family val="1"/>
      </rPr>
      <t>MJ/kWh</t>
    </r>
  </si>
  <si>
    <r>
      <rPr>
        <sz val="9"/>
        <rFont val="Times New Roman"/>
        <family val="1"/>
      </rPr>
      <t>[16] Fuel Cost</t>
    </r>
  </si>
  <si>
    <r>
      <rPr>
        <sz val="9"/>
        <rFont val="Times New Roman"/>
        <family val="1"/>
      </rPr>
      <t>$/GJ</t>
    </r>
  </si>
  <si>
    <r>
      <rPr>
        <sz val="9"/>
        <rFont val="Times New Roman"/>
        <family val="1"/>
      </rPr>
      <t>[17] Fuel Cost per kWh</t>
    </r>
  </si>
  <si>
    <r>
      <rPr>
        <sz val="9"/>
        <rFont val="Times New Roman"/>
        <family val="1"/>
      </rPr>
      <t>[18] Levelized Cost of Electricity</t>
    </r>
  </si>
  <si>
    <r>
      <rPr>
        <sz val="9"/>
        <rFont val="Times New Roman"/>
        <family val="1"/>
      </rPr>
      <t>[19] Transmission and Distribution</t>
    </r>
  </si>
  <si>
    <r>
      <rPr>
        <sz val="9"/>
        <rFont val="Times New Roman"/>
        <family val="1"/>
      </rPr>
      <t>[21] EPPA Base Year Elec Price</t>
    </r>
  </si>
  <si>
    <r>
      <rPr>
        <sz val="9"/>
        <rFont val="Times New Roman"/>
        <family val="1"/>
      </rPr>
      <t>[22] Markup Over Base Elec Price</t>
    </r>
  </si>
  <si>
    <r>
      <rPr>
        <sz val="9"/>
        <rFont val="Times New Roman"/>
        <family val="1"/>
      </rPr>
      <t>Table A.2. Markup calculation for USA for advanced power generation technologies (in 2015$).</t>
    </r>
  </si>
  <si>
    <t>Coal with CCS</t>
  </si>
  <si>
    <t>Gas with CCS</t>
  </si>
  <si>
    <t>BECCS</t>
  </si>
  <si>
    <t>Coal + Bio CCS</t>
  </si>
  <si>
    <t>Gas with Advanced CCS</t>
  </si>
  <si>
    <t>WindGas</t>
  </si>
  <si>
    <t>WindBio</t>
  </si>
  <si>
    <t>$/kWh</t>
  </si>
  <si>
    <t>%</t>
  </si>
  <si>
    <t>[11] Operating Hours</t>
  </si>
  <si>
    <t>[2] SCALED Overnight Capital Cost</t>
  </si>
  <si>
    <t>85%</t>
  </si>
  <si>
    <t>80%</t>
  </si>
  <si>
    <t>42%</t>
  </si>
  <si>
    <t>[20] Levelized Cost of Electricity incl. T&amp;D</t>
  </si>
  <si>
    <t>For CCS</t>
  </si>
  <si>
    <t>[23] Carbon Content</t>
  </si>
  <si>
    <t>[24] Carbon Emissions</t>
  </si>
  <si>
    <t>[25] Carbon Dioxide Emissions</t>
  </si>
  <si>
    <t>kgCO2/kWh</t>
  </si>
  <si>
    <t>[27] CO2 Emissions Captured</t>
  </si>
  <si>
    <t>[28] Cost of CO2 T&amp;S</t>
  </si>
  <si>
    <t>$/tCO2</t>
  </si>
  <si>
    <t>[29] CO2 Transportation and Storage Cost</t>
  </si>
  <si>
    <t>$/KWh</t>
  </si>
  <si>
    <r>
      <rPr>
        <sz val="9"/>
        <rFont val="Times New Roman"/>
        <family val="1"/>
      </rPr>
      <t>[1] “Overniqht” Capital Cost</t>
    </r>
  </si>
  <si>
    <t>[3] Total Capital Requirement</t>
  </si>
  <si>
    <t>[4] Capital Recovery Charge Rate</t>
  </si>
  <si>
    <t>[5] Fixed O&amp;M</t>
  </si>
  <si>
    <t>$/kW/year</t>
  </si>
  <si>
    <t>[6] Variable O&amp;M</t>
  </si>
  <si>
    <t>[7] Project Life</t>
  </si>
  <si>
    <t>years</t>
  </si>
  <si>
    <t>[8] Capacity Factor</t>
  </si>
  <si>
    <t>[9] (Capacity Factor Wind)</t>
  </si>
  <si>
    <r>
      <rPr>
        <sz val="9"/>
        <rFont val="Times New Roman"/>
        <family val="1"/>
      </rPr>
      <t>[10] (Capacity Factor
Biomass/NGCC)</t>
    </r>
  </si>
  <si>
    <t>hours/year</t>
  </si>
  <si>
    <t>[12] Capital Recovery Reguired</t>
  </si>
  <si>
    <t>[13] Fixed O&amp;M Recovery Required</t>
  </si>
  <si>
    <t>[14] Efficiency, HHV</t>
  </si>
  <si>
    <t>[15] Heat Rate, HHV</t>
  </si>
  <si>
    <t>MJ/kWh</t>
  </si>
  <si>
    <t>[16] Fuel Cost</t>
  </si>
  <si>
    <t>$/GJ</t>
  </si>
  <si>
    <t>[17] Fuel Cost per kWh</t>
  </si>
  <si>
    <t>[18] Levelized Cost of Electricity</t>
  </si>
  <si>
    <t>[19] Transmission and Distribution</t>
  </si>
  <si>
    <t>[21] EPPA Base Year Elec Price</t>
  </si>
  <si>
    <t>[22] Markup Over Base Elec Price</t>
  </si>
  <si>
    <t>kgC/GJ</t>
  </si>
  <si>
    <t>kgC/kWh</t>
  </si>
  <si>
    <t>[26] Percent Emissions</t>
  </si>
  <si>
    <t>Electricity (coal)</t>
  </si>
  <si>
    <t>Industry (gas)</t>
  </si>
  <si>
    <t>Hours per Year</t>
  </si>
  <si>
    <t>Incremental Fixed O&amp;M Cost ($/kW-yr)</t>
  </si>
  <si>
    <t>Incremental Variable O&amp;M Cost ($/kWh)</t>
  </si>
  <si>
    <t>Incremental MJ/kWh</t>
  </si>
  <si>
    <t>BTU/MJ</t>
  </si>
  <si>
    <t>Fixed Charge Rate</t>
  </si>
  <si>
    <t>Project Lifetime</t>
  </si>
  <si>
    <t>Capital Cost Multiplier</t>
  </si>
  <si>
    <t>Morris et al.</t>
  </si>
  <si>
    <t>Scenarios for the Deployment of Carbon Capture and Storage in the Power Sector in a Portfolio of Mitigation Options</t>
  </si>
  <si>
    <t>Climate Change Economics</t>
  </si>
  <si>
    <t>https://www.worldscientific.com/doi/epdf/10.1142/S2010007821500019</t>
  </si>
  <si>
    <t>Tables A.1. and A.2.</t>
  </si>
  <si>
    <t>We use coal to represent electric utilities (which are likely to primarily apply CCS to coal</t>
  </si>
  <si>
    <t>plants) and natural gas to represent industry.</t>
  </si>
  <si>
    <t>2015 to 2012 USD</t>
  </si>
  <si>
    <t>Transportation and Storage Costs ($/tCO2)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</si>
</sst>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&quot;$&quot;#,##0.00"/>
    <numFmt numFmtId="165" formatCode="0.000"/>
    <numFmt numFmtId="166" formatCode="###0;###0"/>
    <numFmt numFmtId="167" formatCode="###0.0000;###0.0000"/>
    <numFmt numFmtId="168" formatCode="###0.00;###0.00"/>
    <numFmt numFmtId="169" formatCode="###0.000;###0.000"/>
    <numFmt numFmtId="170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sz val="9"/>
      <name val="Times New Roman"/>
      <family val="1"/>
    </font>
    <font>
      <sz val="9"/>
      <name val="Arial"/>
      <family val="2"/>
    </font>
    <font>
      <sz val="9"/>
      <color rgb="FF000000"/>
      <name val="Times New Roman"/>
      <family val="2"/>
    </font>
    <font>
      <sz val="9"/>
      <color rgb="FF000000"/>
      <name val="Times New Roman"/>
      <family val="1"/>
    </font>
    <font>
      <sz val="9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3" fillId="0" borderId="0" xfId="2"/>
    <xf numFmtId="0" fontId="2" fillId="2" borderId="0" xfId="0" applyFont="1" applyFill="1"/>
    <xf numFmtId="0" fontId="0" fillId="2" borderId="0" xfId="0" applyFill="1"/>
    <xf numFmtId="164" fontId="0" fillId="0" borderId="0" xfId="1" applyNumberFormat="1" applyFont="1"/>
    <xf numFmtId="0" fontId="4" fillId="0" borderId="0" xfId="0" applyFont="1" applyFill="1"/>
    <xf numFmtId="0" fontId="4" fillId="2" borderId="0" xfId="0" applyFont="1" applyFill="1"/>
    <xf numFmtId="164" fontId="0" fillId="0" borderId="0" xfId="0" applyNumberFormat="1"/>
    <xf numFmtId="0" fontId="2" fillId="0" borderId="0" xfId="0" applyFont="1" applyFill="1"/>
    <xf numFmtId="2" fontId="0" fillId="0" borderId="0" xfId="0" applyNumberFormat="1"/>
    <xf numFmtId="0" fontId="0" fillId="0" borderId="0" xfId="0" applyAlignment="1">
      <alignment horizontal="right" wrapText="1"/>
    </xf>
    <xf numFmtId="0" fontId="0" fillId="0" borderId="0" xfId="0" applyFont="1"/>
    <xf numFmtId="0" fontId="0" fillId="0" borderId="0" xfId="1" applyNumberFormat="1" applyFont="1"/>
    <xf numFmtId="165" fontId="0" fillId="0" borderId="0" xfId="0" applyNumberFormat="1"/>
    <xf numFmtId="10" fontId="0" fillId="0" borderId="0" xfId="0" applyNumberFormat="1"/>
    <xf numFmtId="0" fontId="5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5" fillId="0" borderId="0" xfId="0" applyFont="1" applyAlignment="1">
      <alignment horizontal="left" vertical="top" wrapText="1"/>
    </xf>
    <xf numFmtId="167" fontId="7" fillId="0" borderId="0" xfId="0" applyNumberFormat="1" applyFont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166" fontId="7" fillId="0" borderId="2" xfId="0" applyNumberFormat="1" applyFont="1" applyBorder="1" applyAlignment="1">
      <alignment horizontal="left" vertical="top"/>
    </xf>
    <xf numFmtId="166" fontId="7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center" vertical="top"/>
    </xf>
    <xf numFmtId="166" fontId="7" fillId="0" borderId="0" xfId="0" applyNumberFormat="1" applyFont="1" applyAlignment="1">
      <alignment horizontal="center" vertical="top"/>
    </xf>
    <xf numFmtId="167" fontId="7" fillId="0" borderId="0" xfId="0" applyNumberFormat="1" applyFont="1" applyAlignment="1">
      <alignment horizontal="left" vertical="top"/>
    </xf>
    <xf numFmtId="168" fontId="7" fillId="0" borderId="0" xfId="0" applyNumberFormat="1" applyFont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168" fontId="7" fillId="0" borderId="3" xfId="0" applyNumberFormat="1" applyFont="1" applyBorder="1" applyAlignment="1">
      <alignment horizontal="left" vertical="top"/>
    </xf>
    <xf numFmtId="0" fontId="5" fillId="0" borderId="0" xfId="0" applyFont="1" applyAlignment="1">
      <alignment horizontal="left" vertical="center" wrapText="1"/>
    </xf>
    <xf numFmtId="169" fontId="7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vertical="top" wrapText="1"/>
    </xf>
    <xf numFmtId="166" fontId="7" fillId="0" borderId="0" xfId="0" applyNumberFormat="1" applyFont="1" applyAlignment="1">
      <alignment vertical="top" wrapText="1"/>
    </xf>
    <xf numFmtId="167" fontId="7" fillId="0" borderId="0" xfId="0" applyNumberFormat="1" applyFont="1" applyAlignment="1">
      <alignment vertical="top" wrapText="1"/>
    </xf>
    <xf numFmtId="167" fontId="8" fillId="0" borderId="0" xfId="0" applyNumberFormat="1" applyFont="1" applyAlignment="1">
      <alignment horizontal="left" vertical="top" wrapText="1"/>
    </xf>
    <xf numFmtId="166" fontId="8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0" fontId="9" fillId="0" borderId="0" xfId="0" applyNumberFormat="1" applyFont="1" applyAlignment="1">
      <alignment horizontal="left"/>
    </xf>
    <xf numFmtId="167" fontId="8" fillId="0" borderId="0" xfId="0" applyNumberFormat="1" applyFont="1" applyAlignment="1">
      <alignment horizontal="left" wrapText="1"/>
    </xf>
    <xf numFmtId="0" fontId="5" fillId="0" borderId="0" xfId="0" applyFont="1" applyAlignment="1">
      <alignment horizontal="left" wrapText="1"/>
    </xf>
    <xf numFmtId="9" fontId="5" fillId="0" borderId="0" xfId="0" applyNumberFormat="1" applyFont="1" applyAlignment="1">
      <alignment horizontal="left" wrapText="1"/>
    </xf>
    <xf numFmtId="9" fontId="9" fillId="0" borderId="0" xfId="0" applyNumberFormat="1" applyFont="1" applyAlignment="1">
      <alignment horizontal="left"/>
    </xf>
    <xf numFmtId="0" fontId="5" fillId="0" borderId="0" xfId="0" applyFont="1" applyFill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167" fontId="8" fillId="0" borderId="0" xfId="0" applyNumberFormat="1" applyFont="1" applyAlignment="1">
      <alignment horizontal="left" vertical="top"/>
    </xf>
    <xf numFmtId="169" fontId="8" fillId="0" borderId="0" xfId="0" applyNumberFormat="1" applyFont="1" applyAlignment="1">
      <alignment horizontal="left" vertical="center" wrapText="1"/>
    </xf>
    <xf numFmtId="0" fontId="9" fillId="0" borderId="2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left"/>
    </xf>
    <xf numFmtId="9" fontId="9" fillId="0" borderId="0" xfId="0" applyNumberFormat="1" applyFont="1" applyAlignment="1">
      <alignment horizontal="left" vertical="top"/>
    </xf>
    <xf numFmtId="170" fontId="9" fillId="0" borderId="0" xfId="0" applyNumberFormat="1" applyFont="1" applyAlignment="1">
      <alignment horizontal="left"/>
    </xf>
    <xf numFmtId="1" fontId="0" fillId="0" borderId="0" xfId="0" applyNumberFormat="1"/>
    <xf numFmtId="0" fontId="10" fillId="0" borderId="0" xfId="0" applyFont="1"/>
    <xf numFmtId="2" fontId="0" fillId="0" borderId="0" xfId="3" applyNumberFormat="1" applyFont="1"/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workbookViewId="0">
      <selection activeCell="B19" sqref="B19"/>
    </sheetView>
  </sheetViews>
  <sheetFormatPr defaultRowHeight="15" x14ac:dyDescent="0.25"/>
  <cols>
    <col min="1" max="1" width="30.28515625" customWidth="1"/>
    <col min="2" max="2" width="55.85546875" customWidth="1"/>
    <col min="4" max="4" width="30.5703125" customWidth="1"/>
  </cols>
  <sheetData>
    <row r="1" spans="1:2" x14ac:dyDescent="0.25">
      <c r="A1" s="9" t="s">
        <v>10</v>
      </c>
    </row>
    <row r="2" spans="1:2" x14ac:dyDescent="0.25">
      <c r="A2" s="6" t="s">
        <v>5</v>
      </c>
    </row>
    <row r="3" spans="1:2" x14ac:dyDescent="0.25">
      <c r="A3" s="9" t="s">
        <v>6</v>
      </c>
    </row>
    <row r="5" spans="1:2" x14ac:dyDescent="0.25">
      <c r="A5" s="1" t="s">
        <v>0</v>
      </c>
      <c r="B5" t="s">
        <v>138</v>
      </c>
    </row>
    <row r="6" spans="1:2" x14ac:dyDescent="0.25">
      <c r="B6" s="40">
        <v>2021</v>
      </c>
    </row>
    <row r="7" spans="1:2" x14ac:dyDescent="0.25">
      <c r="B7" t="s">
        <v>139</v>
      </c>
    </row>
    <row r="8" spans="1:2" x14ac:dyDescent="0.25">
      <c r="B8" s="58" t="s">
        <v>140</v>
      </c>
    </row>
    <row r="9" spans="1:2" x14ac:dyDescent="0.25">
      <c r="B9" s="2" t="s">
        <v>141</v>
      </c>
    </row>
    <row r="10" spans="1:2" x14ac:dyDescent="0.25">
      <c r="B10" t="s">
        <v>142</v>
      </c>
    </row>
    <row r="12" spans="1:2" x14ac:dyDescent="0.25">
      <c r="A12" s="1" t="s">
        <v>7</v>
      </c>
    </row>
    <row r="13" spans="1:2" x14ac:dyDescent="0.25">
      <c r="A13" s="12" t="s">
        <v>16</v>
      </c>
    </row>
    <row r="14" spans="1:2" x14ac:dyDescent="0.25">
      <c r="A14" s="12" t="s">
        <v>17</v>
      </c>
    </row>
    <row r="15" spans="1:2" x14ac:dyDescent="0.25">
      <c r="A15" s="12" t="s">
        <v>18</v>
      </c>
    </row>
    <row r="16" spans="1:2" x14ac:dyDescent="0.25">
      <c r="A16" s="1"/>
    </row>
    <row r="17" spans="1:2" x14ac:dyDescent="0.25">
      <c r="A17" s="12" t="s">
        <v>19</v>
      </c>
    </row>
    <row r="18" spans="1:2" x14ac:dyDescent="0.25">
      <c r="A18" s="12" t="s">
        <v>20</v>
      </c>
    </row>
    <row r="19" spans="1:2" x14ac:dyDescent="0.25">
      <c r="A19" s="12" t="s">
        <v>21</v>
      </c>
    </row>
    <row r="20" spans="1:2" x14ac:dyDescent="0.25">
      <c r="A20" s="12" t="s">
        <v>22</v>
      </c>
    </row>
    <row r="21" spans="1:2" x14ac:dyDescent="0.25">
      <c r="A21" s="12" t="s">
        <v>23</v>
      </c>
    </row>
    <row r="22" spans="1:2" x14ac:dyDescent="0.25">
      <c r="A22" s="12" t="s">
        <v>24</v>
      </c>
    </row>
    <row r="24" spans="1:2" x14ac:dyDescent="0.25">
      <c r="A24" t="s">
        <v>143</v>
      </c>
    </row>
    <row r="25" spans="1:2" x14ac:dyDescent="0.25">
      <c r="A25" t="s">
        <v>144</v>
      </c>
    </row>
    <row r="28" spans="1:2" x14ac:dyDescent="0.25">
      <c r="A28" s="59">
        <v>0.97</v>
      </c>
      <c r="B28" t="s">
        <v>145</v>
      </c>
    </row>
    <row r="30" spans="1:2" x14ac:dyDescent="0.25">
      <c r="A30" s="15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09EAE-4F9C-4AA7-B5E7-0962DD219D21}">
  <dimension ref="A1:Y63"/>
  <sheetViews>
    <sheetView workbookViewId="0">
      <selection activeCell="C30" sqref="C30"/>
    </sheetView>
  </sheetViews>
  <sheetFormatPr defaultRowHeight="15" x14ac:dyDescent="0.25"/>
  <cols>
    <col min="1" max="1" width="22.7109375" customWidth="1"/>
    <col min="2" max="2" width="11.7109375" customWidth="1"/>
  </cols>
  <sheetData>
    <row r="1" spans="1:8" x14ac:dyDescent="0.25">
      <c r="A1" s="16" t="s">
        <v>30</v>
      </c>
      <c r="B1" s="17"/>
      <c r="C1" s="17"/>
      <c r="D1" s="17"/>
      <c r="E1" s="17"/>
      <c r="F1" s="17"/>
      <c r="G1" s="17"/>
      <c r="H1" s="17"/>
    </row>
    <row r="2" spans="1:8" x14ac:dyDescent="0.25">
      <c r="A2" s="20"/>
      <c r="B2" s="21" t="s">
        <v>31</v>
      </c>
      <c r="C2" s="21" t="s">
        <v>32</v>
      </c>
      <c r="D2" s="21" t="s">
        <v>33</v>
      </c>
      <c r="E2" s="21" t="s">
        <v>34</v>
      </c>
      <c r="F2" s="21" t="s">
        <v>35</v>
      </c>
      <c r="G2" s="21" t="s">
        <v>36</v>
      </c>
      <c r="H2" s="21" t="s">
        <v>37</v>
      </c>
    </row>
    <row r="3" spans="1:8" x14ac:dyDescent="0.25">
      <c r="A3" s="22" t="s">
        <v>38</v>
      </c>
      <c r="B3" s="23" t="s">
        <v>39</v>
      </c>
      <c r="C3" s="24">
        <v>2148</v>
      </c>
      <c r="D3" s="24">
        <v>1031</v>
      </c>
      <c r="E3" s="24">
        <v>4181</v>
      </c>
      <c r="F3" s="24">
        <v>1845</v>
      </c>
      <c r="G3" s="24">
        <v>1581</v>
      </c>
      <c r="H3" s="24">
        <v>4286</v>
      </c>
    </row>
    <row r="4" spans="1:8" x14ac:dyDescent="0.25">
      <c r="A4" s="16" t="s">
        <v>86</v>
      </c>
      <c r="B4" s="16" t="s">
        <v>39</v>
      </c>
      <c r="C4" s="25">
        <v>2365</v>
      </c>
      <c r="D4" s="25">
        <v>1135</v>
      </c>
      <c r="E4" s="25">
        <v>4602</v>
      </c>
      <c r="F4" s="25">
        <v>2031</v>
      </c>
      <c r="G4" s="25">
        <v>1740</v>
      </c>
      <c r="H4" s="25">
        <v>4718</v>
      </c>
    </row>
    <row r="5" spans="1:8" x14ac:dyDescent="0.25">
      <c r="A5" s="16" t="s">
        <v>40</v>
      </c>
      <c r="B5" s="16" t="s">
        <v>39</v>
      </c>
      <c r="C5" s="25">
        <v>2743</v>
      </c>
      <c r="D5" s="25">
        <v>1226</v>
      </c>
      <c r="E5" s="25">
        <v>5339</v>
      </c>
      <c r="F5" s="25">
        <v>2194</v>
      </c>
      <c r="G5" s="25">
        <v>1879</v>
      </c>
      <c r="H5" s="25">
        <v>6133</v>
      </c>
    </row>
    <row r="6" spans="1:8" x14ac:dyDescent="0.25">
      <c r="A6" s="16" t="s">
        <v>41</v>
      </c>
      <c r="B6" s="26" t="s">
        <v>42</v>
      </c>
      <c r="C6" s="16" t="s">
        <v>43</v>
      </c>
      <c r="D6" s="16" t="s">
        <v>43</v>
      </c>
      <c r="E6" s="16" t="s">
        <v>43</v>
      </c>
      <c r="F6" s="16" t="s">
        <v>43</v>
      </c>
      <c r="G6" s="16" t="s">
        <v>43</v>
      </c>
      <c r="H6" s="16" t="s">
        <v>43</v>
      </c>
    </row>
    <row r="7" spans="1:8" x14ac:dyDescent="0.25">
      <c r="A7" s="16" t="s">
        <v>44</v>
      </c>
      <c r="B7" s="16" t="s">
        <v>45</v>
      </c>
      <c r="C7" s="27">
        <v>39</v>
      </c>
      <c r="D7" s="27">
        <v>30</v>
      </c>
      <c r="E7" s="25">
        <v>109</v>
      </c>
      <c r="F7" s="27">
        <v>50</v>
      </c>
      <c r="G7" s="27">
        <v>26</v>
      </c>
      <c r="H7" s="27">
        <v>71</v>
      </c>
    </row>
    <row r="8" spans="1:8" x14ac:dyDescent="0.25">
      <c r="A8" s="16" t="s">
        <v>46</v>
      </c>
      <c r="B8" s="16" t="s">
        <v>47</v>
      </c>
      <c r="C8" s="28">
        <v>3.5000000000000001E-3</v>
      </c>
      <c r="D8" s="28">
        <v>2.8E-3</v>
      </c>
      <c r="E8" s="28">
        <v>5.4000000000000003E-3</v>
      </c>
      <c r="F8" s="28">
        <v>1.47E-2</v>
      </c>
      <c r="G8" s="28">
        <v>1.6799999999999999E-2</v>
      </c>
      <c r="H8" s="28">
        <v>3.5000000000000001E-3</v>
      </c>
    </row>
    <row r="9" spans="1:8" x14ac:dyDescent="0.25">
      <c r="A9" s="16" t="s">
        <v>48</v>
      </c>
      <c r="B9" s="16" t="s">
        <v>49</v>
      </c>
      <c r="C9" s="27">
        <v>20</v>
      </c>
      <c r="D9" s="27">
        <v>20</v>
      </c>
      <c r="E9" s="27">
        <v>20</v>
      </c>
      <c r="F9" s="27">
        <v>20</v>
      </c>
      <c r="G9" s="27">
        <v>20</v>
      </c>
      <c r="H9" s="27">
        <v>20</v>
      </c>
    </row>
    <row r="10" spans="1:8" x14ac:dyDescent="0.25">
      <c r="A10" s="16" t="s">
        <v>50</v>
      </c>
      <c r="B10" s="26" t="s">
        <v>42</v>
      </c>
      <c r="C10" s="16" t="s">
        <v>51</v>
      </c>
      <c r="D10" s="16" t="s">
        <v>51</v>
      </c>
      <c r="E10" s="16" t="s">
        <v>52</v>
      </c>
      <c r="F10" s="16" t="s">
        <v>53</v>
      </c>
      <c r="G10" s="16" t="s">
        <v>54</v>
      </c>
      <c r="H10" s="16" t="s">
        <v>51</v>
      </c>
    </row>
    <row r="11" spans="1:8" x14ac:dyDescent="0.25">
      <c r="A11" s="16" t="s">
        <v>55</v>
      </c>
      <c r="B11" s="17"/>
      <c r="C11" s="17"/>
      <c r="D11" s="17"/>
      <c r="E11" s="17"/>
      <c r="F11" s="17"/>
      <c r="G11" s="17"/>
      <c r="H11" s="17"/>
    </row>
    <row r="12" spans="1:8" x14ac:dyDescent="0.25">
      <c r="A12" s="17" t="s">
        <v>56</v>
      </c>
      <c r="B12" s="17"/>
      <c r="C12" s="17"/>
      <c r="D12" s="17"/>
      <c r="E12" s="17"/>
      <c r="F12" s="17"/>
      <c r="G12" s="17"/>
      <c r="H12" s="17"/>
    </row>
    <row r="13" spans="1:8" x14ac:dyDescent="0.25">
      <c r="A13" s="16" t="s">
        <v>57</v>
      </c>
      <c r="B13" s="16" t="s">
        <v>58</v>
      </c>
      <c r="C13" s="25">
        <v>7446</v>
      </c>
      <c r="D13" s="25">
        <v>7446</v>
      </c>
      <c r="E13" s="25">
        <v>7008</v>
      </c>
      <c r="F13" s="25">
        <v>3066</v>
      </c>
      <c r="G13" s="25">
        <v>1752</v>
      </c>
      <c r="H13" s="25">
        <v>7446</v>
      </c>
    </row>
    <row r="14" spans="1:8" x14ac:dyDescent="0.25">
      <c r="A14" s="16" t="s">
        <v>59</v>
      </c>
      <c r="B14" s="16" t="s">
        <v>47</v>
      </c>
      <c r="C14" s="28">
        <v>3.8899999999999997E-2</v>
      </c>
      <c r="D14" s="28">
        <v>1.7399999999999999E-2</v>
      </c>
      <c r="E14" s="28">
        <v>8.0500000000000002E-2</v>
      </c>
      <c r="F14" s="28">
        <v>7.5600000000000001E-2</v>
      </c>
      <c r="G14" s="28">
        <v>0.1133</v>
      </c>
      <c r="H14" s="28">
        <v>8.6999999999999994E-2</v>
      </c>
    </row>
    <row r="15" spans="1:8" x14ac:dyDescent="0.25">
      <c r="A15" s="16" t="s">
        <v>60</v>
      </c>
      <c r="B15" s="16" t="s">
        <v>47</v>
      </c>
      <c r="C15" s="28">
        <v>5.1999999999999998E-3</v>
      </c>
      <c r="D15" s="28">
        <v>4.1000000000000003E-3</v>
      </c>
      <c r="E15" s="28">
        <v>1.55E-2</v>
      </c>
      <c r="F15" s="28">
        <v>1.6500000000000001E-2</v>
      </c>
      <c r="G15" s="28">
        <v>1.46E-2</v>
      </c>
      <c r="H15" s="28">
        <v>9.4999999999999998E-3</v>
      </c>
    </row>
    <row r="16" spans="1:8" x14ac:dyDescent="0.25">
      <c r="A16" s="16" t="s">
        <v>61</v>
      </c>
      <c r="B16" s="26" t="s">
        <v>42</v>
      </c>
      <c r="C16" s="16" t="s">
        <v>62</v>
      </c>
      <c r="D16" s="16" t="s">
        <v>63</v>
      </c>
      <c r="E16" s="16" t="s">
        <v>64</v>
      </c>
      <c r="F16" s="17"/>
      <c r="G16" s="17"/>
      <c r="H16" s="16" t="s">
        <v>65</v>
      </c>
    </row>
    <row r="17" spans="1:25" x14ac:dyDescent="0.25">
      <c r="A17" s="16" t="s">
        <v>66</v>
      </c>
      <c r="B17" s="16" t="s">
        <v>67</v>
      </c>
      <c r="C17" s="29">
        <v>8.6300000000000008</v>
      </c>
      <c r="D17" s="29">
        <v>6.76</v>
      </c>
      <c r="E17" s="29">
        <v>12</v>
      </c>
      <c r="F17" s="27">
        <v>0</v>
      </c>
      <c r="G17" s="27">
        <v>0</v>
      </c>
      <c r="H17" s="29">
        <v>11.06</v>
      </c>
    </row>
    <row r="18" spans="1:25" x14ac:dyDescent="0.25">
      <c r="A18" s="16" t="s">
        <v>68</v>
      </c>
      <c r="B18" s="16" t="s">
        <v>69</v>
      </c>
      <c r="C18" s="29">
        <v>2.08</v>
      </c>
      <c r="D18" s="29">
        <v>4.16</v>
      </c>
      <c r="E18" s="29">
        <v>3.14</v>
      </c>
      <c r="F18" s="29">
        <v>0</v>
      </c>
      <c r="G18" s="29">
        <v>0</v>
      </c>
      <c r="H18" s="29">
        <v>0.87</v>
      </c>
    </row>
    <row r="19" spans="1:25" x14ac:dyDescent="0.25">
      <c r="A19" s="16" t="s">
        <v>70</v>
      </c>
      <c r="B19" s="16" t="s">
        <v>47</v>
      </c>
      <c r="C19" s="28">
        <v>1.7899999999999999E-2</v>
      </c>
      <c r="D19" s="28">
        <v>2.81E-2</v>
      </c>
      <c r="E19" s="28">
        <v>3.7699999999999997E-2</v>
      </c>
      <c r="F19" s="28">
        <v>0</v>
      </c>
      <c r="G19" s="28">
        <v>0</v>
      </c>
      <c r="H19" s="28">
        <v>9.5999999999999992E-3</v>
      </c>
    </row>
    <row r="20" spans="1:25" x14ac:dyDescent="0.25">
      <c r="A20" s="16" t="s">
        <v>71</v>
      </c>
      <c r="B20" s="16" t="s">
        <v>47</v>
      </c>
      <c r="C20" s="28">
        <v>6.5600000000000006E-2</v>
      </c>
      <c r="D20" s="28">
        <v>5.2299999999999999E-2</v>
      </c>
      <c r="E20" s="28">
        <v>0.1391</v>
      </c>
      <c r="F20" s="28">
        <v>0.10680000000000001</v>
      </c>
      <c r="G20" s="28">
        <v>0.1447</v>
      </c>
      <c r="H20" s="28">
        <v>0.10970000000000001</v>
      </c>
    </row>
    <row r="21" spans="1:25" x14ac:dyDescent="0.25">
      <c r="A21" s="16" t="s">
        <v>72</v>
      </c>
      <c r="B21" s="16" t="s">
        <v>47</v>
      </c>
      <c r="C21" s="29">
        <v>0.03</v>
      </c>
      <c r="D21" s="29">
        <v>0.03</v>
      </c>
      <c r="E21" s="29">
        <v>0.03</v>
      </c>
      <c r="F21" s="29">
        <v>0.03</v>
      </c>
      <c r="G21" s="29">
        <v>0.03</v>
      </c>
      <c r="H21" s="29">
        <v>0.03</v>
      </c>
    </row>
    <row r="22" spans="1:25" x14ac:dyDescent="0.25">
      <c r="A22" s="16" t="s">
        <v>90</v>
      </c>
      <c r="B22" s="16" t="s">
        <v>47</v>
      </c>
      <c r="C22" s="28">
        <v>9.5600000000000004E-2</v>
      </c>
      <c r="D22" s="28">
        <v>8.2299999999999998E-2</v>
      </c>
      <c r="E22" s="28">
        <v>0.1691</v>
      </c>
      <c r="F22" s="28">
        <v>0.1368</v>
      </c>
      <c r="G22" s="28">
        <v>0.17469999999999999</v>
      </c>
      <c r="H22" s="28">
        <v>0.13969999999999999</v>
      </c>
    </row>
    <row r="23" spans="1:25" x14ac:dyDescent="0.25">
      <c r="A23" s="16" t="s">
        <v>73</v>
      </c>
      <c r="B23" s="16" t="s">
        <v>47</v>
      </c>
      <c r="C23" s="28">
        <v>9.2399999999999996E-2</v>
      </c>
      <c r="D23" s="28">
        <v>9.2399999999999996E-2</v>
      </c>
      <c r="E23" s="28">
        <v>9.2399999999999996E-2</v>
      </c>
      <c r="F23" s="28">
        <v>9.2399999999999996E-2</v>
      </c>
      <c r="G23" s="28">
        <v>9.2399999999999996E-2</v>
      </c>
      <c r="H23" s="28">
        <v>9.2399999999999996E-2</v>
      </c>
    </row>
    <row r="24" spans="1:25" x14ac:dyDescent="0.25">
      <c r="A24" s="30" t="s">
        <v>74</v>
      </c>
      <c r="B24" s="31"/>
      <c r="C24" s="32">
        <v>1.03</v>
      </c>
      <c r="D24" s="32">
        <v>0.89</v>
      </c>
      <c r="E24" s="32">
        <v>1.83</v>
      </c>
      <c r="F24" s="32">
        <v>1.48</v>
      </c>
      <c r="G24" s="32">
        <v>1.89</v>
      </c>
      <c r="H24" s="32">
        <v>1.51</v>
      </c>
    </row>
    <row r="26" spans="1:25" x14ac:dyDescent="0.25">
      <c r="A26" s="16" t="s">
        <v>75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25" x14ac:dyDescent="0.25">
      <c r="A27" s="20"/>
      <c r="B27" s="21" t="s">
        <v>31</v>
      </c>
      <c r="C27" s="21" t="s">
        <v>76</v>
      </c>
      <c r="D27" s="21" t="s">
        <v>77</v>
      </c>
      <c r="E27" s="21" t="s">
        <v>78</v>
      </c>
      <c r="F27" s="21" t="s">
        <v>79</v>
      </c>
      <c r="G27" s="21" t="s">
        <v>80</v>
      </c>
      <c r="H27" s="21" t="s">
        <v>81</v>
      </c>
      <c r="I27" s="21" t="s">
        <v>82</v>
      </c>
      <c r="J27" s="17"/>
      <c r="K27" s="17"/>
      <c r="L27" s="17"/>
    </row>
    <row r="28" spans="1:25" x14ac:dyDescent="0.25">
      <c r="A28" s="51" t="s">
        <v>101</v>
      </c>
      <c r="B28" s="41"/>
      <c r="C28" s="39">
        <v>4100</v>
      </c>
      <c r="D28" s="39"/>
      <c r="E28" s="39">
        <v>8867</v>
      </c>
      <c r="F28" s="39"/>
      <c r="G28" s="39"/>
      <c r="H28" s="39">
        <v>2536</v>
      </c>
      <c r="I28" s="39">
        <v>6026</v>
      </c>
      <c r="J28" s="40"/>
      <c r="K28" s="17"/>
      <c r="L28" s="17"/>
    </row>
    <row r="29" spans="1:25" x14ac:dyDescent="0.25">
      <c r="A29" s="16" t="s">
        <v>86</v>
      </c>
      <c r="B29" s="41"/>
      <c r="C29" s="41">
        <v>4514</v>
      </c>
      <c r="D29" s="41"/>
      <c r="E29" s="41">
        <v>9762</v>
      </c>
      <c r="F29" s="41"/>
      <c r="G29" s="41"/>
      <c r="H29" s="41">
        <v>2792</v>
      </c>
      <c r="I29" s="41">
        <v>6634</v>
      </c>
      <c r="J29" s="40"/>
      <c r="K29" s="17"/>
      <c r="L29" s="17"/>
    </row>
    <row r="30" spans="1:25" x14ac:dyDescent="0.25">
      <c r="A30" s="16" t="s">
        <v>102</v>
      </c>
      <c r="B30" s="41"/>
      <c r="C30" s="41">
        <v>5417</v>
      </c>
      <c r="D30" s="41">
        <v>2336</v>
      </c>
      <c r="E30" s="41">
        <v>11714</v>
      </c>
      <c r="F30" s="41">
        <v>5630</v>
      </c>
      <c r="G30" s="41">
        <v>1431</v>
      </c>
      <c r="H30" s="41">
        <v>3015</v>
      </c>
      <c r="I30" s="41">
        <v>7165</v>
      </c>
      <c r="J30" s="40"/>
      <c r="K30" s="17"/>
      <c r="L30" s="17"/>
    </row>
    <row r="31" spans="1:25" x14ac:dyDescent="0.25">
      <c r="A31" s="16" t="s">
        <v>103</v>
      </c>
      <c r="B31" s="41"/>
      <c r="C31" s="42">
        <v>0.106</v>
      </c>
      <c r="D31" s="42">
        <v>0.106</v>
      </c>
      <c r="E31" s="42">
        <v>0.106</v>
      </c>
      <c r="F31" s="42">
        <v>0.106</v>
      </c>
      <c r="G31" s="42">
        <v>0.106</v>
      </c>
      <c r="H31" s="42">
        <v>0.106</v>
      </c>
      <c r="I31" s="42">
        <v>0.106</v>
      </c>
      <c r="J31" s="40"/>
      <c r="K31" s="17"/>
      <c r="L31" s="17"/>
    </row>
    <row r="32" spans="1:25" x14ac:dyDescent="0.25">
      <c r="A32" s="16" t="s">
        <v>104</v>
      </c>
      <c r="B32" s="18" t="s">
        <v>105</v>
      </c>
      <c r="C32" s="39">
        <v>62</v>
      </c>
      <c r="D32" s="39">
        <v>59</v>
      </c>
      <c r="E32" s="39">
        <v>169</v>
      </c>
      <c r="F32" s="39">
        <v>78</v>
      </c>
      <c r="G32" s="39">
        <v>35</v>
      </c>
      <c r="H32" s="39">
        <v>58</v>
      </c>
      <c r="I32" s="39">
        <v>159</v>
      </c>
      <c r="J32" s="40"/>
      <c r="L32" s="17"/>
      <c r="Y32" s="36"/>
    </row>
    <row r="33" spans="1:25" x14ac:dyDescent="0.25">
      <c r="A33" s="16" t="s">
        <v>106</v>
      </c>
      <c r="B33" s="18" t="s">
        <v>83</v>
      </c>
      <c r="C33" s="43">
        <v>5.7000000000000002E-3</v>
      </c>
      <c r="D33" s="43">
        <v>6.4999999999999997E-3</v>
      </c>
      <c r="E33" s="43">
        <v>8.6999999999999994E-3</v>
      </c>
      <c r="F33" s="43">
        <v>5.7000000000000002E-3</v>
      </c>
      <c r="G33" s="43">
        <v>2.8E-3</v>
      </c>
      <c r="H33" s="43">
        <v>1.41E-2</v>
      </c>
      <c r="I33" s="43">
        <v>1.32E-2</v>
      </c>
      <c r="J33" s="40"/>
      <c r="L33" s="17"/>
      <c r="Y33" s="37"/>
    </row>
    <row r="34" spans="1:25" x14ac:dyDescent="0.25">
      <c r="A34" s="16" t="s">
        <v>107</v>
      </c>
      <c r="B34" s="18" t="s">
        <v>108</v>
      </c>
      <c r="C34" s="39">
        <v>20</v>
      </c>
      <c r="D34" s="39">
        <v>20</v>
      </c>
      <c r="E34" s="39">
        <v>20</v>
      </c>
      <c r="F34" s="39">
        <v>20</v>
      </c>
      <c r="G34" s="39">
        <v>20</v>
      </c>
      <c r="H34" s="39">
        <v>20</v>
      </c>
      <c r="I34" s="39">
        <v>20</v>
      </c>
      <c r="J34" s="40"/>
      <c r="L34" s="17"/>
    </row>
    <row r="35" spans="1:25" x14ac:dyDescent="0.25">
      <c r="A35" s="16" t="s">
        <v>109</v>
      </c>
      <c r="B35" s="18" t="s">
        <v>84</v>
      </c>
      <c r="C35" s="44" t="s">
        <v>87</v>
      </c>
      <c r="D35" s="44" t="s">
        <v>87</v>
      </c>
      <c r="E35" s="44" t="s">
        <v>88</v>
      </c>
      <c r="F35" s="44" t="s">
        <v>87</v>
      </c>
      <c r="G35" s="44" t="s">
        <v>87</v>
      </c>
      <c r="H35" s="44" t="s">
        <v>89</v>
      </c>
      <c r="I35" s="44" t="s">
        <v>89</v>
      </c>
      <c r="J35" s="40"/>
      <c r="L35" s="17"/>
      <c r="Y35" s="35"/>
    </row>
    <row r="36" spans="1:25" x14ac:dyDescent="0.25">
      <c r="A36" s="16" t="s">
        <v>110</v>
      </c>
      <c r="B36" s="18" t="s">
        <v>84</v>
      </c>
      <c r="C36" s="41"/>
      <c r="D36" s="41"/>
      <c r="E36" s="41"/>
      <c r="F36" s="41"/>
      <c r="G36" s="41"/>
      <c r="H36" s="45">
        <v>0.35</v>
      </c>
      <c r="I36" s="45">
        <v>0.35</v>
      </c>
      <c r="J36" s="40"/>
    </row>
    <row r="37" spans="1:25" x14ac:dyDescent="0.25">
      <c r="A37" s="52" t="s">
        <v>111</v>
      </c>
      <c r="B37" s="18" t="s">
        <v>84</v>
      </c>
      <c r="C37" s="41"/>
      <c r="D37" s="41"/>
      <c r="E37" s="41"/>
      <c r="F37" s="41"/>
      <c r="G37" s="41"/>
      <c r="H37" s="45">
        <v>7.0000000000000007E-2</v>
      </c>
      <c r="I37" s="45">
        <v>7.0000000000000007E-2</v>
      </c>
      <c r="J37" s="40"/>
    </row>
    <row r="38" spans="1:25" x14ac:dyDescent="0.25">
      <c r="A38" s="16" t="s">
        <v>85</v>
      </c>
      <c r="B38" s="16" t="s">
        <v>112</v>
      </c>
      <c r="C38" s="39">
        <f>C35*8760</f>
        <v>7446</v>
      </c>
      <c r="D38" s="39">
        <f t="shared" ref="D38:I38" si="0">D35*8760</f>
        <v>7446</v>
      </c>
      <c r="E38" s="39">
        <f t="shared" si="0"/>
        <v>7008</v>
      </c>
      <c r="F38" s="39">
        <f t="shared" si="0"/>
        <v>7446</v>
      </c>
      <c r="G38" s="39">
        <f t="shared" si="0"/>
        <v>7446</v>
      </c>
      <c r="H38" s="39">
        <f t="shared" si="0"/>
        <v>3679.2</v>
      </c>
      <c r="I38" s="39">
        <f t="shared" si="0"/>
        <v>3679.2</v>
      </c>
      <c r="J38" s="40"/>
    </row>
    <row r="39" spans="1:25" x14ac:dyDescent="0.25">
      <c r="A39" s="16" t="s">
        <v>113</v>
      </c>
      <c r="B39" s="16" t="s">
        <v>83</v>
      </c>
      <c r="C39" s="41">
        <v>7.6899999999999996E-2</v>
      </c>
      <c r="D39" s="41">
        <v>3.32E-2</v>
      </c>
      <c r="E39" s="41">
        <v>0.17660000000000001</v>
      </c>
      <c r="F39" s="41">
        <v>7.9899999999999999E-2</v>
      </c>
      <c r="G39" s="41">
        <v>2.0299999999999999E-2</v>
      </c>
      <c r="H39" s="41">
        <v>8.6599999999999996E-2</v>
      </c>
      <c r="I39" s="41">
        <v>0.20580000000000001</v>
      </c>
      <c r="J39" s="40"/>
    </row>
    <row r="40" spans="1:25" x14ac:dyDescent="0.25">
      <c r="A40" s="16" t="s">
        <v>114</v>
      </c>
      <c r="B40" s="16" t="s">
        <v>83</v>
      </c>
      <c r="C40" s="41">
        <v>8.3999999999999995E-3</v>
      </c>
      <c r="D40" s="41">
        <v>7.9000000000000008E-3</v>
      </c>
      <c r="E40" s="41">
        <v>2.4199999999999999E-2</v>
      </c>
      <c r="F40" s="41">
        <v>1.04E-2</v>
      </c>
      <c r="G40" s="41">
        <v>4.7999999999999996E-3</v>
      </c>
      <c r="H40" s="41">
        <v>1.5699999999999999E-2</v>
      </c>
      <c r="I40" s="41">
        <v>4.3299999999999998E-2</v>
      </c>
      <c r="J40" s="40"/>
    </row>
    <row r="41" spans="1:25" x14ac:dyDescent="0.25">
      <c r="A41" s="16" t="s">
        <v>115</v>
      </c>
      <c r="B41" s="16" t="s">
        <v>84</v>
      </c>
      <c r="C41" s="46">
        <v>0.33</v>
      </c>
      <c r="D41" s="46">
        <v>0.45</v>
      </c>
      <c r="E41" s="46">
        <v>0.21</v>
      </c>
      <c r="F41" s="46">
        <v>0.32</v>
      </c>
      <c r="G41" s="46">
        <v>0.53</v>
      </c>
      <c r="H41" s="46">
        <v>0.4</v>
      </c>
      <c r="I41" s="46">
        <v>0.3</v>
      </c>
      <c r="J41" s="40"/>
    </row>
    <row r="42" spans="1:25" x14ac:dyDescent="0.25">
      <c r="A42" s="16" t="s">
        <v>116</v>
      </c>
      <c r="B42" s="16" t="s">
        <v>117</v>
      </c>
      <c r="C42" s="41">
        <v>10.92</v>
      </c>
      <c r="D42" s="41">
        <v>8.02</v>
      </c>
      <c r="E42" s="41">
        <v>17.350000000000001</v>
      </c>
      <c r="F42" s="41">
        <v>11.14</v>
      </c>
      <c r="G42" s="41">
        <v>6.77</v>
      </c>
      <c r="H42" s="41">
        <v>9.02</v>
      </c>
      <c r="I42" s="41">
        <v>12</v>
      </c>
      <c r="J42" s="40"/>
    </row>
    <row r="43" spans="1:25" x14ac:dyDescent="0.25">
      <c r="A43" s="16" t="s">
        <v>118</v>
      </c>
      <c r="B43" s="16" t="s">
        <v>119</v>
      </c>
      <c r="C43" s="41">
        <v>2.08</v>
      </c>
      <c r="D43" s="41">
        <v>4.16</v>
      </c>
      <c r="E43" s="41">
        <v>3.14</v>
      </c>
      <c r="F43" s="41">
        <v>2.08</v>
      </c>
      <c r="G43" s="41">
        <v>4.16</v>
      </c>
      <c r="H43" s="41">
        <v>4.16</v>
      </c>
      <c r="I43" s="41">
        <v>3.14</v>
      </c>
      <c r="J43" s="40"/>
    </row>
    <row r="44" spans="1:25" x14ac:dyDescent="0.25">
      <c r="A44" s="16" t="s">
        <v>120</v>
      </c>
      <c r="B44" s="16" t="s">
        <v>83</v>
      </c>
      <c r="C44" s="41">
        <v>2.2700000000000001E-2</v>
      </c>
      <c r="D44" s="41">
        <v>3.3300000000000003E-2</v>
      </c>
      <c r="E44" s="41">
        <v>5.4399999999999997E-2</v>
      </c>
      <c r="F44" s="41">
        <v>2.4299999999999999E-2</v>
      </c>
      <c r="G44" s="41">
        <v>2.81E-2</v>
      </c>
      <c r="H44" s="41">
        <v>3.0999999999999999E-3</v>
      </c>
      <c r="I44" s="41">
        <v>3.3E-3</v>
      </c>
      <c r="J44" s="40"/>
    </row>
    <row r="45" spans="1:25" x14ac:dyDescent="0.25">
      <c r="A45" s="16" t="s">
        <v>121</v>
      </c>
      <c r="B45" s="16" t="s">
        <v>83</v>
      </c>
      <c r="C45" s="41">
        <v>0.123</v>
      </c>
      <c r="D45" s="41">
        <v>8.4500000000000006E-2</v>
      </c>
      <c r="E45" s="41">
        <v>0.27829999999999999</v>
      </c>
      <c r="F45" s="41">
        <v>0.1298</v>
      </c>
      <c r="G45" s="41">
        <v>5.9400000000000001E-2</v>
      </c>
      <c r="H45" s="41">
        <v>0.11940000000000001</v>
      </c>
      <c r="I45" s="41">
        <v>0.26550000000000001</v>
      </c>
      <c r="J45" s="40"/>
    </row>
    <row r="46" spans="1:25" x14ac:dyDescent="0.25">
      <c r="A46" s="16" t="s">
        <v>122</v>
      </c>
      <c r="B46" s="16" t="s">
        <v>83</v>
      </c>
      <c r="C46" s="41">
        <v>0.03</v>
      </c>
      <c r="D46" s="41">
        <v>0.03</v>
      </c>
      <c r="E46" s="41">
        <v>0.03</v>
      </c>
      <c r="F46" s="41">
        <v>0.03</v>
      </c>
      <c r="G46" s="41">
        <v>0.03</v>
      </c>
      <c r="H46" s="41">
        <v>0.04</v>
      </c>
      <c r="I46" s="41">
        <v>0.04</v>
      </c>
      <c r="J46" s="40"/>
    </row>
    <row r="47" spans="1:25" x14ac:dyDescent="0.25">
      <c r="A47" s="16" t="s">
        <v>90</v>
      </c>
      <c r="B47" s="16" t="s">
        <v>83</v>
      </c>
      <c r="C47" s="41">
        <v>0.15</v>
      </c>
      <c r="D47" s="41">
        <v>0.11</v>
      </c>
      <c r="E47" s="41">
        <v>0.31</v>
      </c>
      <c r="F47" s="41">
        <v>0.16</v>
      </c>
      <c r="G47" s="41">
        <v>0.09</v>
      </c>
      <c r="H47" s="41">
        <v>0.16</v>
      </c>
      <c r="I47" s="41">
        <v>0.31</v>
      </c>
      <c r="J47" s="40"/>
    </row>
    <row r="48" spans="1:25" x14ac:dyDescent="0.25">
      <c r="A48" s="16" t="s">
        <v>123</v>
      </c>
      <c r="B48" s="16" t="s">
        <v>83</v>
      </c>
      <c r="C48" s="49">
        <v>9.2399999999999996E-2</v>
      </c>
      <c r="D48" s="49">
        <v>9.2399999999999996E-2</v>
      </c>
      <c r="E48" s="49">
        <v>9.2399999999999996E-2</v>
      </c>
      <c r="F48" s="49">
        <v>9.2399999999999996E-2</v>
      </c>
      <c r="G48" s="49">
        <v>9.2399999999999996E-2</v>
      </c>
      <c r="H48" s="49">
        <v>9.2399999999999996E-2</v>
      </c>
      <c r="I48" s="49">
        <v>9.2399999999999996E-2</v>
      </c>
      <c r="J48" s="40"/>
    </row>
    <row r="49" spans="1:12" x14ac:dyDescent="0.25">
      <c r="A49" s="48" t="s">
        <v>124</v>
      </c>
      <c r="B49" s="53"/>
      <c r="C49" s="54">
        <v>1.66</v>
      </c>
      <c r="D49" s="54">
        <v>1.24</v>
      </c>
      <c r="E49" s="54">
        <v>3.34</v>
      </c>
      <c r="F49" s="54">
        <v>1.73</v>
      </c>
      <c r="G49" s="54">
        <v>0.97</v>
      </c>
      <c r="H49" s="54">
        <v>1.73</v>
      </c>
      <c r="I49" s="41">
        <v>3.31</v>
      </c>
      <c r="J49" s="40"/>
    </row>
    <row r="50" spans="1:12" x14ac:dyDescent="0.25">
      <c r="A50" s="47" t="s">
        <v>91</v>
      </c>
      <c r="B50" s="54"/>
      <c r="C50" s="54"/>
      <c r="D50" s="54"/>
      <c r="E50" s="54"/>
      <c r="F50" s="54"/>
      <c r="G50" s="54"/>
      <c r="H50" s="54"/>
      <c r="I50" s="41"/>
    </row>
    <row r="51" spans="1:12" x14ac:dyDescent="0.25">
      <c r="A51" s="18" t="s">
        <v>92</v>
      </c>
      <c r="B51" s="33" t="s">
        <v>125</v>
      </c>
      <c r="C51" s="41">
        <v>24.686</v>
      </c>
      <c r="D51" s="41">
        <v>13.7</v>
      </c>
      <c r="E51" s="41">
        <v>24.975000000000001</v>
      </c>
      <c r="F51" s="41">
        <v>24.686</v>
      </c>
      <c r="G51" s="41">
        <v>13.7</v>
      </c>
      <c r="H51" s="41"/>
      <c r="I51" s="41"/>
    </row>
    <row r="52" spans="1:12" x14ac:dyDescent="0.25">
      <c r="A52" s="18" t="s">
        <v>93</v>
      </c>
      <c r="B52" s="18" t="s">
        <v>126</v>
      </c>
      <c r="C52" s="41">
        <v>0.26960000000000001</v>
      </c>
      <c r="D52" s="33">
        <v>0.10979999999999999</v>
      </c>
      <c r="E52" s="33">
        <v>0.43330000000000002</v>
      </c>
      <c r="F52" s="50">
        <v>0.27500000000000002</v>
      </c>
      <c r="G52" s="50">
        <v>9.2799999999999994E-2</v>
      </c>
      <c r="H52" s="50"/>
      <c r="I52" s="50"/>
      <c r="J52" s="34"/>
      <c r="K52" s="34"/>
      <c r="L52" s="17"/>
    </row>
    <row r="53" spans="1:12" x14ac:dyDescent="0.25">
      <c r="A53" s="16" t="s">
        <v>94</v>
      </c>
      <c r="B53" s="18" t="s">
        <v>95</v>
      </c>
      <c r="C53" s="56">
        <v>0.98860000000000003</v>
      </c>
      <c r="D53" s="18">
        <v>0.4027</v>
      </c>
      <c r="E53" s="18">
        <v>1.5887</v>
      </c>
      <c r="F53" s="38">
        <v>1.0082</v>
      </c>
      <c r="G53" s="38">
        <v>0.34010000000000001</v>
      </c>
      <c r="H53" s="38"/>
      <c r="I53" s="38"/>
      <c r="J53" s="19"/>
      <c r="K53" s="19"/>
      <c r="L53" s="17"/>
    </row>
    <row r="54" spans="1:12" x14ac:dyDescent="0.25">
      <c r="A54" s="16" t="s">
        <v>127</v>
      </c>
      <c r="B54" s="52" t="s">
        <v>84</v>
      </c>
      <c r="C54" s="55">
        <v>0.95</v>
      </c>
      <c r="D54" s="55">
        <v>0.9</v>
      </c>
      <c r="E54" s="55">
        <v>0.9</v>
      </c>
      <c r="F54" s="55">
        <v>0.95</v>
      </c>
      <c r="G54" s="55">
        <v>1</v>
      </c>
      <c r="H54" s="52"/>
      <c r="I54" s="52"/>
      <c r="J54" s="17"/>
      <c r="K54" s="17"/>
      <c r="L54" s="17"/>
    </row>
    <row r="55" spans="1:12" x14ac:dyDescent="0.25">
      <c r="A55" s="16" t="s">
        <v>96</v>
      </c>
      <c r="B55" s="18" t="s">
        <v>95</v>
      </c>
      <c r="C55" s="41">
        <v>0.93920000000000003</v>
      </c>
      <c r="D55" s="41">
        <v>0.3624</v>
      </c>
      <c r="E55" s="41">
        <v>1.4298</v>
      </c>
      <c r="F55" s="41">
        <v>0.95779999999999998</v>
      </c>
      <c r="G55" s="41">
        <v>0.34010000000000001</v>
      </c>
      <c r="H55" s="41"/>
      <c r="I55" s="41"/>
    </row>
    <row r="56" spans="1:12" x14ac:dyDescent="0.25">
      <c r="A56" s="16" t="s">
        <v>97</v>
      </c>
      <c r="B56" s="18" t="s">
        <v>98</v>
      </c>
      <c r="C56" s="41">
        <v>10</v>
      </c>
      <c r="D56" s="41">
        <v>10</v>
      </c>
      <c r="E56" s="41">
        <v>10</v>
      </c>
      <c r="F56" s="41">
        <v>10</v>
      </c>
      <c r="G56" s="41">
        <v>10</v>
      </c>
      <c r="H56" s="41"/>
      <c r="I56" s="41"/>
    </row>
    <row r="57" spans="1:12" x14ac:dyDescent="0.25">
      <c r="A57" s="16" t="s">
        <v>99</v>
      </c>
      <c r="B57" s="18" t="s">
        <v>100</v>
      </c>
      <c r="C57" s="41">
        <v>9.4000000000000004E-3</v>
      </c>
      <c r="D57" s="41">
        <v>3.5999999999999999E-3</v>
      </c>
      <c r="E57" s="41">
        <v>1.43E-2</v>
      </c>
      <c r="F57" s="41">
        <v>9.5999999999999992E-3</v>
      </c>
      <c r="G57" s="41">
        <v>3.3999999999999998E-3</v>
      </c>
      <c r="H57" s="41"/>
      <c r="I57" s="41"/>
    </row>
    <row r="58" spans="1:12" x14ac:dyDescent="0.25">
      <c r="A58" s="16"/>
    </row>
    <row r="59" spans="1:12" x14ac:dyDescent="0.25">
      <c r="A59" s="16"/>
    </row>
    <row r="60" spans="1:12" x14ac:dyDescent="0.25">
      <c r="A60" s="16"/>
    </row>
    <row r="61" spans="1:12" x14ac:dyDescent="0.25">
      <c r="A61" s="16"/>
    </row>
    <row r="62" spans="1:12" x14ac:dyDescent="0.25">
      <c r="A62" s="16"/>
    </row>
    <row r="63" spans="1:12" x14ac:dyDescent="0.25">
      <c r="A63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9"/>
  <sheetViews>
    <sheetView tabSelected="1" workbookViewId="0">
      <selection activeCell="C28" sqref="C28"/>
    </sheetView>
  </sheetViews>
  <sheetFormatPr defaultRowHeight="15" x14ac:dyDescent="0.25"/>
  <cols>
    <col min="1" max="1" width="35.28515625" customWidth="1"/>
    <col min="2" max="2" width="20.28515625" customWidth="1"/>
    <col min="3" max="3" width="19.42578125" customWidth="1"/>
  </cols>
  <sheetData>
    <row r="1" spans="1:3" x14ac:dyDescent="0.25">
      <c r="A1" s="7" t="s">
        <v>11</v>
      </c>
      <c r="B1" s="4"/>
      <c r="C1" s="4"/>
    </row>
    <row r="2" spans="1:3" x14ac:dyDescent="0.25">
      <c r="A2" s="1"/>
      <c r="B2" s="1" t="s">
        <v>128</v>
      </c>
      <c r="C2" s="1" t="s">
        <v>129</v>
      </c>
    </row>
    <row r="3" spans="1:3" x14ac:dyDescent="0.25">
      <c r="A3" s="1" t="s">
        <v>29</v>
      </c>
      <c r="B3">
        <f>Data!C30-Data!C5</f>
        <v>2674</v>
      </c>
      <c r="C3">
        <f>Data!D30-Data!D5</f>
        <v>1110</v>
      </c>
    </row>
    <row r="4" spans="1:3" x14ac:dyDescent="0.25">
      <c r="A4" s="1" t="s">
        <v>135</v>
      </c>
      <c r="B4" s="15">
        <f>Data!C31</f>
        <v>0.106</v>
      </c>
      <c r="C4" s="15">
        <f>Data!D31</f>
        <v>0.106</v>
      </c>
    </row>
    <row r="5" spans="1:3" x14ac:dyDescent="0.25">
      <c r="A5" s="1" t="s">
        <v>136</v>
      </c>
      <c r="B5">
        <f>Data!C9</f>
        <v>20</v>
      </c>
      <c r="C5">
        <f>Data!D9</f>
        <v>20</v>
      </c>
    </row>
    <row r="6" spans="1:3" x14ac:dyDescent="0.25">
      <c r="A6" s="1" t="s">
        <v>137</v>
      </c>
      <c r="B6">
        <f>B4*B5</f>
        <v>2.12</v>
      </c>
      <c r="C6">
        <f>C4*C5</f>
        <v>2.12</v>
      </c>
    </row>
    <row r="7" spans="1:3" x14ac:dyDescent="0.25">
      <c r="A7" s="1" t="s">
        <v>25</v>
      </c>
      <c r="B7">
        <f>Data!C53</f>
        <v>0.98860000000000003</v>
      </c>
      <c r="C7">
        <f>Data!D53</f>
        <v>0.4027</v>
      </c>
    </row>
    <row r="8" spans="1:3" x14ac:dyDescent="0.25">
      <c r="A8" s="1" t="s">
        <v>26</v>
      </c>
      <c r="B8">
        <f>Data!C53-Data!C55</f>
        <v>4.9399999999999999E-2</v>
      </c>
      <c r="C8">
        <f>Data!D53-Data!D55</f>
        <v>4.0300000000000002E-2</v>
      </c>
    </row>
    <row r="9" spans="1:3" x14ac:dyDescent="0.25">
      <c r="A9" s="1" t="s">
        <v>27</v>
      </c>
      <c r="B9">
        <f>B7-B8</f>
        <v>0.93920000000000003</v>
      </c>
      <c r="C9">
        <f>C7-C8</f>
        <v>0.3624</v>
      </c>
    </row>
    <row r="10" spans="1:3" x14ac:dyDescent="0.25">
      <c r="A10" s="1" t="s">
        <v>130</v>
      </c>
      <c r="B10">
        <f>Data!C38</f>
        <v>7446</v>
      </c>
      <c r="C10">
        <f>Data!D38</f>
        <v>7446</v>
      </c>
    </row>
    <row r="11" spans="1:3" x14ac:dyDescent="0.25">
      <c r="A11" s="1" t="s">
        <v>28</v>
      </c>
      <c r="B11" s="13">
        <f>B9*B10/1000</f>
        <v>6.9932831999999996</v>
      </c>
      <c r="C11" s="13">
        <f>C9*C10/1000</f>
        <v>2.6984304000000003</v>
      </c>
    </row>
    <row r="12" spans="1:3" x14ac:dyDescent="0.25">
      <c r="A12" s="1" t="s">
        <v>1</v>
      </c>
      <c r="B12" s="5">
        <f>B3*B6/B11</f>
        <v>810.6178225414925</v>
      </c>
      <c r="C12" s="5">
        <f>C3*C6/C11</f>
        <v>872.06251456402208</v>
      </c>
    </row>
    <row r="15" spans="1:3" x14ac:dyDescent="0.25">
      <c r="A15" s="7" t="s">
        <v>2</v>
      </c>
      <c r="B15" s="4"/>
      <c r="C15" s="4"/>
    </row>
    <row r="16" spans="1:3" x14ac:dyDescent="0.25">
      <c r="A16" s="1"/>
      <c r="B16" s="1" t="s">
        <v>128</v>
      </c>
      <c r="C16" s="1" t="s">
        <v>129</v>
      </c>
    </row>
    <row r="17" spans="1:3" x14ac:dyDescent="0.25">
      <c r="A17" s="1" t="s">
        <v>131</v>
      </c>
      <c r="B17">
        <f>Data!C32-Data!C7</f>
        <v>23</v>
      </c>
      <c r="C17">
        <f>Data!D32-Data!D7</f>
        <v>29</v>
      </c>
    </row>
    <row r="18" spans="1:3" x14ac:dyDescent="0.25">
      <c r="A18" s="1" t="s">
        <v>132</v>
      </c>
      <c r="B18">
        <f>Data!C33-Data!C8</f>
        <v>2.2000000000000001E-3</v>
      </c>
      <c r="C18">
        <f>Data!D33-Data!D8</f>
        <v>3.6999999999999997E-3</v>
      </c>
    </row>
    <row r="19" spans="1:3" x14ac:dyDescent="0.25">
      <c r="A19" s="1" t="s">
        <v>130</v>
      </c>
      <c r="B19">
        <f>Data!C38</f>
        <v>7446</v>
      </c>
      <c r="C19">
        <f>Data!D38</f>
        <v>7446</v>
      </c>
    </row>
    <row r="20" spans="1:3" x14ac:dyDescent="0.25">
      <c r="A20" s="1" t="s">
        <v>146</v>
      </c>
      <c r="B20">
        <f>Data!C56</f>
        <v>10</v>
      </c>
      <c r="C20">
        <f>Data!D56</f>
        <v>10</v>
      </c>
    </row>
    <row r="21" spans="1:3" x14ac:dyDescent="0.25">
      <c r="A21" s="1" t="s">
        <v>12</v>
      </c>
      <c r="B21" s="8">
        <f>(B17+B18*B19)/B11+B20</f>
        <v>15.63128917759258</v>
      </c>
      <c r="C21" s="8">
        <f>(C17+C18*C19)/C11+C20</f>
        <v>30.956701347568568</v>
      </c>
    </row>
    <row r="24" spans="1:3" x14ac:dyDescent="0.25">
      <c r="A24" s="3" t="s">
        <v>3</v>
      </c>
      <c r="B24" s="4"/>
      <c r="C24" s="4"/>
    </row>
    <row r="25" spans="1:3" x14ac:dyDescent="0.25">
      <c r="B25" s="1" t="s">
        <v>128</v>
      </c>
      <c r="C25" s="1" t="s">
        <v>129</v>
      </c>
    </row>
    <row r="26" spans="1:3" x14ac:dyDescent="0.25">
      <c r="A26" s="1" t="s">
        <v>133</v>
      </c>
      <c r="B26">
        <f>Data!C42-Data!C17</f>
        <v>2.2899999999999991</v>
      </c>
      <c r="C26">
        <f>Data!D42-Data!D17</f>
        <v>1.2599999999999998</v>
      </c>
    </row>
    <row r="27" spans="1:3" x14ac:dyDescent="0.25">
      <c r="A27" s="1" t="s">
        <v>134</v>
      </c>
      <c r="B27">
        <v>947.8134</v>
      </c>
      <c r="C27">
        <v>947.8134</v>
      </c>
    </row>
    <row r="28" spans="1:3" x14ac:dyDescent="0.25">
      <c r="A28" s="1" t="s">
        <v>130</v>
      </c>
      <c r="B28">
        <f>Data!C38</f>
        <v>7446</v>
      </c>
      <c r="C28">
        <f>Data!D38</f>
        <v>7446</v>
      </c>
    </row>
    <row r="29" spans="1:3" x14ac:dyDescent="0.25">
      <c r="A29" s="1" t="s">
        <v>4</v>
      </c>
      <c r="B29" s="57">
        <f>B26*B27/B11*B28</f>
        <v>2311001.5821976145</v>
      </c>
      <c r="C29" s="57">
        <f>C26*C27/C11*C28</f>
        <v>3295377.7152317869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3"/>
  <sheetViews>
    <sheetView workbookViewId="0">
      <selection activeCell="E44" sqref="E44"/>
    </sheetView>
  </sheetViews>
  <sheetFormatPr defaultRowHeight="15" x14ac:dyDescent="0.25"/>
  <cols>
    <col min="1" max="1" width="19.42578125" customWidth="1"/>
    <col min="2" max="2" width="24.5703125" customWidth="1"/>
  </cols>
  <sheetData>
    <row r="1" spans="1:2" ht="30" x14ac:dyDescent="0.25">
      <c r="B1" s="11" t="s">
        <v>13</v>
      </c>
    </row>
    <row r="2" spans="1:2" ht="14.45" x14ac:dyDescent="0.25">
      <c r="A2" t="s">
        <v>8</v>
      </c>
      <c r="B2" s="10">
        <f>Calculations!B12*About!$A$28</f>
        <v>786.29928786524772</v>
      </c>
    </row>
    <row r="3" spans="1:2" ht="14.45" x14ac:dyDescent="0.25">
      <c r="A3" t="s">
        <v>9</v>
      </c>
      <c r="B3" s="10">
        <f>Calculations!C12*About!$A$28</f>
        <v>845.90063912710139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B3"/>
  <sheetViews>
    <sheetView workbookViewId="0">
      <selection activeCell="B4" sqref="B4"/>
    </sheetView>
  </sheetViews>
  <sheetFormatPr defaultRowHeight="15" x14ac:dyDescent="0.25"/>
  <cols>
    <col min="1" max="1" width="19.140625" customWidth="1"/>
    <col min="2" max="2" width="25.85546875" customWidth="1"/>
  </cols>
  <sheetData>
    <row r="1" spans="1:2" ht="30" x14ac:dyDescent="0.25">
      <c r="B1" s="11" t="s">
        <v>14</v>
      </c>
    </row>
    <row r="2" spans="1:2" ht="14.45" x14ac:dyDescent="0.25">
      <c r="A2" t="s">
        <v>8</v>
      </c>
      <c r="B2" s="14">
        <f>Calculations!B21*About!$A$28</f>
        <v>15.162350502264802</v>
      </c>
    </row>
    <row r="3" spans="1:2" ht="14.45" x14ac:dyDescent="0.25">
      <c r="A3" t="s">
        <v>9</v>
      </c>
      <c r="B3">
        <f>Calculations!C21*About!$A$28</f>
        <v>30.028000307141511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B3"/>
  <sheetViews>
    <sheetView workbookViewId="0">
      <selection activeCell="B4" sqref="B4"/>
    </sheetView>
  </sheetViews>
  <sheetFormatPr defaultRowHeight="15" x14ac:dyDescent="0.25"/>
  <cols>
    <col min="1" max="1" width="19" customWidth="1"/>
    <col min="2" max="2" width="42.5703125" customWidth="1"/>
  </cols>
  <sheetData>
    <row r="1" spans="1:2" ht="30" x14ac:dyDescent="0.25">
      <c r="B1" s="11" t="s">
        <v>15</v>
      </c>
    </row>
    <row r="2" spans="1:2" ht="14.45" x14ac:dyDescent="0.25">
      <c r="A2" t="s">
        <v>8</v>
      </c>
      <c r="B2">
        <f>Calculations!B29*About!$A$28</f>
        <v>2241671.5347316861</v>
      </c>
    </row>
    <row r="3" spans="1:2" ht="14.45" x14ac:dyDescent="0.25">
      <c r="A3" t="s">
        <v>9</v>
      </c>
      <c r="B3">
        <f>Calculations!C29*About!$A$28</f>
        <v>3196516.3837748333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Data</vt:lpstr>
      <vt:lpstr>Calculations</vt:lpstr>
      <vt:lpstr>CC-CCoEtSOToCpY</vt:lpstr>
      <vt:lpstr>CC-TOMCpTS</vt:lpstr>
      <vt:lpstr>CC-EUpTCS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2014-08-18T23:28:12Z</dcterms:created>
  <dcterms:modified xsi:type="dcterms:W3CDTF">2021-01-06T16:43:56Z</dcterms:modified>
</cp:coreProperties>
</file>