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C7F4B11A-3E3D-4890-981B-DECD27D994C7}"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F1" i="23" s="1"/>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G7" i="27"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Q1" i="23" s="1"/>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Y1" i="23" s="1"/>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J32" i="27"/>
  <c r="K32" i="27" s="1"/>
  <c r="O32" i="27"/>
  <c r="P32" i="27" s="1"/>
  <c r="H1" i="23"/>
  <c r="AB1" i="23"/>
  <c r="Z1" i="23"/>
  <c r="AH1" i="23"/>
  <c r="U1" i="23"/>
  <c r="J1" i="23"/>
  <c r="S1" i="23"/>
  <c r="D1" i="23"/>
  <c r="C1" i="23"/>
  <c r="G21" i="27" s="1"/>
  <c r="AF1" i="23"/>
  <c r="X1" i="23"/>
  <c r="O7" i="27" l="1"/>
  <c r="P7" i="27" s="1"/>
  <c r="J7" i="27"/>
  <c r="K7" i="27" s="1"/>
  <c r="G1" i="23"/>
  <c r="N1" i="23"/>
  <c r="W1" i="23"/>
  <c r="M1" i="23"/>
  <c r="V1" i="23"/>
  <c r="O1" i="23"/>
  <c r="AG1" i="23"/>
  <c r="K9" i="29"/>
  <c r="L9" i="29" s="1"/>
  <c r="J28" i="19" s="1"/>
  <c r="CJ3" i="28"/>
  <c r="C3" i="28"/>
  <c r="K8" i="29" s="1"/>
  <c r="L8" i="29" s="1"/>
  <c r="J73" i="19" s="1"/>
  <c r="P1604" i="30" s="1"/>
  <c r="BO3" i="28"/>
  <c r="L3" i="28"/>
  <c r="BX3" i="28"/>
  <c r="AS3" i="28"/>
  <c r="BB3" i="28"/>
  <c r="E3" i="28"/>
  <c r="AM3" i="28"/>
  <c r="AW3" i="28"/>
  <c r="BA3" i="28"/>
  <c r="BD3" i="28"/>
  <c r="O13" i="29" s="1"/>
  <c r="K3" i="28"/>
  <c r="BW3" i="28"/>
  <c r="K2" i="29" s="1"/>
  <c r="T3" i="28"/>
  <c r="CF3" i="28"/>
  <c r="BQ3" i="28"/>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M13" i="29" l="1"/>
  <c r="P2" i="29"/>
  <c r="R2" i="29"/>
  <c r="K3" i="29"/>
  <c r="L3" i="29" s="1"/>
  <c r="J30" i="19" s="1"/>
  <c r="P302" i="30" s="1"/>
  <c r="N13"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L2" i="29" s="1"/>
  <c r="J18" i="19" s="1"/>
  <c r="N12" i="29"/>
  <c r="M12" i="29"/>
  <c r="P12" i="29"/>
  <c r="K21" i="27"/>
  <c r="E2" i="20" s="1"/>
  <c r="D2" i="20"/>
  <c r="P21" i="27"/>
  <c r="E3" i="20" s="1"/>
  <c r="D3" i="20"/>
  <c r="B43" i="18"/>
  <c r="L13" i="29" l="1"/>
  <c r="J72" i="19" s="1"/>
  <c r="L12" i="29"/>
  <c r="J38" i="19" s="1"/>
  <c r="P374" i="30" s="1"/>
  <c r="P200" i="30"/>
  <c r="P210" i="30"/>
  <c r="P204" i="30"/>
  <c r="P207" i="30"/>
  <c r="P201" i="30"/>
  <c r="P206" i="30"/>
  <c r="P205" i="30"/>
  <c r="P208" i="30"/>
  <c r="P211" i="30"/>
  <c r="P212" i="30"/>
  <c r="P209" i="30"/>
  <c r="P213" i="30"/>
  <c r="P214" i="30"/>
  <c r="P202" i="30"/>
  <c r="P203" i="30"/>
  <c r="P356" i="30"/>
  <c r="P357" i="30"/>
  <c r="P361" i="30"/>
  <c r="P371" i="30"/>
  <c r="P358" i="30"/>
  <c r="P368" i="30"/>
  <c r="P370" i="30"/>
  <c r="P375" i="30"/>
  <c r="P373" i="30"/>
  <c r="P369" i="30"/>
  <c r="P364" i="30"/>
  <c r="P379" i="30"/>
  <c r="P366" i="30"/>
  <c r="P376" i="30"/>
  <c r="P359" i="30"/>
  <c r="P363" i="30"/>
  <c r="P360" i="30"/>
  <c r="P1595" i="30"/>
  <c r="P1599" i="30"/>
  <c r="P1597" i="30"/>
  <c r="P1600" i="30"/>
  <c r="P1601" i="30"/>
  <c r="P1602" i="30"/>
  <c r="P1596" i="30"/>
  <c r="P1598" i="30"/>
  <c r="P1603" i="30"/>
  <c r="J118" i="19"/>
  <c r="K118" i="19"/>
  <c r="J113" i="19"/>
  <c r="K113" i="19"/>
  <c r="P372" i="30" l="1"/>
  <c r="P367" i="30"/>
  <c r="P378" i="30"/>
  <c r="P365" i="30"/>
  <c r="P377" i="30"/>
  <c r="P362"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<sst xmlns="http://schemas.openxmlformats.org/spreadsheetml/2006/main" count="30711" uniqueCount="2641">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</sst>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2339</v>
      </c>
      <c r="C1" s="200">
        <v>45694</v>
      </c>
      <c r="G1" s="124" t="s">
        <v>2312</v>
      </c>
      <c r="H1" s="124" t="s">
        <v>2313</v>
      </c>
    </row>
    <row r="2" spans="1:8" x14ac:dyDescent="0.75">
      <c r="B2" t="str">
        <f>_xlfn.XLOOKUP(B1,H:H,G:G,0,0,1)</f>
        <v>CO</v>
      </c>
      <c r="C2" t="str">
        <f>_xlfn.XLOOKUP(B2,G:G, H:H, 0,0,1)</f>
        <v>Colorado</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Colorado.</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219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Colorado.</v>
      </c>
      <c r="L9" s="144" t="str">
        <f>J9&amp;K9</f>
        <v>**Description:** This policy prevents new capacity of the selected type(s) from being built or deployed.  // **Guidance for setting values:**No new coal is planned in Colorado.</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196"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As of late 2020, there is an additional state subsidy of $4000.</v>
      </c>
      <c r="L11" s="196" t="str">
        <f>J11&amp;K11</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78"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Colorado</v>
      </c>
      <c r="B3" s="184">
        <f>ROUND(SUMIFS(B$4:B$54, $A$4:$A$54, $A$3),0)</f>
        <v>219495</v>
      </c>
      <c r="C3" s="185">
        <f t="shared" ref="C3" si="0">ROUND(SUMIFS(C$4:C$54, $A$4:$A$54, $A$3),0)</f>
        <v>219</v>
      </c>
      <c r="D3" s="184">
        <f>SUMIFS(D$4:D$54, $A$4:$A$54, $A$3)</f>
        <v>2807326</v>
      </c>
      <c r="E3" s="184">
        <f>SUMIFS(E$4:E$54, $A$4:$A$54, $A$3)</f>
        <v>2791383.9999999963</v>
      </c>
      <c r="F3" s="135">
        <f>ROUND(SUMIFS(F$4:F$54,$A$4:$A$54,$A$3)*100,0)</f>
        <v>-1</v>
      </c>
      <c r="G3" s="58">
        <f>SUMIFS(G$4:G$54, $A$4:$A$54, $A$3)</f>
        <v>3200</v>
      </c>
      <c r="H3" s="58">
        <f>SUMIFS(H$4:H$54, $A$4:$A$54, $A$3)</f>
        <v>0</v>
      </c>
      <c r="I3" s="135">
        <f>ROUND(SUMIFS(I$4:I$54,$A$4:$A$54,$A$3)*100,0)</f>
        <v>-100</v>
      </c>
      <c r="J3" s="135">
        <f>ROUND(SUMIFS(J$4:J$54, $A$4:$A$54, $A$3),0)</f>
        <v>2693</v>
      </c>
      <c r="K3" s="58">
        <f t="shared" ref="K3:AI3" si="1">ROUND(SUMIFS(K$4:K$54, $A$4:$A$54, $A$3),0)</f>
        <v>980</v>
      </c>
      <c r="L3" s="135">
        <f t="shared" si="1"/>
        <v>1288</v>
      </c>
      <c r="M3" s="58">
        <f t="shared" si="1"/>
        <v>3300</v>
      </c>
      <c r="N3" s="58">
        <f t="shared" si="1"/>
        <v>300</v>
      </c>
      <c r="O3" s="58">
        <f t="shared" si="1"/>
        <v>0</v>
      </c>
      <c r="P3" s="58">
        <f t="shared" si="1"/>
        <v>0</v>
      </c>
      <c r="Q3" s="58">
        <f t="shared" si="1"/>
        <v>0</v>
      </c>
      <c r="R3" s="58">
        <f t="shared" si="1"/>
        <v>150</v>
      </c>
      <c r="S3" s="135">
        <f t="shared" si="1"/>
        <v>0</v>
      </c>
      <c r="T3" s="58">
        <f t="shared" si="1"/>
        <v>4337</v>
      </c>
      <c r="U3" s="58">
        <f t="shared" si="1"/>
        <v>3219</v>
      </c>
      <c r="V3" s="58">
        <f t="shared" si="1"/>
        <v>0</v>
      </c>
      <c r="W3" s="58">
        <f t="shared" si="1"/>
        <v>680</v>
      </c>
      <c r="X3" s="58">
        <f t="shared" si="1"/>
        <v>3750</v>
      </c>
      <c r="Y3" s="58">
        <f t="shared" si="1"/>
        <v>591</v>
      </c>
      <c r="Z3" s="58">
        <f t="shared" si="1"/>
        <v>0</v>
      </c>
      <c r="AA3" s="58">
        <f t="shared" si="1"/>
        <v>29</v>
      </c>
      <c r="AB3" s="58">
        <f t="shared" si="1"/>
        <v>0</v>
      </c>
      <c r="AC3" s="58">
        <f t="shared" si="1"/>
        <v>164</v>
      </c>
      <c r="AD3" s="58">
        <f t="shared" si="1"/>
        <v>3172</v>
      </c>
      <c r="AE3" s="58">
        <f t="shared" si="1"/>
        <v>0</v>
      </c>
      <c r="AF3" s="58">
        <f t="shared" si="1"/>
        <v>0</v>
      </c>
      <c r="AG3" s="58">
        <f t="shared" si="1"/>
        <v>0</v>
      </c>
      <c r="AH3" s="58">
        <f t="shared" si="1"/>
        <v>0</v>
      </c>
      <c r="AI3" s="135">
        <f t="shared" si="1"/>
        <v>0</v>
      </c>
      <c r="AJ3" s="58">
        <f>ROUND(SUMIFS(AJ$4:AJ$54,$A$4:$A$54,$A$3)*100,0)</f>
        <v>27</v>
      </c>
      <c r="AK3" s="58">
        <f t="shared" ref="AK3:AL3" si="2">ROUND(SUMIFS(AK$4:AK$54,$A$4:$A$54,$A$3)*100,0)</f>
        <v>36</v>
      </c>
      <c r="AL3" s="58">
        <f t="shared" si="2"/>
        <v>55</v>
      </c>
      <c r="AM3" s="58">
        <f>SUMIFS(AM$4:AM$54, $A$4:$A$54, $A$3)</f>
        <v>1</v>
      </c>
      <c r="AN3" s="58">
        <f t="shared" ref="AN3:AQ3" si="3">SUMIFS(AN$4:AN$54, $A$4:$A$54, $A$3)</f>
        <v>2400</v>
      </c>
      <c r="AO3" s="135">
        <f t="shared" si="3"/>
        <v>4000</v>
      </c>
      <c r="AP3" s="135">
        <f t="shared" si="3"/>
        <v>3355</v>
      </c>
      <c r="AQ3" s="135">
        <f t="shared" si="3"/>
        <v>5914181</v>
      </c>
      <c r="AR3" s="135">
        <f>ROUND(SUMIFS(AR$4:AR$54,$A$4:$A$54,$A$3),2)</f>
        <v>56.73</v>
      </c>
      <c r="AS3" s="58">
        <f>SUMIFS(AS$4:AS$54, $A$4:$A$54, $A$3)</f>
        <v>1086225400000000</v>
      </c>
      <c r="AT3" s="58">
        <f t="shared" ref="AT3:BH3" si="4">SUMIFS(AT$4:AT$54, $A$4:$A$54, $A$3)</f>
        <v>95209854964974</v>
      </c>
      <c r="AU3" s="58">
        <f t="shared" si="4"/>
        <v>0</v>
      </c>
      <c r="AV3" s="58">
        <f t="shared" si="4"/>
        <v>0</v>
      </c>
      <c r="AW3" s="58">
        <f t="shared" si="4"/>
        <v>142219417683423</v>
      </c>
      <c r="AX3" s="58">
        <f t="shared" si="4"/>
        <v>1252778960000000</v>
      </c>
      <c r="AY3" s="58">
        <f t="shared" si="4"/>
        <v>0</v>
      </c>
      <c r="AZ3" s="58">
        <f t="shared" si="4"/>
        <v>0</v>
      </c>
      <c r="BA3" s="58">
        <f t="shared" si="4"/>
        <v>1151082461318380</v>
      </c>
      <c r="BB3" s="58">
        <f t="shared" si="4"/>
        <v>265058383448991</v>
      </c>
      <c r="BC3" s="58">
        <f t="shared" si="4"/>
        <v>4538324965609.2998</v>
      </c>
      <c r="BD3" s="58">
        <f t="shared" si="4"/>
        <v>11064715337262.6</v>
      </c>
      <c r="BE3" s="58">
        <f t="shared" si="4"/>
        <v>151828806635462</v>
      </c>
      <c r="BF3" s="58">
        <f t="shared" si="4"/>
        <v>2028127671606050</v>
      </c>
      <c r="BG3" s="58">
        <f t="shared" si="4"/>
        <v>71994376337266.094</v>
      </c>
      <c r="BH3" s="58">
        <f t="shared" si="4"/>
        <v>91827852515001</v>
      </c>
      <c r="BI3" s="58">
        <f>ROUND(SUMIFS(BI$4:BI$54,$A$4:$A$54,$A$3),2)</f>
        <v>94.37</v>
      </c>
      <c r="BJ3" s="58">
        <f t="shared" ref="BJ3:BP3" si="5">ROUND(SUMIFS(BJ$4:BJ$54,$A$4:$A$54,$A$3),2)</f>
        <v>35.92</v>
      </c>
      <c r="BK3" s="58">
        <f t="shared" si="5"/>
        <v>0</v>
      </c>
      <c r="BL3" s="58">
        <f t="shared" si="5"/>
        <v>0</v>
      </c>
      <c r="BM3" s="58">
        <f t="shared" si="5"/>
        <v>93.67</v>
      </c>
      <c r="BN3" s="58">
        <f t="shared" si="5"/>
        <v>61.77</v>
      </c>
      <c r="BO3" s="58">
        <f t="shared" si="5"/>
        <v>0</v>
      </c>
      <c r="BP3" s="135">
        <f t="shared" si="5"/>
        <v>0</v>
      </c>
      <c r="BQ3" s="135">
        <f t="shared" ref="BQ3:BR3" si="6">ROUND(SUMIFS(BQ$4:BQ$54,$A$4:$A$54,$A$3)*100,0)</f>
        <v>5</v>
      </c>
      <c r="BR3" s="135">
        <f t="shared" si="6"/>
        <v>5</v>
      </c>
      <c r="BS3" s="135">
        <f>ROUND(SUMIFS(BS$4:BS$54,$A$4:$A$54,$A$3)*100,0)</f>
        <v>43</v>
      </c>
      <c r="BT3" s="135">
        <f>ROUND(SUMIFS(BT$4:BT$54,$A$4:$A$54,$A$3)*100,0)</f>
        <v>41</v>
      </c>
      <c r="BU3" s="135">
        <f t="shared" ref="BU3:CH3" si="7">ROUND(SUMIFS(BU$4:BU$54,$A$4:$A$54,$A$3)*100,0)</f>
        <v>64</v>
      </c>
      <c r="BV3" s="135">
        <f t="shared" si="7"/>
        <v>74</v>
      </c>
      <c r="BW3" s="135">
        <f t="shared" si="7"/>
        <v>9</v>
      </c>
      <c r="BX3" s="135">
        <f t="shared" si="7"/>
        <v>13</v>
      </c>
      <c r="BY3" s="135">
        <f t="shared" si="7"/>
        <v>34</v>
      </c>
      <c r="BZ3" s="135">
        <f>ROUND(SUMIFS(BZ$4:BZ$54,$A$4:$A$54,$A$3)*100,0)</f>
        <v>35</v>
      </c>
      <c r="CA3" s="135">
        <f>ROUND(SUMIFS(CA$4:CA$54,$A$4:$A$54,$A$3)*100,0)</f>
        <v>100</v>
      </c>
      <c r="CB3" s="135">
        <f>ROUND(SUMIFS(CB$4:CB$54,$A$4:$A$54,$A$3)*100,0)</f>
        <v>100</v>
      </c>
      <c r="CC3" s="135">
        <f t="shared" si="7"/>
        <v>9</v>
      </c>
      <c r="CD3" s="135">
        <f t="shared" si="7"/>
        <v>13</v>
      </c>
      <c r="CE3" s="135">
        <f t="shared" si="7"/>
        <v>34</v>
      </c>
      <c r="CF3" s="135">
        <f t="shared" si="7"/>
        <v>35</v>
      </c>
      <c r="CG3" s="135">
        <f t="shared" si="7"/>
        <v>100</v>
      </c>
      <c r="CH3" s="135">
        <f t="shared" si="7"/>
        <v>100</v>
      </c>
      <c r="CI3" s="58">
        <f>SUMIFS(CI$4:CI$54, $A$4:$A$54, $A$3)</f>
        <v>1</v>
      </c>
      <c r="CJ3" s="58">
        <f t="shared" ref="CJ3:CK3" si="8">SUMIFS(CJ$4:CJ$54, $A$4:$A$54, $A$3)</f>
        <v>0.82</v>
      </c>
      <c r="CK3" s="58">
        <f t="shared" si="8"/>
        <v>1</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$2400.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Colorado.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Colorado.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Colorado.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Colorado.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Colorado.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Colorado.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Colorado.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Colorado.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Colorado.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Colorado.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Colorado.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Colorado.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Colorado.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Colorado.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Colorado.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Colorado.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Colorado.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Colorado.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Colorado.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Colorado.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Colorado.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Colorado.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Colorado.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Colorado.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x14ac:dyDescent="0.75">
      <c r="A3" s="1" t="s">
        <v>1748</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100</v>
      </c>
      <c r="H7" t="s">
        <v>2341</v>
      </c>
      <c r="I7" s="137">
        <v>2030</v>
      </c>
      <c r="J7" s="133">
        <f t="shared" ref="J7:J52" si="0">IF($E7="","",(1-$E7)*$G7)</f>
        <v>50</v>
      </c>
      <c r="K7" s="133">
        <f t="shared" ref="K7:K52" si="1">J7</f>
        <v>50</v>
      </c>
      <c r="L7" s="137" t="s">
        <v>2342</v>
      </c>
      <c r="M7" t="s">
        <v>2343</v>
      </c>
      <c r="N7" s="138">
        <v>2050</v>
      </c>
      <c r="O7">
        <f t="shared" ref="O7:O52" si="2">IF($F7="","",(1-$F7)*$G7)</f>
        <v>9.9999999999999982</v>
      </c>
      <c r="P7">
        <f t="shared" ref="P7:P52" si="3">O7</f>
        <v>9.9999999999999982</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CO</v>
      </c>
      <c r="C1" s="116">
        <f>SUM(C4:C87)</f>
        <v>66.86632993969512</v>
      </c>
      <c r="D1" s="116">
        <f t="shared" ref="D1:AG1" si="0">SUM(D4:D87)</f>
        <v>68.63010544533131</v>
      </c>
      <c r="E1" s="116">
        <f t="shared" si="0"/>
        <v>69.950760553200936</v>
      </c>
      <c r="F1" s="116">
        <f t="shared" si="0"/>
        <v>73.524105862910275</v>
      </c>
      <c r="G1" s="116">
        <f t="shared" si="0"/>
        <v>74.327828197128866</v>
      </c>
      <c r="H1" s="116">
        <f t="shared" si="0"/>
        <v>74.803331673293584</v>
      </c>
      <c r="I1" s="116">
        <f t="shared" si="0"/>
        <v>78.038764734308216</v>
      </c>
      <c r="J1" s="116">
        <f t="shared" si="0"/>
        <v>78.806818521880615</v>
      </c>
      <c r="K1" s="116">
        <f t="shared" si="0"/>
        <v>81.556624583968244</v>
      </c>
      <c r="L1" s="116">
        <f t="shared" si="0"/>
        <v>84.049408218627235</v>
      </c>
      <c r="M1" s="116">
        <f t="shared" si="0"/>
        <v>89.111331723180697</v>
      </c>
      <c r="N1" s="116">
        <f t="shared" si="0"/>
        <v>97.132783999794057</v>
      </c>
      <c r="O1" s="116">
        <f t="shared" si="0"/>
        <v>95.777306550900931</v>
      </c>
      <c r="P1" s="116">
        <f t="shared" si="0"/>
        <v>94.174368433907603</v>
      </c>
      <c r="Q1" s="116">
        <f t="shared" si="0"/>
        <v>97.329660090746543</v>
      </c>
      <c r="R1" s="116">
        <f t="shared" si="0"/>
        <v>99.924884136983493</v>
      </c>
      <c r="S1" s="116">
        <f t="shared" si="0"/>
        <v>100.99640688591046</v>
      </c>
      <c r="T1" s="116">
        <f t="shared" si="0"/>
        <v>103.26799346434647</v>
      </c>
      <c r="U1" s="116">
        <f t="shared" si="0"/>
        <v>101.84676605504706</v>
      </c>
      <c r="V1" s="116">
        <f t="shared" si="0"/>
        <v>96.823660089511549</v>
      </c>
      <c r="W1" s="116">
        <f t="shared" si="0"/>
        <v>99.923033293617806</v>
      </c>
      <c r="X1" s="116">
        <f t="shared" si="0"/>
        <v>97.266903677499002</v>
      </c>
      <c r="Y1" s="116">
        <f t="shared" si="0"/>
        <v>96.111841369076785</v>
      </c>
      <c r="Z1" s="116">
        <f t="shared" si="0"/>
        <v>96.785599222293413</v>
      </c>
      <c r="AA1" s="116">
        <f t="shared" si="0"/>
        <v>98.028710768605151</v>
      </c>
      <c r="AB1" s="116">
        <f t="shared" si="0"/>
        <v>96.834172056558685</v>
      </c>
      <c r="AC1" s="116">
        <f t="shared" si="0"/>
        <v>94.092386849536865</v>
      </c>
      <c r="AD1" s="116">
        <f t="shared" si="0"/>
        <v>94.160261492419878</v>
      </c>
      <c r="AE1" s="116">
        <f t="shared" si="0"/>
        <v>95.411905900091597</v>
      </c>
      <c r="AF1" s="116">
        <f t="shared" si="0"/>
        <v>96.948336250647174</v>
      </c>
      <c r="AG1" s="116">
        <f t="shared" si="0"/>
        <v>85.824138988151915</v>
      </c>
      <c r="AH1" s="116">
        <f>SUM(AH4:AH87)</f>
        <v>90.902933881251286</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75">
      <c r="A5" s="120" t="s">
        <v>479</v>
      </c>
      <c r="B5" s="121" t="s">
        <v>2006</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75">
      <c r="A6" s="120" t="s">
        <v>479</v>
      </c>
      <c r="B6" s="121" t="s">
        <v>2007</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75">
      <c r="A7" s="120" t="s">
        <v>479</v>
      </c>
      <c r="B7" s="121" t="s">
        <v>2008</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75">
      <c r="A8" s="120" t="s">
        <v>479</v>
      </c>
      <c r="B8" s="121" t="s">
        <v>2009</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75">
      <c r="A9" s="120" t="s">
        <v>479</v>
      </c>
      <c r="B9" s="121" t="s">
        <v>2010</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75">
      <c r="A10" s="120" t="s">
        <v>479</v>
      </c>
      <c r="B10" s="121" t="s">
        <v>2011</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75">
      <c r="A11" s="120" t="s">
        <v>479</v>
      </c>
      <c r="B11" s="121" t="s">
        <v>2012</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75">
      <c r="A12" s="120" t="s">
        <v>479</v>
      </c>
      <c r="B12" s="121" t="s">
        <v>2013</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75">
      <c r="A17" s="120" t="s">
        <v>479</v>
      </c>
      <c r="B17" s="121" t="s">
        <v>2018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75">
      <c r="A30" s="120" t="s">
        <v>479</v>
      </c>
      <c r="B30" s="121" t="s">
        <v>2031</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1.7222755336E-3</v>
      </c>
      <c r="D76" s="122">
        <f>SUMIFS('EPA Export Aggregation'!G:G,'EPA Export Aggregation'!$A:$A,$B76,'EPA Export Aggregation'!$D:$D,$A$1)*IF($A76="CH4",About!$D$58,IF($A76="N2O",About!$D$59,1))</f>
        <v>1.7222755336E-3</v>
      </c>
      <c r="E76" s="122">
        <f>SUMIFS('EPA Export Aggregation'!H:H,'EPA Export Aggregation'!$A:$A,$B76,'EPA Export Aggregation'!$D:$D,$A$1)*IF($A76="CH4",About!$D$58,IF($A76="N2O",About!$D$59,1))</f>
        <v>1.7222755336E-3</v>
      </c>
      <c r="F76" s="122">
        <f>SUMIFS('EPA Export Aggregation'!I:I,'EPA Export Aggregation'!$A:$A,$B76,'EPA Export Aggregation'!$D:$D,$A$1)*IF($A76="CH4",About!$D$58,IF($A76="N2O",About!$D$59,1))</f>
        <v>2.1528446533000001E-3</v>
      </c>
      <c r="G76" s="122">
        <f>SUMIFS('EPA Export Aggregation'!J:J,'EPA Export Aggregation'!$A:$A,$B76,'EPA Export Aggregation'!$D:$D,$A$1)*IF($A76="CH4",About!$D$58,IF($A76="N2O",About!$D$59,1))</f>
        <v>2.3681286269999998E-3</v>
      </c>
      <c r="H76" s="122">
        <f>SUMIFS('EPA Export Aggregation'!K:K,'EPA Export Aggregation'!$A:$A,$B76,'EPA Export Aggregation'!$D:$D,$A$1)*IF($A76="CH4",About!$D$58,IF($A76="N2O",About!$D$59,1))</f>
        <v>2.9759339869000001E-3</v>
      </c>
      <c r="I76" s="122">
        <f>SUMIFS('EPA Export Aggregation'!L:L,'EPA Export Aggregation'!$A:$A,$B76,'EPA Export Aggregation'!$D:$D,$A$1)*IF($A76="CH4",About!$D$58,IF($A76="N2O",About!$D$59,1))</f>
        <v>3.3046647431999999E-3</v>
      </c>
      <c r="J76" s="122">
        <f>SUMIFS('EPA Export Aggregation'!M:M,'EPA Export Aggregation'!$A:$A,$B76,'EPA Export Aggregation'!$D:$D,$A$1)*IF($A76="CH4",About!$D$58,IF($A76="N2O",About!$D$59,1))</f>
        <v>3.4923696805999999E-3</v>
      </c>
      <c r="K76" s="122">
        <f>SUMIFS('EPA Export Aggregation'!N:N,'EPA Export Aggregation'!$A:$A,$B76,'EPA Export Aggregation'!$D:$D,$A$1)*IF($A76="CH4",About!$D$58,IF($A76="N2O",About!$D$59,1))</f>
        <v>4.2822597918999996E-3</v>
      </c>
      <c r="L76" s="122">
        <f>SUMIFS('EPA Export Aggregation'!O:O,'EPA Export Aggregation'!$A:$A,$B76,'EPA Export Aggregation'!$D:$D,$A$1)*IF($A76="CH4",About!$D$58,IF($A76="N2O",About!$D$59,1))</f>
        <v>4.3454643134999997E-3</v>
      </c>
      <c r="M76" s="122">
        <f>SUMIFS('EPA Export Aggregation'!P:P,'EPA Export Aggregation'!$A:$A,$B76,'EPA Export Aggregation'!$D:$D,$A$1)*IF($A76="CH4",About!$D$58,IF($A76="N2O",About!$D$59,1))</f>
        <v>2.6463257747999999E-3</v>
      </c>
      <c r="N76" s="122">
        <f>SUMIFS('EPA Export Aggregation'!Q:Q,'EPA Export Aggregation'!$A:$A,$B76,'EPA Export Aggregation'!$D:$D,$A$1)*IF($A76="CH4",About!$D$58,IF($A76="N2O",About!$D$59,1))</f>
        <v>1.7585100911E-3</v>
      </c>
      <c r="O76" s="122">
        <f>SUMIFS('EPA Export Aggregation'!R:R,'EPA Export Aggregation'!$A:$A,$B76,'EPA Export Aggregation'!$D:$D,$A$1)*IF($A76="CH4",About!$D$58,IF($A76="N2O",About!$D$59,1))</f>
        <v>1.6811587657E-3</v>
      </c>
      <c r="P76" s="122">
        <f>SUMIFS('EPA Export Aggregation'!S:S,'EPA Export Aggregation'!$A:$A,$B76,'EPA Export Aggregation'!$D:$D,$A$1)*IF($A76="CH4",About!$D$58,IF($A76="N2O",About!$D$59,1))</f>
        <v>1.7579476280999999E-3</v>
      </c>
      <c r="Q76" s="122">
        <f>SUMIFS('EPA Export Aggregation'!T:T,'EPA Export Aggregation'!$A:$A,$B76,'EPA Export Aggregation'!$D:$D,$A$1)*IF($A76="CH4",About!$D$58,IF($A76="N2O",About!$D$59,1))</f>
        <v>1.7503057339E-3</v>
      </c>
      <c r="R76" s="122">
        <f>SUMIFS('EPA Export Aggregation'!U:U,'EPA Export Aggregation'!$A:$A,$B76,'EPA Export Aggregation'!$D:$D,$A$1)*IF($A76="CH4",About!$D$58,IF($A76="N2O",About!$D$59,1))</f>
        <v>1.6802121792999999E-3</v>
      </c>
      <c r="S76" s="122">
        <f>SUMIFS('EPA Export Aggregation'!V:V,'EPA Export Aggregation'!$A:$A,$B76,'EPA Export Aggregation'!$D:$D,$A$1)*IF($A76="CH4",About!$D$58,IF($A76="N2O",About!$D$59,1))</f>
        <v>2.0004325801000001E-3</v>
      </c>
      <c r="T76" s="122">
        <f>SUMIFS('EPA Export Aggregation'!W:W,'EPA Export Aggregation'!$A:$A,$B76,'EPA Export Aggregation'!$D:$D,$A$1)*IF($A76="CH4",About!$D$58,IF($A76="N2O",About!$D$59,1))</f>
        <v>1.9466491717000001E-3</v>
      </c>
      <c r="U76" s="122">
        <f>SUMIFS('EPA Export Aggregation'!X:X,'EPA Export Aggregation'!$A:$A,$B76,'EPA Export Aggregation'!$D:$D,$A$1)*IF($A76="CH4",About!$D$58,IF($A76="N2O",About!$D$59,1))</f>
        <v>1.8398931706999999E-3</v>
      </c>
      <c r="V76" s="122">
        <f>SUMIFS('EPA Export Aggregation'!Y:Y,'EPA Export Aggregation'!$A:$A,$B76,'EPA Export Aggregation'!$D:$D,$A$1)*IF($A76="CH4",About!$D$58,IF($A76="N2O",About!$D$59,1))</f>
        <v>1.4120474237999999E-3</v>
      </c>
      <c r="W76" s="122">
        <f>SUMIFS('EPA Export Aggregation'!Z:Z,'EPA Export Aggregation'!$A:$A,$B76,'EPA Export Aggregation'!$D:$D,$A$1)*IF($A76="CH4",About!$D$58,IF($A76="N2O",About!$D$59,1))</f>
        <v>1.8864671272999999E-3</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1.0528200160000001E-2</v>
      </c>
      <c r="AA76" s="122">
        <f>SUMIFS('EPA Export Aggregation'!AD:AD,'EPA Export Aggregation'!$A:$A,$B76,'EPA Export Aggregation'!$D:$D,$A$1)*IF($A76="CH4",About!$D$58,IF($A76="N2O",About!$D$59,1))</f>
        <v>1.1895319999999999E-2</v>
      </c>
      <c r="AB76" s="122">
        <f>SUMIFS('EPA Export Aggregation'!AE:AE,'EPA Export Aggregation'!$A:$A,$B76,'EPA Export Aggregation'!$D:$D,$A$1)*IF($A76="CH4",About!$D$58,IF($A76="N2O",About!$D$59,1))</f>
        <v>1.028637E-2</v>
      </c>
      <c r="AC76" s="122">
        <f>SUMIFS('EPA Export Aggregation'!AF:AF,'EPA Export Aggregation'!$A:$A,$B76,'EPA Export Aggregation'!$D:$D,$A$1)*IF($A76="CH4",About!$D$58,IF($A76="N2O",About!$D$59,1))</f>
        <v>9.1460527600000004E-3</v>
      </c>
      <c r="AD76" s="122">
        <f>SUMIFS('EPA Export Aggregation'!AG:AG,'EPA Export Aggregation'!$A:$A,$B76,'EPA Export Aggregation'!$D:$D,$A$1)*IF($A76="CH4",About!$D$58,IF($A76="N2O",About!$D$59,1))</f>
        <v>1.1130703E-2</v>
      </c>
      <c r="AE76" s="122">
        <f>SUMIFS('EPA Export Aggregation'!AH:AH,'EPA Export Aggregation'!$A:$A,$B76,'EPA Export Aggregation'!$D:$D,$A$1)*IF($A76="CH4",About!$D$58,IF($A76="N2O",About!$D$59,1))</f>
        <v>1.1115139E-2</v>
      </c>
      <c r="AF76" s="122">
        <f>SUMIFS('EPA Export Aggregation'!AI:AI,'EPA Export Aggregation'!$A:$A,$B76,'EPA Export Aggregation'!$D:$D,$A$1)*IF($A76="CH4",About!$D$58,IF($A76="N2O",About!$D$59,1))</f>
        <v>7.4672799999999998E-3</v>
      </c>
      <c r="AG76" s="122">
        <f>SUMIFS('EPA Export Aggregation'!AJ:AJ,'EPA Export Aggregation'!$A:$A,$B76,'EPA Export Aggregation'!$D:$D,$A$1)*IF($A76="CH4",About!$D$58,IF($A76="N2O",About!$D$59,1))</f>
        <v>4.4905398000000003E-3</v>
      </c>
      <c r="AH76" s="122">
        <f>SUMIFS('EPA Export Aggregation'!AK:AK,'EPA Export Aggregation'!$A:$A,$B76,'EPA Export Aggregation'!$D:$D,$A$1)*IF($A76="CH4",About!$D$58,IF($A76="N2O",About!$D$59,1))</f>
        <v>6.4328720000000001E-3</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2.4143099205426101E-2</v>
      </c>
      <c r="D80" s="122">
        <f>SUMIFS('EPA Export Aggregation'!G:G,'EPA Export Aggregation'!$A:$A,$B80,'EPA Export Aggregation'!$D:$D,$A$1)*IF($A80="CH4",About!$D$58,IF($A80="N2O",About!$D$59,1))</f>
        <v>2.4143099205426101E-2</v>
      </c>
      <c r="E80" s="122">
        <f>SUMIFS('EPA Export Aggregation'!H:H,'EPA Export Aggregation'!$A:$A,$B80,'EPA Export Aggregation'!$D:$D,$A$1)*IF($A80="CH4",About!$D$58,IF($A80="N2O",About!$D$59,1))</f>
        <v>2.4143099205426101E-2</v>
      </c>
      <c r="F80" s="122">
        <f>SUMIFS('EPA Export Aggregation'!I:I,'EPA Export Aggregation'!$A:$A,$B80,'EPA Export Aggregation'!$D:$D,$A$1)*IF($A80="CH4",About!$D$58,IF($A80="N2O",About!$D$59,1))</f>
        <v>3.0178874560782401E-2</v>
      </c>
      <c r="G80" s="122">
        <f>SUMIFS('EPA Export Aggregation'!J:J,'EPA Export Aggregation'!$A:$A,$B80,'EPA Export Aggregation'!$D:$D,$A$1)*IF($A80="CH4",About!$D$58,IF($A80="N2O",About!$D$59,1))</f>
        <v>3.3196762572060702E-2</v>
      </c>
      <c r="H80" s="122">
        <f>SUMIFS('EPA Export Aggregation'!K:K,'EPA Export Aggregation'!$A:$A,$B80,'EPA Export Aggregation'!$D:$D,$A$1)*IF($A80="CH4",About!$D$58,IF($A80="N2O",About!$D$59,1))</f>
        <v>4.1717070270257298E-2</v>
      </c>
      <c r="I80" s="122">
        <f>SUMIFS('EPA Export Aggregation'!L:L,'EPA Export Aggregation'!$A:$A,$B80,'EPA Export Aggregation'!$D:$D,$A$1)*IF($A80="CH4",About!$D$58,IF($A80="N2O",About!$D$59,1))</f>
        <v>4.6325257609241499E-2</v>
      </c>
      <c r="J80" s="122">
        <f>SUMIFS('EPA Export Aggregation'!M:M,'EPA Export Aggregation'!$A:$A,$B80,'EPA Export Aggregation'!$D:$D,$A$1)*IF($A80="CH4",About!$D$58,IF($A80="N2O",About!$D$59,1))</f>
        <v>4.8956534416602401E-2</v>
      </c>
      <c r="K80" s="122">
        <f>SUMIFS('EPA Export Aggregation'!N:N,'EPA Export Aggregation'!$A:$A,$B80,'EPA Export Aggregation'!$D:$D,$A$1)*IF($A80="CH4",About!$D$58,IF($A80="N2O",About!$D$59,1))</f>
        <v>6.0029329339695098E-2</v>
      </c>
      <c r="L80" s="122">
        <f>SUMIFS('EPA Export Aggregation'!O:O,'EPA Export Aggregation'!$A:$A,$B80,'EPA Export Aggregation'!$D:$D,$A$1)*IF($A80="CH4",About!$D$58,IF($A80="N2O",About!$D$59,1))</f>
        <v>6.0915330408822903E-2</v>
      </c>
      <c r="M80" s="122">
        <f>SUMIFS('EPA Export Aggregation'!P:P,'EPA Export Aggregation'!$A:$A,$B80,'EPA Export Aggregation'!$D:$D,$A$1)*IF($A80="CH4",About!$D$58,IF($A80="N2O",About!$D$59,1))</f>
        <v>5.1956597643167401E-2</v>
      </c>
      <c r="N80" s="122">
        <f>SUMIFS('EPA Export Aggregation'!Q:Q,'EPA Export Aggregation'!$A:$A,$B80,'EPA Export Aggregation'!$D:$D,$A$1)*IF($A80="CH4",About!$D$58,IF($A80="N2O",About!$D$59,1))</f>
        <v>3.6565711712991097E-2</v>
      </c>
      <c r="O80" s="122">
        <f>SUMIFS('EPA Export Aggregation'!R:R,'EPA Export Aggregation'!$A:$A,$B80,'EPA Export Aggregation'!$D:$D,$A$1)*IF($A80="CH4",About!$D$58,IF($A80="N2O",About!$D$59,1))</f>
        <v>3.58203208380206E-2</v>
      </c>
      <c r="P80" s="122">
        <f>SUMIFS('EPA Export Aggregation'!S:S,'EPA Export Aggregation'!$A:$A,$B80,'EPA Export Aggregation'!$D:$D,$A$1)*IF($A80="CH4",About!$D$58,IF($A80="N2O",About!$D$59,1))</f>
        <v>3.2749704702890702E-2</v>
      </c>
      <c r="Q80" s="122">
        <f>SUMIFS('EPA Export Aggregation'!T:T,'EPA Export Aggregation'!$A:$A,$B80,'EPA Export Aggregation'!$D:$D,$A$1)*IF($A80="CH4",About!$D$58,IF($A80="N2O",About!$D$59,1))</f>
        <v>3.0419271711441001E-2</v>
      </c>
      <c r="R80" s="122">
        <f>SUMIFS('EPA Export Aggregation'!U:U,'EPA Export Aggregation'!$A:$A,$B80,'EPA Export Aggregation'!$D:$D,$A$1)*IF($A80="CH4",About!$D$58,IF($A80="N2O",About!$D$59,1))</f>
        <v>2.8027289944177702E-2</v>
      </c>
      <c r="S80" s="122">
        <f>SUMIFS('EPA Export Aggregation'!V:V,'EPA Export Aggregation'!$A:$A,$B80,'EPA Export Aggregation'!$D:$D,$A$1)*IF($A80="CH4",About!$D$58,IF($A80="N2O",About!$D$59,1))</f>
        <v>2.9944846118966299E-2</v>
      </c>
      <c r="T80" s="122">
        <f>SUMIFS('EPA Export Aggregation'!W:W,'EPA Export Aggregation'!$A:$A,$B80,'EPA Export Aggregation'!$D:$D,$A$1)*IF($A80="CH4",About!$D$58,IF($A80="N2O",About!$D$59,1))</f>
        <v>2.8614265279852402E-2</v>
      </c>
      <c r="U80" s="122">
        <f>SUMIFS('EPA Export Aggregation'!X:X,'EPA Export Aggregation'!$A:$A,$B80,'EPA Export Aggregation'!$D:$D,$A$1)*IF($A80="CH4",About!$D$58,IF($A80="N2O",About!$D$59,1))</f>
        <v>2.60037211667772E-2</v>
      </c>
      <c r="V80" s="122">
        <f>SUMIFS('EPA Export Aggregation'!Y:Y,'EPA Export Aggregation'!$A:$A,$B80,'EPA Export Aggregation'!$D:$D,$A$1)*IF($A80="CH4",About!$D$58,IF($A80="N2O",About!$D$59,1))</f>
        <v>1.7837181908757702E-2</v>
      </c>
      <c r="W80" s="122">
        <f>SUMIFS('EPA Export Aggregation'!Z:Z,'EPA Export Aggregation'!$A:$A,$B80,'EPA Export Aggregation'!$D:$D,$A$1)*IF($A80="CH4",About!$D$58,IF($A80="N2O",About!$D$59,1))</f>
        <v>2.3975302337498498E-2</v>
      </c>
      <c r="X80" s="122">
        <f>SUMIFS('EPA Export Aggregation'!AA:AA,'EPA Export Aggregation'!$A:$A,$B80,'EPA Export Aggregation'!$D:$D,$A$1)*IF($A80="CH4",About!$D$58,IF($A80="N2O",About!$D$59,1))</f>
        <v>0.35516487103060002</v>
      </c>
      <c r="Y80" s="122">
        <f>SUMIFS('EPA Export Aggregation'!AB:AB,'EPA Export Aggregation'!$A:$A,$B80,'EPA Export Aggregation'!$D:$D,$A$1)*IF($A80="CH4",About!$D$58,IF($A80="N2O",About!$D$59,1))</f>
        <v>0.23483570219559999</v>
      </c>
      <c r="Z80" s="122">
        <f>SUMIFS('EPA Export Aggregation'!AC:AC,'EPA Export Aggregation'!$A:$A,$B80,'EPA Export Aggregation'!$D:$D,$A$1)*IF($A80="CH4",About!$D$58,IF($A80="N2O",About!$D$59,1))</f>
        <v>0.22061638764300001</v>
      </c>
      <c r="AA80" s="122">
        <f>SUMIFS('EPA Export Aggregation'!AD:AD,'EPA Export Aggregation'!$A:$A,$B80,'EPA Export Aggregation'!$D:$D,$A$1)*IF($A80="CH4",About!$D$58,IF($A80="N2O",About!$D$59,1))</f>
        <v>0.25639656804599997</v>
      </c>
      <c r="AB80" s="122">
        <f>SUMIFS('EPA Export Aggregation'!AE:AE,'EPA Export Aggregation'!$A:$A,$B80,'EPA Export Aggregation'!$D:$D,$A$1)*IF($A80="CH4",About!$D$58,IF($A80="N2O",About!$D$59,1))</f>
        <v>0.21783546894</v>
      </c>
      <c r="AC80" s="122">
        <f>SUMIFS('EPA Export Aggregation'!AF:AF,'EPA Export Aggregation'!$A:$A,$B80,'EPA Export Aggregation'!$D:$D,$A$1)*IF($A80="CH4",About!$D$58,IF($A80="N2O",About!$D$59,1))</f>
        <v>0.20407712840100001</v>
      </c>
      <c r="AD80" s="122">
        <f>SUMIFS('EPA Export Aggregation'!AG:AG,'EPA Export Aggregation'!$A:$A,$B80,'EPA Export Aggregation'!$D:$D,$A$1)*IF($A80="CH4",About!$D$58,IF($A80="N2O",About!$D$59,1))</f>
        <v>0.2161593684</v>
      </c>
      <c r="AE80" s="122">
        <f>SUMIFS('EPA Export Aggregation'!AH:AH,'EPA Export Aggregation'!$A:$A,$B80,'EPA Export Aggregation'!$D:$D,$A$1)*IF($A80="CH4",About!$D$58,IF($A80="N2O",About!$D$59,1))</f>
        <v>0.2205117818</v>
      </c>
      <c r="AF80" s="122">
        <f>SUMIFS('EPA Export Aggregation'!AI:AI,'EPA Export Aggregation'!$A:$A,$B80,'EPA Export Aggregation'!$D:$D,$A$1)*IF($A80="CH4",About!$D$58,IF($A80="N2O",About!$D$59,1))</f>
        <v>0.15343324189800001</v>
      </c>
      <c r="AG80" s="122">
        <f>SUMIFS('EPA Export Aggregation'!AJ:AJ,'EPA Export Aggregation'!$A:$A,$B80,'EPA Export Aggregation'!$D:$D,$A$1)*IF($A80="CH4",About!$D$58,IF($A80="N2O",About!$D$59,1))</f>
        <v>0.10358159792</v>
      </c>
      <c r="AH80" s="122">
        <f>SUMIFS('EPA Export Aggregation'!AK:AK,'EPA Export Aggregation'!$A:$A,$B80,'EPA Export Aggregation'!$D:$D,$A$1)*IF($A80="CH4",About!$D$58,IF($A80="N2O",About!$D$59,1))</f>
        <v>0.10111952948</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4.85312365E-3</v>
      </c>
      <c r="D84" s="122">
        <f>SUMIFS('EPA Export Aggregation'!G:G,'EPA Export Aggregation'!$A:$A,$B84,'EPA Export Aggregation'!$D:$D,$A$1)*IF($A84="CH4",About!$D$58,IF($A84="N2O",About!$D$59,1))</f>
        <v>4.85312365E-3</v>
      </c>
      <c r="E84" s="122">
        <f>SUMIFS('EPA Export Aggregation'!H:H,'EPA Export Aggregation'!$A:$A,$B84,'EPA Export Aggregation'!$D:$D,$A$1)*IF($A84="CH4",About!$D$58,IF($A84="N2O",About!$D$59,1))</f>
        <v>4.85312365E-3</v>
      </c>
      <c r="F84" s="122">
        <f>SUMIFS('EPA Export Aggregation'!I:I,'EPA Export Aggregation'!$A:$A,$B84,'EPA Export Aggregation'!$D:$D,$A$1)*IF($A84="CH4",About!$D$58,IF($A84="N2O",About!$D$59,1))</f>
        <v>6.0664051499999998E-3</v>
      </c>
      <c r="G84" s="122">
        <f>SUMIFS('EPA Export Aggregation'!J:J,'EPA Export Aggregation'!$A:$A,$B84,'EPA Export Aggregation'!$D:$D,$A$1)*IF($A84="CH4",About!$D$58,IF($A84="N2O",About!$D$59,1))</f>
        <v>6.6730458999999997E-3</v>
      </c>
      <c r="H84" s="122">
        <f>SUMIFS('EPA Export Aggregation'!K:K,'EPA Export Aggregation'!$A:$A,$B84,'EPA Export Aggregation'!$D:$D,$A$1)*IF($A84="CH4",About!$D$58,IF($A84="N2O",About!$D$59,1))</f>
        <v>8.3857564500000002E-3</v>
      </c>
      <c r="I84" s="122">
        <f>SUMIFS('EPA Export Aggregation'!L:L,'EPA Export Aggregation'!$A:$A,$B84,'EPA Export Aggregation'!$D:$D,$A$1)*IF($A84="CH4",About!$D$58,IF($A84="N2O",About!$D$59,1))</f>
        <v>9.3120700499999993E-3</v>
      </c>
      <c r="J84" s="122">
        <f>SUMIFS('EPA Export Aggregation'!M:M,'EPA Export Aggregation'!$A:$A,$B84,'EPA Export Aggregation'!$D:$D,$A$1)*IF($A84="CH4",About!$D$58,IF($A84="N2O",About!$D$59,1))</f>
        <v>9.8409963E-3</v>
      </c>
      <c r="K84" s="122">
        <f>SUMIFS('EPA Export Aggregation'!N:N,'EPA Export Aggregation'!$A:$A,$B84,'EPA Export Aggregation'!$D:$D,$A$1)*IF($A84="CH4",About!$D$58,IF($A84="N2O",About!$D$59,1))</f>
        <v>1.20667941E-2</v>
      </c>
      <c r="L84" s="122">
        <f>SUMIFS('EPA Export Aggregation'!O:O,'EPA Export Aggregation'!$A:$A,$B84,'EPA Export Aggregation'!$D:$D,$A$1)*IF($A84="CH4",About!$D$58,IF($A84="N2O",About!$D$59,1))</f>
        <v>1.224489355E-2</v>
      </c>
      <c r="M84" s="122">
        <f>SUMIFS('EPA Export Aggregation'!P:P,'EPA Export Aggregation'!$A:$A,$B84,'EPA Export Aggregation'!$D:$D,$A$1)*IF($A84="CH4",About!$D$58,IF($A84="N2O",About!$D$59,1))</f>
        <v>9.8969474500000005E-3</v>
      </c>
      <c r="N84" s="122">
        <f>SUMIFS('EPA Export Aggregation'!Q:Q,'EPA Export Aggregation'!$A:$A,$B84,'EPA Export Aggregation'!$D:$D,$A$1)*IF($A84="CH4",About!$D$58,IF($A84="N2O",About!$D$59,1))</f>
        <v>6.7290839999999998E-3</v>
      </c>
      <c r="O84" s="122">
        <f>SUMIFS('EPA Export Aggregation'!R:R,'EPA Export Aggregation'!$A:$A,$B84,'EPA Export Aggregation'!$D:$D,$A$1)*IF($A84="CH4",About!$D$58,IF($A84="N2O",About!$D$59,1))</f>
        <v>5.9728304999999999E-3</v>
      </c>
      <c r="P84" s="122">
        <f>SUMIFS('EPA Export Aggregation'!S:S,'EPA Export Aggregation'!$A:$A,$B84,'EPA Export Aggregation'!$D:$D,$A$1)*IF($A84="CH4",About!$D$58,IF($A84="N2O",About!$D$59,1))</f>
        <v>7.1955284499999996E-3</v>
      </c>
      <c r="Q84" s="122">
        <f>SUMIFS('EPA Export Aggregation'!T:T,'EPA Export Aggregation'!$A:$A,$B84,'EPA Export Aggregation'!$D:$D,$A$1)*IF($A84="CH4",About!$D$58,IF($A84="N2O",About!$D$59,1))</f>
        <v>6.90723985E-3</v>
      </c>
      <c r="R84" s="122">
        <f>SUMIFS('EPA Export Aggregation'!U:U,'EPA Export Aggregation'!$A:$A,$B84,'EPA Export Aggregation'!$D:$D,$A$1)*IF($A84="CH4",About!$D$58,IF($A84="N2O",About!$D$59,1))</f>
        <v>7.5110394499999997E-3</v>
      </c>
      <c r="S84" s="122">
        <f>SUMIFS('EPA Export Aggregation'!V:V,'EPA Export Aggregation'!$A:$A,$B84,'EPA Export Aggregation'!$D:$D,$A$1)*IF($A84="CH4",About!$D$58,IF($A84="N2O",About!$D$59,1))</f>
        <v>7.2940052000000002E-3</v>
      </c>
      <c r="T84" s="122">
        <f>SUMIFS('EPA Export Aggregation'!W:W,'EPA Export Aggregation'!$A:$A,$B84,'EPA Export Aggregation'!$D:$D,$A$1)*IF($A84="CH4",About!$D$58,IF($A84="N2O",About!$D$59,1))</f>
        <v>5.86855395E-3</v>
      </c>
      <c r="U84" s="122">
        <f>SUMIFS('EPA Export Aggregation'!X:X,'EPA Export Aggregation'!$A:$A,$B84,'EPA Export Aggregation'!$D:$D,$A$1)*IF($A84="CH4",About!$D$58,IF($A84="N2O",About!$D$59,1))</f>
        <v>5.3889659499999996E-3</v>
      </c>
      <c r="V84" s="122">
        <f>SUMIFS('EPA Export Aggregation'!Y:Y,'EPA Export Aggregation'!$A:$A,$B84,'EPA Export Aggregation'!$D:$D,$A$1)*IF($A84="CH4",About!$D$58,IF($A84="N2O",About!$D$59,1))</f>
        <v>4.1177122999999996E-3</v>
      </c>
      <c r="W84" s="122">
        <f>SUMIFS('EPA Export Aggregation'!Z:Z,'EPA Export Aggregation'!$A:$A,$B84,'EPA Export Aggregation'!$D:$D,$A$1)*IF($A84="CH4",About!$D$58,IF($A84="N2O",About!$D$59,1))</f>
        <v>5.3835186500000003E-3</v>
      </c>
      <c r="X84" s="122">
        <f>SUMIFS('EPA Export Aggregation'!AA:AA,'EPA Export Aggregation'!$A:$A,$B84,'EPA Export Aggregation'!$D:$D,$A$1)*IF($A84="CH4",About!$D$58,IF($A84="N2O",About!$D$59,1))</f>
        <v>8.7710812499999999E-2</v>
      </c>
      <c r="Y84" s="122">
        <f>SUMIFS('EPA Export Aggregation'!AB:AB,'EPA Export Aggregation'!$A:$A,$B84,'EPA Export Aggregation'!$D:$D,$A$1)*IF($A84="CH4",About!$D$58,IF($A84="N2O",About!$D$59,1))</f>
        <v>0.1069960875</v>
      </c>
      <c r="Z84" s="122">
        <f>SUMIFS('EPA Export Aggregation'!AC:AC,'EPA Export Aggregation'!$A:$A,$B84,'EPA Export Aggregation'!$D:$D,$A$1)*IF($A84="CH4",About!$D$58,IF($A84="N2O",About!$D$59,1))</f>
        <v>0.145832775</v>
      </c>
      <c r="AA84" s="122">
        <f>SUMIFS('EPA Export Aggregation'!AD:AD,'EPA Export Aggregation'!$A:$A,$B84,'EPA Export Aggregation'!$D:$D,$A$1)*IF($A84="CH4",About!$D$58,IF($A84="N2O",About!$D$59,1))</f>
        <v>0.21017459999999999</v>
      </c>
      <c r="AB84" s="122">
        <f>SUMIFS('EPA Export Aggregation'!AE:AE,'EPA Export Aggregation'!$A:$A,$B84,'EPA Export Aggregation'!$D:$D,$A$1)*IF($A84="CH4",About!$D$58,IF($A84="N2O",About!$D$59,1))</f>
        <v>0.26324229999999998</v>
      </c>
      <c r="AC84" s="122">
        <f>SUMIFS('EPA Export Aggregation'!AF:AF,'EPA Export Aggregation'!$A:$A,$B84,'EPA Export Aggregation'!$D:$D,$A$1)*IF($A84="CH4",About!$D$58,IF($A84="N2O",About!$D$59,1))</f>
        <v>0.25978163830000001</v>
      </c>
      <c r="AD84" s="122">
        <f>SUMIFS('EPA Export Aggregation'!AG:AG,'EPA Export Aggregation'!$A:$A,$B84,'EPA Export Aggregation'!$D:$D,$A$1)*IF($A84="CH4",About!$D$58,IF($A84="N2O",About!$D$59,1))</f>
        <v>0.19885230000000001</v>
      </c>
      <c r="AE84" s="122">
        <f>SUMIFS('EPA Export Aggregation'!AH:AH,'EPA Export Aggregation'!$A:$A,$B84,'EPA Export Aggregation'!$D:$D,$A$1)*IF($A84="CH4",About!$D$58,IF($A84="N2O",About!$D$59,1))</f>
        <v>0.17452275</v>
      </c>
      <c r="AF84" s="122">
        <f>SUMIFS('EPA Export Aggregation'!AI:AI,'EPA Export Aggregation'!$A:$A,$B84,'EPA Export Aggregation'!$D:$D,$A$1)*IF($A84="CH4",About!$D$58,IF($A84="N2O",About!$D$59,1))</f>
        <v>0.16648104999999999</v>
      </c>
      <c r="AG84" s="122">
        <f>SUMIFS('EPA Export Aggregation'!AJ:AJ,'EPA Export Aggregation'!$A:$A,$B84,'EPA Export Aggregation'!$D:$D,$A$1)*IF($A84="CH4",About!$D$58,IF($A84="N2O",About!$D$59,1))</f>
        <v>0.1144027</v>
      </c>
      <c r="AH84" s="122">
        <f>SUMIFS('EPA Export Aggregation'!AK:AK,'EPA Export Aggregation'!$A:$A,$B84,'EPA Export Aggregation'!$D:$D,$A$1)*IF($A84="CH4",About!$D$58,IF($A84="N2O",About!$D$59,1))</f>
        <v>0.11176670499999999</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4.2623139999999998E-4</v>
      </c>
      <c r="D87" s="122">
        <f>SUMIFS('EPA Export Aggregation'!$F:$F,'EPA Export Aggregation'!$A:$A,$B87,'EPA Export Aggregation'!$D:$D,$A$1)*IF($A87="CH4",About!$D$58,IF($A87="N2O",About!$D$59,1))</f>
        <v>4.2623139999999998E-4</v>
      </c>
      <c r="E87" s="122">
        <f>SUMIFS('EPA Export Aggregation'!$F:$F,'EPA Export Aggregation'!$A:$A,$B87,'EPA Export Aggregation'!$D:$D,$A$1)*IF($A87="CH4",About!$D$58,IF($A87="N2O",About!$D$59,1))</f>
        <v>4.2623139999999998E-4</v>
      </c>
      <c r="F87" s="122">
        <f>SUMIFS('EPA Export Aggregation'!$F:$F,'EPA Export Aggregation'!$A:$A,$B87,'EPA Export Aggregation'!$D:$D,$A$1)*IF($A87="CH4",About!$D$58,IF($A87="N2O",About!$D$59,1))</f>
        <v>4.2623139999999998E-4</v>
      </c>
      <c r="G87" s="122">
        <f>SUMIFS('EPA Export Aggregation'!$F:$F,'EPA Export Aggregation'!$A:$A,$B87,'EPA Export Aggregation'!$D:$D,$A$1)*IF($A87="CH4",About!$D$58,IF($A87="N2O",About!$D$59,1))</f>
        <v>4.2623139999999998E-4</v>
      </c>
      <c r="H87" s="122">
        <f>SUMIFS('EPA Export Aggregation'!$F:$F,'EPA Export Aggregation'!$A:$A,$B87,'EPA Export Aggregation'!$D:$D,$A$1)*IF($A87="CH4",About!$D$58,IF($A87="N2O",About!$D$59,1))</f>
        <v>4.2623139999999998E-4</v>
      </c>
      <c r="I87" s="122">
        <f>SUMIFS('EPA Export Aggregation'!$F:$F,'EPA Export Aggregation'!$A:$A,$B87,'EPA Export Aggregation'!$D:$D,$A$1)*IF($A87="CH4",About!$D$58,IF($A87="N2O",About!$D$59,1))</f>
        <v>4.2623139999999998E-4</v>
      </c>
      <c r="J87" s="122">
        <f>SUMIFS('EPA Export Aggregation'!$F:$F,'EPA Export Aggregation'!$A:$A,$B87,'EPA Export Aggregation'!$D:$D,$A$1)*IF($A87="CH4",About!$D$58,IF($A87="N2O",About!$D$59,1))</f>
        <v>4.2623139999999998E-4</v>
      </c>
      <c r="K87" s="122">
        <f>SUMIFS('EPA Export Aggregation'!$F:$F,'EPA Export Aggregation'!$A:$A,$B87,'EPA Export Aggregation'!$D:$D,$A$1)*IF($A87="CH4",About!$D$58,IF($A87="N2O",About!$D$59,1))</f>
        <v>4.2623139999999998E-4</v>
      </c>
      <c r="L87" s="122">
        <f>SUMIFS('EPA Export Aggregation'!$F:$F,'EPA Export Aggregation'!$A:$A,$B87,'EPA Export Aggregation'!$D:$D,$A$1)*IF($A87="CH4",About!$D$58,IF($A87="N2O",About!$D$59,1))</f>
        <v>4.2623139999999998E-4</v>
      </c>
      <c r="M87" s="122">
        <f>SUMIFS('EPA Export Aggregation'!$F:$F,'EPA Export Aggregation'!$A:$A,$B87,'EPA Export Aggregation'!$D:$D,$A$1)*IF($A87="CH4",About!$D$58,IF($A87="N2O",About!$D$59,1))</f>
        <v>4.2623139999999998E-4</v>
      </c>
      <c r="N87" s="122">
        <f>SUMIFS('EPA Export Aggregation'!$F:$F,'EPA Export Aggregation'!$A:$A,$B87,'EPA Export Aggregation'!$D:$D,$A$1)*IF($A87="CH4",About!$D$58,IF($A87="N2O",About!$D$59,1))</f>
        <v>4.2623139999999998E-4</v>
      </c>
      <c r="O87" s="122">
        <f>SUMIFS('EPA Export Aggregation'!$F:$F,'EPA Export Aggregation'!$A:$A,$B87,'EPA Export Aggregation'!$D:$D,$A$1)*IF($A87="CH4",About!$D$58,IF($A87="N2O",About!$D$59,1))</f>
        <v>4.2623139999999998E-4</v>
      </c>
      <c r="P87" s="122">
        <f>SUMIFS('EPA Export Aggregation'!$F:$F,'EPA Export Aggregation'!$A:$A,$B87,'EPA Export Aggregation'!$D:$D,$A$1)*IF($A87="CH4",About!$D$58,IF($A87="N2O",About!$D$59,1))</f>
        <v>4.2623139999999998E-4</v>
      </c>
      <c r="Q87" s="122">
        <f>SUMIFS('EPA Export Aggregation'!$F:$F,'EPA Export Aggregation'!$A:$A,$B87,'EPA Export Aggregation'!$D:$D,$A$1)*IF($A87="CH4",About!$D$58,IF($A87="N2O",About!$D$59,1))</f>
        <v>4.2623139999999998E-4</v>
      </c>
      <c r="R87" s="122">
        <f>SUMIFS('EPA Export Aggregation'!$F:$F,'EPA Export Aggregation'!$A:$A,$B87,'EPA Export Aggregation'!$D:$D,$A$1)*IF($A87="CH4",About!$D$58,IF($A87="N2O",About!$D$59,1))</f>
        <v>4.2623139999999998E-4</v>
      </c>
      <c r="S87" s="122">
        <f>SUMIFS('EPA Export Aggregation'!$F:$F,'EPA Export Aggregation'!$A:$A,$B87,'EPA Export Aggregation'!$D:$D,$A$1)*IF($A87="CH4",About!$D$58,IF($A87="N2O",About!$D$59,1))</f>
        <v>4.2623139999999998E-4</v>
      </c>
      <c r="T87" s="122">
        <f>SUMIFS('EPA Export Aggregation'!$F:$F,'EPA Export Aggregation'!$A:$A,$B87,'EPA Export Aggregation'!$D:$D,$A$1)*IF($A87="CH4",About!$D$58,IF($A87="N2O",About!$D$59,1))</f>
        <v>4.2623139999999998E-4</v>
      </c>
      <c r="U87" s="122">
        <f>SUMIFS('EPA Export Aggregation'!$F:$F,'EPA Export Aggregation'!$A:$A,$B87,'EPA Export Aggregation'!$D:$D,$A$1)*IF($A87="CH4",About!$D$58,IF($A87="N2O",About!$D$59,1))</f>
        <v>4.2623139999999998E-4</v>
      </c>
      <c r="V87" s="122">
        <f>SUMIFS('EPA Export Aggregation'!$F:$F,'EPA Export Aggregation'!$A:$A,$B87,'EPA Export Aggregation'!$D:$D,$A$1)*IF($A87="CH4",About!$D$58,IF($A87="N2O",About!$D$59,1))</f>
        <v>4.2623139999999998E-4</v>
      </c>
      <c r="W87" s="122">
        <f>SUMIFS('EPA Export Aggregation'!$F:$F,'EPA Export Aggregation'!$A:$A,$B87,'EPA Export Aggregation'!$D:$D,$A$1)*IF($A87="CH4",About!$D$58,IF($A87="N2O",About!$D$59,1))</f>
        <v>4.2623139999999998E-4</v>
      </c>
      <c r="X87" s="122">
        <f>SUMIFS('EPA Export Aggregation'!$F:$F,'EPA Export Aggregation'!$A:$A,$B87,'EPA Export Aggregation'!$D:$D,$A$1)*IF($A87="CH4",About!$D$58,IF($A87="N2O",About!$D$59,1))</f>
        <v>4.2623139999999998E-4</v>
      </c>
      <c r="Y87" s="122">
        <f>SUMIFS('EPA Export Aggregation'!$F:$F,'EPA Export Aggregation'!$A:$A,$B87,'EPA Export Aggregation'!$D:$D,$A$1)*IF($A87="CH4",About!$D$58,IF($A87="N2O",About!$D$59,1))</f>
        <v>4.2623139999999998E-4</v>
      </c>
      <c r="Z87" s="122">
        <f>SUMIFS('EPA Export Aggregation'!$F:$F,'EPA Export Aggregation'!$A:$A,$B87,'EPA Export Aggregation'!$D:$D,$A$1)*IF($A87="CH4",About!$D$58,IF($A87="N2O",About!$D$59,1))</f>
        <v>4.2623139999999998E-4</v>
      </c>
      <c r="AA87" s="122">
        <f>SUMIFS('EPA Export Aggregation'!$F:$F,'EPA Export Aggregation'!$A:$A,$B87,'EPA Export Aggregation'!$D:$D,$A$1)*IF($A87="CH4",About!$D$58,IF($A87="N2O",About!$D$59,1))</f>
        <v>4.2623139999999998E-4</v>
      </c>
      <c r="AB87" s="122">
        <f>SUMIFS('EPA Export Aggregation'!$F:$F,'EPA Export Aggregation'!$A:$A,$B87,'EPA Export Aggregation'!$D:$D,$A$1)*IF($A87="CH4",About!$D$58,IF($A87="N2O",About!$D$59,1))</f>
        <v>4.2623139999999998E-4</v>
      </c>
      <c r="AC87" s="122">
        <f>SUMIFS('EPA Export Aggregation'!$F:$F,'EPA Export Aggregation'!$A:$A,$B87,'EPA Export Aggregation'!$D:$D,$A$1)*IF($A87="CH4",About!$D$58,IF($A87="N2O",About!$D$59,1))</f>
        <v>4.2623139999999998E-4</v>
      </c>
      <c r="AD87" s="122">
        <f>SUMIFS('EPA Export Aggregation'!$F:$F,'EPA Export Aggregation'!$A:$A,$B87,'EPA Export Aggregation'!$D:$D,$A$1)*IF($A87="CH4",About!$D$58,IF($A87="N2O",About!$D$59,1))</f>
        <v>4.2623139999999998E-4</v>
      </c>
      <c r="AE87" s="122">
        <f>SUMIFS('EPA Export Aggregation'!$F:$F,'EPA Export Aggregation'!$A:$A,$B87,'EPA Export Aggregation'!$D:$D,$A$1)*IF($A87="CH4",About!$D$58,IF($A87="N2O",About!$D$59,1))</f>
        <v>4.2623139999999998E-4</v>
      </c>
      <c r="AF87" s="122">
        <f>SUMIFS('EPA Export Aggregation'!$F:$F,'EPA Export Aggregation'!$A:$A,$B87,'EPA Export Aggregation'!$D:$D,$A$1)*IF($A87="CH4",About!$D$58,IF($A87="N2O",About!$D$59,1))</f>
        <v>4.2623139999999998E-4</v>
      </c>
      <c r="AG87" s="122">
        <f>SUMIFS('EPA Export Aggregation'!$F:$F,'EPA Export Aggregation'!$A:$A,$B87,'EPA Export Aggregation'!$D:$D,$A$1)*IF($A87="CH4",About!$D$58,IF($A87="N2O",About!$D$59,1))</f>
        <v>4.2623139999999998E-4</v>
      </c>
      <c r="AH87" s="122">
        <f>SUMIFS('EPA Export Aggregation'!$F:$F,'EPA Export Aggregation'!$A:$A,$B87,'EPA Export Aggregation'!$D:$D,$A$1)*IF($A87="CH4",About!$D$58,IF($A87="N2O",About!$D$59,1))</f>
        <v>4.2623139999999998E-4</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2025-02-06T19:51:37Z</dcterms:modified>
</cp:coreProperties>
</file>