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Users\kayleigh.rubin\Documents\GitHub\state-eps-data-repository\CO\fuels\BS\"/>
    </mc:Choice>
  </mc:AlternateContent>
  <xr:revisionPtr revIDLastSave="0" documentId="8_{CA8E9901-7469-4F95-8730-9C419F342E95}" xr6:coauthVersionLast="47" xr6:coauthVersionMax="47" xr10:uidLastSave="{00000000-0000-0000-0000-000000000000}"/>
  <bookViews>
    <workbookView xWindow="270" yWindow="195" windowWidth="7105" windowHeight="10990" tabRatio="955" xr2:uid="{00000000-000D-0000-FFFF-FFFF00000000}"/>
  </bookViews>
  <sheets>
    <sheet name="About" sheetId="1" r:id="rId1"/>
    <sheet name="State Subsidies" sheetId="37" r:id="rId2"/>
    <sheet name="Inflation Reduction Act - Elec" sheetId="24" r:id="rId3"/>
    <sheet name="Inflation Reduction Act - Hydn" sheetId="36" r:id="rId4"/>
    <sheet name="Tax Credits" sheetId="25" r:id="rId5"/>
    <sheet name="Solar - Utility PV" sheetId="27" r:id="rId6"/>
    <sheet name="Land-Based Wind" sheetId="26" r:id="rId7"/>
    <sheet name="Subsidies Paid" sheetId="12" r:id="rId8"/>
    <sheet name="AEO 2022 Table 1" sheetId="3" r:id="rId9"/>
    <sheet name="AEO 2023 Table 1" sheetId="21" r:id="rId10"/>
    <sheet name="AEO 2022 Table 8" sheetId="9" r:id="rId11"/>
    <sheet name="AEO 2023 Table 8" sheetId="22" r:id="rId12"/>
    <sheet name="AEO 2022 Table 11" sheetId="6" r:id="rId13"/>
    <sheet name="AEO 2023 Table 11" sheetId="23" r:id="rId14"/>
    <sheet name="Calculations" sheetId="14" r:id="rId15"/>
    <sheet name="Wind PV Calcs" sheetId="20" r:id="rId16"/>
    <sheet name="Monetizing Tax Credit Penalty" sheetId="17" r:id="rId17"/>
    <sheet name="BS-BSfTFpEUP-transportation" sheetId="32" r:id="rId18"/>
    <sheet name="BS-BSfTFpEUP-electricity" sheetId="30" r:id="rId19"/>
    <sheet name="BS-BSfTFpEUP-res-bldgs" sheetId="33" r:id="rId20"/>
    <sheet name="BS-BSfTFpEUP-com-bldgs" sheetId="34" r:id="rId21"/>
    <sheet name="BS-BSfTFpEUP-industry" sheetId="31" r:id="rId22"/>
    <sheet name="BS-BSfTFpEUP-dist-heat-hydgn" sheetId="35" r:id="rId23"/>
    <sheet name="BS-BSfTFpEUP-geoeng" sheetId="29" r:id="rId24"/>
    <sheet name="BS-BSpUEO" sheetId="19" r:id="rId25"/>
    <sheet name="BS-BSpUECB" sheetId="16" r:id="rId26"/>
    <sheet name="BS-DoSpUEO" sheetId="28" r:id="rId27"/>
    <sheet name="JCT Table 1_Notes" sheetId="15" r:id="rId28"/>
  </sheets>
  <definedNames>
    <definedName name="dollars_2020_2012">About!$A$81</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C43" i="36" s="1"/>
  <c r="C47" i="36" s="1"/>
  <c r="D47" i="36" s="1"/>
  <c r="E57" i="36" s="1"/>
  <c r="L57" i="36" l="1"/>
  <c r="K57" i="36"/>
  <c r="I58" i="36"/>
  <c r="J57" i="36"/>
  <c r="I57" i="36"/>
  <c r="L58" i="36"/>
  <c r="L22" i="35" s="1"/>
  <c r="H58" i="36"/>
  <c r="D58" i="36"/>
  <c r="D22" i="35" s="1"/>
  <c r="G58" i="36"/>
  <c r="H57" i="36"/>
  <c r="D57" i="36"/>
  <c r="D22" i="29" s="1"/>
  <c r="F58" i="36"/>
  <c r="G57" i="36"/>
  <c r="K58" i="36"/>
  <c r="K22" i="30" s="1"/>
  <c r="J58" i="36"/>
  <c r="J59" i="36" s="1"/>
  <c r="J22" i="34" s="1"/>
  <c r="M58" i="36"/>
  <c r="M59" i="36" s="1"/>
  <c r="M22" i="34" s="1"/>
  <c r="E58" i="36"/>
  <c r="F57" i="36"/>
  <c r="M57" i="36"/>
  <c r="B47" i="36"/>
  <c r="C126" i="24"/>
  <c r="D126" i="24"/>
  <c r="E126" i="24"/>
  <c r="F126" i="24"/>
  <c r="G126" i="24"/>
  <c r="H126" i="24"/>
  <c r="I126" i="24"/>
  <c r="J126" i="24"/>
  <c r="K126" i="24"/>
  <c r="L126" i="24"/>
  <c r="M126" i="24"/>
  <c r="N126" i="24"/>
  <c r="O126" i="24"/>
  <c r="P126" i="24"/>
  <c r="Q126" i="24"/>
  <c r="R126" i="24"/>
  <c r="S126" i="24"/>
  <c r="T126" i="24"/>
  <c r="U126" i="24"/>
  <c r="V126" i="24"/>
  <c r="W126" i="24"/>
  <c r="X126" i="24"/>
  <c r="Y126" i="24"/>
  <c r="Z126" i="24"/>
  <c r="AA126" i="24"/>
  <c r="AB126" i="24"/>
  <c r="AC126" i="24"/>
  <c r="C22" i="29"/>
  <c r="N22" i="29"/>
  <c r="O22" i="29"/>
  <c r="P22" i="29"/>
  <c r="Q22" i="29"/>
  <c r="R22" i="29"/>
  <c r="S22" i="29"/>
  <c r="T22" i="29"/>
  <c r="U22" i="29"/>
  <c r="V22" i="29"/>
  <c r="W22" i="29"/>
  <c r="X22" i="29"/>
  <c r="Y22" i="29"/>
  <c r="Z22" i="29"/>
  <c r="AA22" i="29"/>
  <c r="AB22" i="29"/>
  <c r="AC22" i="29"/>
  <c r="AD22" i="29"/>
  <c r="AE22" i="29"/>
  <c r="B22" i="29"/>
  <c r="C22" i="35"/>
  <c r="N22" i="35"/>
  <c r="O22" i="35"/>
  <c r="P22" i="35"/>
  <c r="Q22" i="35"/>
  <c r="R22" i="35"/>
  <c r="S22" i="35"/>
  <c r="T22" i="35"/>
  <c r="U22" i="35"/>
  <c r="V22" i="35"/>
  <c r="W22" i="35"/>
  <c r="X22" i="35"/>
  <c r="Y22" i="35"/>
  <c r="Z22" i="35"/>
  <c r="AA22" i="35"/>
  <c r="AB22" i="35"/>
  <c r="AC22" i="35"/>
  <c r="AD22" i="35"/>
  <c r="AE22" i="35"/>
  <c r="B22" i="35"/>
  <c r="C22" i="31"/>
  <c r="N22" i="31"/>
  <c r="O22" i="31"/>
  <c r="P22" i="31"/>
  <c r="Q22" i="31"/>
  <c r="R22" i="31"/>
  <c r="S22" i="31"/>
  <c r="T22" i="31"/>
  <c r="U22" i="31"/>
  <c r="V22" i="31"/>
  <c r="W22" i="31"/>
  <c r="X22" i="31"/>
  <c r="Y22" i="31"/>
  <c r="Z22" i="31"/>
  <c r="AA22" i="31"/>
  <c r="AB22" i="31"/>
  <c r="AC22" i="31"/>
  <c r="AD22" i="31"/>
  <c r="AE22" i="31"/>
  <c r="B22" i="31"/>
  <c r="C22" i="34"/>
  <c r="N22" i="34"/>
  <c r="O22" i="34"/>
  <c r="P22" i="34"/>
  <c r="Q22" i="34"/>
  <c r="R22" i="34"/>
  <c r="S22" i="34"/>
  <c r="T22" i="34"/>
  <c r="U22" i="34"/>
  <c r="V22" i="34"/>
  <c r="W22" i="34"/>
  <c r="X22" i="34"/>
  <c r="Y22" i="34"/>
  <c r="Z22" i="34"/>
  <c r="AA22" i="34"/>
  <c r="AB22" i="34"/>
  <c r="AC22" i="34"/>
  <c r="AD22" i="34"/>
  <c r="AE22" i="34"/>
  <c r="B22" i="34"/>
  <c r="C22" i="33"/>
  <c r="N22" i="33"/>
  <c r="O22" i="33"/>
  <c r="P22" i="33"/>
  <c r="Q22" i="33"/>
  <c r="R22" i="33"/>
  <c r="S22" i="33"/>
  <c r="T22" i="33"/>
  <c r="U22" i="33"/>
  <c r="V22" i="33"/>
  <c r="W22" i="33"/>
  <c r="X22" i="33"/>
  <c r="Y22" i="33"/>
  <c r="Z22" i="33"/>
  <c r="AA22" i="33"/>
  <c r="AB22" i="33"/>
  <c r="AC22" i="33"/>
  <c r="AD22" i="33"/>
  <c r="AE22" i="33"/>
  <c r="B22" i="33"/>
  <c r="C22" i="30"/>
  <c r="N22" i="30"/>
  <c r="O22" i="30"/>
  <c r="P22" i="30"/>
  <c r="Q22" i="30"/>
  <c r="R22" i="30"/>
  <c r="S22" i="30"/>
  <c r="T22" i="30"/>
  <c r="U22" i="30"/>
  <c r="V22" i="30"/>
  <c r="W22" i="30"/>
  <c r="X22" i="30"/>
  <c r="Y22" i="30"/>
  <c r="Z22" i="30"/>
  <c r="AA22" i="30"/>
  <c r="AB22" i="30"/>
  <c r="AC22" i="30"/>
  <c r="AD22" i="30"/>
  <c r="AE22" i="30"/>
  <c r="B22" i="30"/>
  <c r="C22" i="32"/>
  <c r="N22" i="32"/>
  <c r="O22" i="32"/>
  <c r="P22" i="32"/>
  <c r="Q22" i="32"/>
  <c r="R22" i="32"/>
  <c r="S22" i="32"/>
  <c r="T22" i="32"/>
  <c r="U22" i="32"/>
  <c r="V22" i="32"/>
  <c r="W22" i="32"/>
  <c r="X22" i="32"/>
  <c r="Y22" i="32"/>
  <c r="Z22" i="32"/>
  <c r="AA22" i="32"/>
  <c r="AB22" i="32"/>
  <c r="AC22" i="32"/>
  <c r="AD22" i="32"/>
  <c r="AE22" i="32"/>
  <c r="B22" i="32"/>
  <c r="M22" i="29"/>
  <c r="O57" i="36"/>
  <c r="P57" i="36"/>
  <c r="Q57" i="36"/>
  <c r="R57" i="36"/>
  <c r="S57" i="36"/>
  <c r="T57" i="36"/>
  <c r="U57" i="36"/>
  <c r="V57" i="36"/>
  <c r="W57" i="36"/>
  <c r="X57" i="36"/>
  <c r="Y57" i="36"/>
  <c r="Z57" i="36"/>
  <c r="AA57" i="36"/>
  <c r="AB57" i="36"/>
  <c r="AC57" i="36"/>
  <c r="AD57" i="36"/>
  <c r="AE57" i="36"/>
  <c r="O58" i="36"/>
  <c r="P58" i="36"/>
  <c r="Q58" i="36"/>
  <c r="R58" i="36"/>
  <c r="S58" i="36"/>
  <c r="T58" i="36"/>
  <c r="U58" i="36"/>
  <c r="V58" i="36"/>
  <c r="W58" i="36"/>
  <c r="X58" i="36"/>
  <c r="Y58" i="36"/>
  <c r="Z58" i="36"/>
  <c r="AA58" i="36"/>
  <c r="AB58" i="36"/>
  <c r="AC58" i="36"/>
  <c r="AD58" i="36"/>
  <c r="AE58" i="36"/>
  <c r="O59" i="36"/>
  <c r="P59" i="36"/>
  <c r="Q59" i="36"/>
  <c r="R59" i="36"/>
  <c r="S59" i="36"/>
  <c r="T59" i="36"/>
  <c r="U59" i="36"/>
  <c r="V59" i="36"/>
  <c r="W59" i="36"/>
  <c r="X59" i="36"/>
  <c r="Y59" i="36"/>
  <c r="Z59" i="36"/>
  <c r="AA59" i="36"/>
  <c r="AB59" i="36"/>
  <c r="AC59" i="36"/>
  <c r="AD59" i="36"/>
  <c r="AE59" i="36"/>
  <c r="N57" i="36"/>
  <c r="N58" i="36"/>
  <c r="E22" i="31"/>
  <c r="F22" i="29"/>
  <c r="G22" i="29"/>
  <c r="H22" i="29"/>
  <c r="I22" i="29"/>
  <c r="J22" i="29"/>
  <c r="K22" i="29"/>
  <c r="L22" i="29"/>
  <c r="E22" i="35"/>
  <c r="F22" i="35"/>
  <c r="G22" i="35"/>
  <c r="H22" i="30"/>
  <c r="I22" i="35"/>
  <c r="E59" i="36"/>
  <c r="E22" i="34" s="1"/>
  <c r="F59" i="36"/>
  <c r="F22" i="34" s="1"/>
  <c r="G59" i="36"/>
  <c r="G22" i="34" s="1"/>
  <c r="H59" i="36"/>
  <c r="H22" i="34" s="1"/>
  <c r="I59" i="36"/>
  <c r="I22" i="34" s="1"/>
  <c r="N59" i="36"/>
  <c r="B52" i="36"/>
  <c r="B53" i="36" s="1"/>
  <c r="B46" i="36"/>
  <c r="C6" i="36"/>
  <c r="E27" i="36" s="1"/>
  <c r="D6" i="36"/>
  <c r="F27" i="36" s="1"/>
  <c r="C7" i="36"/>
  <c r="E28" i="36" s="1"/>
  <c r="D7" i="36"/>
  <c r="F28" i="36" s="1"/>
  <c r="B7" i="36"/>
  <c r="D28" i="36" s="1"/>
  <c r="B6" i="36"/>
  <c r="D27" i="36" s="1"/>
  <c r="M22" i="30" l="1"/>
  <c r="L59" i="36"/>
  <c r="L22" i="34" s="1"/>
  <c r="D22" i="31"/>
  <c r="K59" i="36"/>
  <c r="K22" i="34" s="1"/>
  <c r="J22" i="30"/>
  <c r="G22" i="32"/>
  <c r="I22" i="33"/>
  <c r="H22" i="33"/>
  <c r="G22" i="33"/>
  <c r="F22" i="33"/>
  <c r="F22" i="32"/>
  <c r="H22" i="32"/>
  <c r="M22" i="32"/>
  <c r="L22" i="32"/>
  <c r="E22" i="33"/>
  <c r="L22" i="33"/>
  <c r="J22" i="32"/>
  <c r="E22" i="32"/>
  <c r="M22" i="33"/>
  <c r="K22" i="32"/>
  <c r="I22" i="32"/>
  <c r="J22" i="33"/>
  <c r="D59" i="36"/>
  <c r="J22" i="31"/>
  <c r="I22" i="31"/>
  <c r="H22" i="31"/>
  <c r="G22" i="31"/>
  <c r="E22" i="29"/>
  <c r="M22" i="35"/>
  <c r="L22" i="30"/>
  <c r="K22" i="35"/>
  <c r="J22" i="35"/>
  <c r="I22" i="30"/>
  <c r="H22" i="35"/>
  <c r="G22" i="30"/>
  <c r="F22" i="30"/>
  <c r="D22" i="30"/>
  <c r="M22" i="31"/>
  <c r="L22" i="31"/>
  <c r="K22" i="31"/>
  <c r="F22" i="31"/>
  <c r="E22" i="30"/>
  <c r="AE19" i="35"/>
  <c r="AD19" i="35"/>
  <c r="AC19" i="35"/>
  <c r="AB19" i="35"/>
  <c r="AA19" i="35"/>
  <c r="Z19" i="35"/>
  <c r="Y19" i="35"/>
  <c r="X19" i="35"/>
  <c r="W19" i="35"/>
  <c r="V19" i="35"/>
  <c r="U19" i="35"/>
  <c r="T19" i="35"/>
  <c r="S19" i="35"/>
  <c r="R19" i="35"/>
  <c r="Q19" i="35"/>
  <c r="P19" i="35"/>
  <c r="O19" i="35"/>
  <c r="N19" i="35"/>
  <c r="M19" i="35"/>
  <c r="L19" i="35"/>
  <c r="K19" i="35"/>
  <c r="J19" i="35"/>
  <c r="I19" i="35"/>
  <c r="H19" i="35"/>
  <c r="G19" i="35"/>
  <c r="F19" i="35"/>
  <c r="E19" i="35"/>
  <c r="D19" i="35"/>
  <c r="C19" i="35"/>
  <c r="B19" i="35"/>
  <c r="AE18" i="35"/>
  <c r="AD18" i="35"/>
  <c r="AC18" i="35"/>
  <c r="AB18" i="35"/>
  <c r="AA18" i="35"/>
  <c r="Z18" i="35"/>
  <c r="Y18" i="35"/>
  <c r="X18" i="35"/>
  <c r="W18" i="35"/>
  <c r="V18" i="35"/>
  <c r="U18" i="35"/>
  <c r="T18" i="35"/>
  <c r="S18" i="35"/>
  <c r="R18" i="35"/>
  <c r="Q18" i="35"/>
  <c r="P18" i="35"/>
  <c r="O18" i="35"/>
  <c r="N18" i="35"/>
  <c r="M18" i="35"/>
  <c r="L18" i="35"/>
  <c r="K18" i="35"/>
  <c r="J18" i="35"/>
  <c r="I18" i="35"/>
  <c r="H18" i="35"/>
  <c r="G18" i="35"/>
  <c r="F18" i="35"/>
  <c r="E18" i="35"/>
  <c r="D18" i="35"/>
  <c r="C18" i="35"/>
  <c r="B18" i="35"/>
  <c r="AE17" i="35"/>
  <c r="AD17" i="35"/>
  <c r="AC17" i="35"/>
  <c r="AB17" i="35"/>
  <c r="AA17" i="35"/>
  <c r="Z17" i="35"/>
  <c r="Y17" i="35"/>
  <c r="X17" i="35"/>
  <c r="W17" i="35"/>
  <c r="V17" i="35"/>
  <c r="K17" i="35"/>
  <c r="J17" i="35"/>
  <c r="I17" i="35"/>
  <c r="H17" i="35"/>
  <c r="G17" i="35"/>
  <c r="F17" i="35"/>
  <c r="E17" i="35"/>
  <c r="D17" i="35"/>
  <c r="C17" i="35"/>
  <c r="B17" i="35"/>
  <c r="AE14" i="35"/>
  <c r="AD14" i="35"/>
  <c r="AC14" i="35"/>
  <c r="AB14" i="35"/>
  <c r="AA14" i="35"/>
  <c r="Z14" i="35"/>
  <c r="Y14" i="35"/>
  <c r="X14" i="35"/>
  <c r="W14" i="35"/>
  <c r="V14" i="35"/>
  <c r="U14" i="35"/>
  <c r="T14" i="35"/>
  <c r="S14" i="35"/>
  <c r="R14" i="35"/>
  <c r="Q14" i="35"/>
  <c r="P14" i="35"/>
  <c r="O14" i="35"/>
  <c r="N14" i="35"/>
  <c r="M14" i="35"/>
  <c r="L14" i="35"/>
  <c r="K14" i="35"/>
  <c r="J14" i="35"/>
  <c r="I14" i="35"/>
  <c r="H14" i="35"/>
  <c r="G14" i="35"/>
  <c r="F14" i="35"/>
  <c r="E14" i="35"/>
  <c r="D14" i="35"/>
  <c r="C14" i="35"/>
  <c r="B14" i="35"/>
  <c r="AE11" i="35"/>
  <c r="AD11" i="35"/>
  <c r="AC11" i="35"/>
  <c r="AB11" i="35"/>
  <c r="AA11" i="35"/>
  <c r="Z11" i="35"/>
  <c r="Y11" i="35"/>
  <c r="X11" i="35"/>
  <c r="W11" i="35"/>
  <c r="V11" i="35"/>
  <c r="U11" i="35"/>
  <c r="T11" i="35"/>
  <c r="S11" i="35"/>
  <c r="R11" i="35"/>
  <c r="Q11" i="35"/>
  <c r="P11" i="35"/>
  <c r="O11" i="35"/>
  <c r="N11" i="35"/>
  <c r="M11" i="35"/>
  <c r="L11" i="35"/>
  <c r="K11" i="35"/>
  <c r="J11" i="35"/>
  <c r="I11" i="35"/>
  <c r="H11" i="35"/>
  <c r="G11" i="35"/>
  <c r="F11" i="35"/>
  <c r="E11" i="35"/>
  <c r="D11" i="35"/>
  <c r="C11" i="35"/>
  <c r="B11" i="35"/>
  <c r="AE10" i="35"/>
  <c r="AD10" i="35"/>
  <c r="AC10" i="35"/>
  <c r="AB10" i="35"/>
  <c r="AA10" i="35"/>
  <c r="Z10" i="35"/>
  <c r="Y10" i="35"/>
  <c r="X10" i="35"/>
  <c r="W10" i="35"/>
  <c r="V10" i="35"/>
  <c r="U10" i="35"/>
  <c r="T10" i="35"/>
  <c r="S10" i="35"/>
  <c r="R10" i="35"/>
  <c r="Q10" i="35"/>
  <c r="P10" i="35"/>
  <c r="O10" i="35"/>
  <c r="N10" i="35"/>
  <c r="M10" i="35"/>
  <c r="L10" i="35"/>
  <c r="K10" i="35"/>
  <c r="J10" i="35"/>
  <c r="I10" i="35"/>
  <c r="H10" i="35"/>
  <c r="G10" i="35"/>
  <c r="F10" i="35"/>
  <c r="E10" i="35"/>
  <c r="D10" i="35"/>
  <c r="C10" i="35"/>
  <c r="B10" i="35"/>
  <c r="AE4" i="35"/>
  <c r="AD4" i="35"/>
  <c r="AC4" i="35"/>
  <c r="AB4" i="35"/>
  <c r="AA4" i="35"/>
  <c r="Z4" i="35"/>
  <c r="Y4" i="35"/>
  <c r="X4" i="35"/>
  <c r="W4" i="35"/>
  <c r="V4" i="35"/>
  <c r="U4" i="35"/>
  <c r="T4" i="35"/>
  <c r="S4" i="35"/>
  <c r="R4" i="35"/>
  <c r="Q4" i="35"/>
  <c r="P4" i="35"/>
  <c r="O4" i="35"/>
  <c r="N4" i="35"/>
  <c r="M4" i="35"/>
  <c r="L4" i="35"/>
  <c r="K4" i="35"/>
  <c r="J4" i="35"/>
  <c r="I4" i="35"/>
  <c r="H4" i="35"/>
  <c r="G4" i="35"/>
  <c r="F4" i="35"/>
  <c r="E4" i="35"/>
  <c r="D4" i="35"/>
  <c r="C4" i="35"/>
  <c r="B4" i="35"/>
  <c r="AE3" i="35"/>
  <c r="AD3" i="35"/>
  <c r="AC3" i="35"/>
  <c r="AB3" i="35"/>
  <c r="AA3" i="35"/>
  <c r="Z3" i="35"/>
  <c r="Y3" i="35"/>
  <c r="X3" i="35"/>
  <c r="W3" i="35"/>
  <c r="V3" i="35"/>
  <c r="U3" i="35"/>
  <c r="U17" i="35" s="1"/>
  <c r="T3" i="35"/>
  <c r="T17" i="35" s="1"/>
  <c r="S3" i="35"/>
  <c r="S17" i="35" s="1"/>
  <c r="R3" i="35"/>
  <c r="R17" i="35" s="1"/>
  <c r="Q3" i="35"/>
  <c r="Q17" i="35" s="1"/>
  <c r="P3" i="35"/>
  <c r="P17" i="35" s="1"/>
  <c r="O3" i="35"/>
  <c r="O17" i="35" s="1"/>
  <c r="N3" i="35"/>
  <c r="N17" i="35" s="1"/>
  <c r="M3" i="35"/>
  <c r="M17" i="35" s="1"/>
  <c r="L3" i="35"/>
  <c r="L17" i="35" s="1"/>
  <c r="K3" i="35"/>
  <c r="J3" i="35"/>
  <c r="I3" i="35"/>
  <c r="H3" i="35"/>
  <c r="G3" i="35"/>
  <c r="F3" i="35"/>
  <c r="E3" i="35"/>
  <c r="D3" i="35"/>
  <c r="C3" i="35"/>
  <c r="B3" i="35"/>
  <c r="AE19" i="34"/>
  <c r="AD19" i="34"/>
  <c r="AC19" i="34"/>
  <c r="AB19" i="34"/>
  <c r="AA19" i="34"/>
  <c r="Z19" i="34"/>
  <c r="Y19" i="34"/>
  <c r="X19" i="34"/>
  <c r="W19" i="34"/>
  <c r="V19" i="34"/>
  <c r="U19" i="34"/>
  <c r="T19" i="34"/>
  <c r="S19" i="34"/>
  <c r="R19" i="34"/>
  <c r="Q19" i="34"/>
  <c r="P19" i="34"/>
  <c r="O19" i="34"/>
  <c r="N19" i="34"/>
  <c r="M19" i="34"/>
  <c r="L19" i="34"/>
  <c r="K19" i="34"/>
  <c r="J19" i="34"/>
  <c r="I19" i="34"/>
  <c r="H19" i="34"/>
  <c r="G19" i="34"/>
  <c r="F19" i="34"/>
  <c r="E19" i="34"/>
  <c r="D19" i="34"/>
  <c r="C19" i="34"/>
  <c r="B19" i="34"/>
  <c r="AE18" i="34"/>
  <c r="AD18" i="34"/>
  <c r="AC18" i="34"/>
  <c r="AB18" i="34"/>
  <c r="AA18" i="34"/>
  <c r="Z18" i="34"/>
  <c r="Y18" i="34"/>
  <c r="X18" i="34"/>
  <c r="W18" i="34"/>
  <c r="V18" i="34"/>
  <c r="U18" i="34"/>
  <c r="T18" i="34"/>
  <c r="S18" i="34"/>
  <c r="R18" i="34"/>
  <c r="Q18" i="34"/>
  <c r="P18" i="34"/>
  <c r="O18" i="34"/>
  <c r="N18" i="34"/>
  <c r="M18" i="34"/>
  <c r="L18" i="34"/>
  <c r="K18" i="34"/>
  <c r="J18" i="34"/>
  <c r="I18" i="34"/>
  <c r="H18" i="34"/>
  <c r="G18" i="34"/>
  <c r="F18" i="34"/>
  <c r="E18" i="34"/>
  <c r="D18" i="34"/>
  <c r="C18" i="34"/>
  <c r="B18" i="34"/>
  <c r="AE17" i="34"/>
  <c r="AD17" i="34"/>
  <c r="AC17" i="34"/>
  <c r="AB17" i="34"/>
  <c r="AA17" i="34"/>
  <c r="Z17" i="34"/>
  <c r="Y17" i="34"/>
  <c r="X17" i="34"/>
  <c r="W17" i="34"/>
  <c r="V17" i="34"/>
  <c r="K17" i="34"/>
  <c r="J17" i="34"/>
  <c r="I17" i="34"/>
  <c r="H17" i="34"/>
  <c r="G17" i="34"/>
  <c r="F17" i="34"/>
  <c r="E17" i="34"/>
  <c r="D17" i="34"/>
  <c r="C17" i="34"/>
  <c r="B17" i="34"/>
  <c r="AE14" i="34"/>
  <c r="AD14" i="34"/>
  <c r="AC14" i="34"/>
  <c r="AB14" i="34"/>
  <c r="AA14" i="34"/>
  <c r="Z14" i="34"/>
  <c r="Y14" i="34"/>
  <c r="X14" i="34"/>
  <c r="W14" i="34"/>
  <c r="V14" i="34"/>
  <c r="U14" i="34"/>
  <c r="T14" i="34"/>
  <c r="S14" i="34"/>
  <c r="R14" i="34"/>
  <c r="Q14" i="34"/>
  <c r="P14" i="34"/>
  <c r="O14" i="34"/>
  <c r="N14" i="34"/>
  <c r="M14" i="34"/>
  <c r="L14" i="34"/>
  <c r="K14" i="34"/>
  <c r="J14" i="34"/>
  <c r="I14" i="34"/>
  <c r="H14" i="34"/>
  <c r="G14" i="34"/>
  <c r="F14" i="34"/>
  <c r="E14" i="34"/>
  <c r="D14" i="34"/>
  <c r="C14" i="34"/>
  <c r="B14" i="34"/>
  <c r="AE11" i="34"/>
  <c r="AD11" i="34"/>
  <c r="AC11" i="34"/>
  <c r="AB11" i="34"/>
  <c r="AA11" i="34"/>
  <c r="Z11" i="34"/>
  <c r="Y11" i="34"/>
  <c r="X11" i="34"/>
  <c r="W11" i="34"/>
  <c r="V11" i="34"/>
  <c r="U11" i="34"/>
  <c r="T11" i="34"/>
  <c r="S11" i="34"/>
  <c r="R11" i="34"/>
  <c r="Q11" i="34"/>
  <c r="P11" i="34"/>
  <c r="O11" i="34"/>
  <c r="N11" i="34"/>
  <c r="M11" i="34"/>
  <c r="L11" i="34"/>
  <c r="K11" i="34"/>
  <c r="J11" i="34"/>
  <c r="I11" i="34"/>
  <c r="H11" i="34"/>
  <c r="G11" i="34"/>
  <c r="F11" i="34"/>
  <c r="E11" i="34"/>
  <c r="D11" i="34"/>
  <c r="C11" i="34"/>
  <c r="B11" i="34"/>
  <c r="AE10" i="34"/>
  <c r="AD10" i="34"/>
  <c r="AC10" i="34"/>
  <c r="AB10" i="34"/>
  <c r="AA10" i="34"/>
  <c r="Z10" i="34"/>
  <c r="Y10" i="34"/>
  <c r="X10" i="34"/>
  <c r="W10" i="34"/>
  <c r="V10" i="34"/>
  <c r="U10" i="34"/>
  <c r="T10" i="34"/>
  <c r="S10" i="34"/>
  <c r="R10" i="34"/>
  <c r="Q10" i="34"/>
  <c r="P10" i="34"/>
  <c r="O10" i="34"/>
  <c r="N10" i="34"/>
  <c r="M10" i="34"/>
  <c r="L10" i="34"/>
  <c r="K10" i="34"/>
  <c r="J10" i="34"/>
  <c r="I10" i="34"/>
  <c r="H10" i="34"/>
  <c r="G10" i="34"/>
  <c r="F10" i="34"/>
  <c r="E10" i="34"/>
  <c r="D10" i="34"/>
  <c r="C10" i="34"/>
  <c r="B10" i="34"/>
  <c r="AE4" i="34"/>
  <c r="AD4" i="34"/>
  <c r="AC4" i="34"/>
  <c r="AB4" i="34"/>
  <c r="AA4" i="34"/>
  <c r="Z4" i="34"/>
  <c r="Y4" i="34"/>
  <c r="X4" i="34"/>
  <c r="W4" i="34"/>
  <c r="V4" i="34"/>
  <c r="U4" i="34"/>
  <c r="T4" i="34"/>
  <c r="S4" i="34"/>
  <c r="R4" i="34"/>
  <c r="Q4" i="34"/>
  <c r="P4" i="34"/>
  <c r="O4" i="34"/>
  <c r="N4" i="34"/>
  <c r="M4" i="34"/>
  <c r="L4" i="34"/>
  <c r="K4" i="34"/>
  <c r="J4" i="34"/>
  <c r="I4" i="34"/>
  <c r="H4" i="34"/>
  <c r="G4" i="34"/>
  <c r="F4" i="34"/>
  <c r="E4" i="34"/>
  <c r="D4" i="34"/>
  <c r="C4" i="34"/>
  <c r="B4" i="34"/>
  <c r="AE3" i="34"/>
  <c r="AD3" i="34"/>
  <c r="AC3" i="34"/>
  <c r="AB3" i="34"/>
  <c r="AA3" i="34"/>
  <c r="Z3" i="34"/>
  <c r="Y3" i="34"/>
  <c r="X3" i="34"/>
  <c r="W3" i="34"/>
  <c r="V3" i="34"/>
  <c r="U3" i="34"/>
  <c r="U17" i="34" s="1"/>
  <c r="T3" i="34"/>
  <c r="T17" i="34" s="1"/>
  <c r="S3" i="34"/>
  <c r="S17" i="34" s="1"/>
  <c r="R3" i="34"/>
  <c r="R17" i="34" s="1"/>
  <c r="Q3" i="34"/>
  <c r="Q17" i="34" s="1"/>
  <c r="P3" i="34"/>
  <c r="P17" i="34" s="1"/>
  <c r="O3" i="34"/>
  <c r="O17" i="34" s="1"/>
  <c r="N3" i="34"/>
  <c r="N17" i="34" s="1"/>
  <c r="M3" i="34"/>
  <c r="M17" i="34" s="1"/>
  <c r="L3" i="34"/>
  <c r="L17" i="34" s="1"/>
  <c r="K3" i="34"/>
  <c r="J3" i="34"/>
  <c r="I3" i="34"/>
  <c r="H3" i="34"/>
  <c r="G3" i="34"/>
  <c r="F3" i="34"/>
  <c r="E3" i="34"/>
  <c r="D3" i="34"/>
  <c r="C3" i="34"/>
  <c r="B3" i="34"/>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19" i="33"/>
  <c r="AE18" i="33"/>
  <c r="AD18" i="33"/>
  <c r="AC18"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18" i="33"/>
  <c r="AE17" i="33"/>
  <c r="AD17" i="33"/>
  <c r="AC17" i="33"/>
  <c r="AB17" i="33"/>
  <c r="AA17" i="33"/>
  <c r="Z17" i="33"/>
  <c r="Y17" i="33"/>
  <c r="X17" i="33"/>
  <c r="W17" i="33"/>
  <c r="V17" i="33"/>
  <c r="K17" i="33"/>
  <c r="J17" i="33"/>
  <c r="I17" i="33"/>
  <c r="H17" i="33"/>
  <c r="G17" i="33"/>
  <c r="F17" i="33"/>
  <c r="E17" i="33"/>
  <c r="D17" i="33"/>
  <c r="C17" i="33"/>
  <c r="B17" i="33"/>
  <c r="AE14" i="33"/>
  <c r="AD14" i="33"/>
  <c r="AC14"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14" i="33"/>
  <c r="AE11" i="33"/>
  <c r="AD11" i="33"/>
  <c r="AC11"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11" i="33"/>
  <c r="AE10" i="33"/>
  <c r="AD10" i="33"/>
  <c r="AC10"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10"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B4" i="33"/>
  <c r="AE3" i="33"/>
  <c r="AD3" i="33"/>
  <c r="AC3" i="33"/>
  <c r="AB3" i="33"/>
  <c r="AA3" i="33"/>
  <c r="Z3" i="33"/>
  <c r="Y3" i="33"/>
  <c r="X3" i="33"/>
  <c r="W3" i="33"/>
  <c r="V3" i="33"/>
  <c r="U3" i="33"/>
  <c r="U17" i="33" s="1"/>
  <c r="T3" i="33"/>
  <c r="T17" i="33" s="1"/>
  <c r="S3" i="33"/>
  <c r="S17" i="33" s="1"/>
  <c r="R3" i="33"/>
  <c r="R17" i="33" s="1"/>
  <c r="Q3" i="33"/>
  <c r="Q17" i="33" s="1"/>
  <c r="P3" i="33"/>
  <c r="P17" i="33" s="1"/>
  <c r="O3" i="33"/>
  <c r="O17" i="33" s="1"/>
  <c r="N3" i="33"/>
  <c r="N17" i="33" s="1"/>
  <c r="M3" i="33"/>
  <c r="M17" i="33" s="1"/>
  <c r="L3" i="33"/>
  <c r="L17" i="33" s="1"/>
  <c r="K3" i="33"/>
  <c r="J3" i="33"/>
  <c r="I3" i="33"/>
  <c r="H3" i="33"/>
  <c r="G3" i="33"/>
  <c r="F3" i="33"/>
  <c r="E3" i="33"/>
  <c r="D3" i="33"/>
  <c r="C3" i="33"/>
  <c r="B3" i="33"/>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C19" i="32"/>
  <c r="B19"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C18" i="32"/>
  <c r="B18" i="32"/>
  <c r="AE17" i="32"/>
  <c r="AD17" i="32"/>
  <c r="AC17" i="32"/>
  <c r="AB17" i="32"/>
  <c r="AA17" i="32"/>
  <c r="Z17" i="32"/>
  <c r="Y17" i="32"/>
  <c r="X17" i="32"/>
  <c r="W17" i="32"/>
  <c r="V17" i="32"/>
  <c r="K17" i="32"/>
  <c r="J17" i="32"/>
  <c r="I17" i="32"/>
  <c r="H17" i="32"/>
  <c r="G17" i="32"/>
  <c r="F17" i="32"/>
  <c r="E17" i="32"/>
  <c r="D17" i="32"/>
  <c r="C17" i="32"/>
  <c r="B17"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C14" i="32"/>
  <c r="B14"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C11" i="32"/>
  <c r="B11"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C10" i="32"/>
  <c r="B10" i="32"/>
  <c r="AE4" i="32"/>
  <c r="AD4" i="32"/>
  <c r="AC4" i="32"/>
  <c r="AB4" i="32"/>
  <c r="AA4" i="32"/>
  <c r="Z4" i="32"/>
  <c r="Y4" i="32"/>
  <c r="X4" i="32"/>
  <c r="W4" i="32"/>
  <c r="V4" i="32"/>
  <c r="U4" i="32"/>
  <c r="T4" i="32"/>
  <c r="S4" i="32"/>
  <c r="R4" i="32"/>
  <c r="Q4" i="32"/>
  <c r="P4" i="32"/>
  <c r="O4" i="32"/>
  <c r="N4" i="32"/>
  <c r="M4" i="32"/>
  <c r="L4" i="32"/>
  <c r="K4" i="32"/>
  <c r="J4" i="32"/>
  <c r="I4" i="32"/>
  <c r="H4" i="32"/>
  <c r="G4" i="32"/>
  <c r="F4" i="32"/>
  <c r="E4" i="32"/>
  <c r="D4" i="32"/>
  <c r="C4" i="32"/>
  <c r="B4" i="32"/>
  <c r="AE3" i="32"/>
  <c r="AD3" i="32"/>
  <c r="AC3" i="32"/>
  <c r="AB3" i="32"/>
  <c r="AA3" i="32"/>
  <c r="Z3" i="32"/>
  <c r="Y3" i="32"/>
  <c r="X3" i="32"/>
  <c r="W3" i="32"/>
  <c r="V3" i="32"/>
  <c r="U3" i="32"/>
  <c r="U17" i="32" s="1"/>
  <c r="T3" i="32"/>
  <c r="T17" i="32" s="1"/>
  <c r="S3" i="32"/>
  <c r="S17" i="32" s="1"/>
  <c r="R3" i="32"/>
  <c r="R17" i="32" s="1"/>
  <c r="Q3" i="32"/>
  <c r="Q17" i="32" s="1"/>
  <c r="P3" i="32"/>
  <c r="P17" i="32" s="1"/>
  <c r="O3" i="32"/>
  <c r="O17" i="32" s="1"/>
  <c r="N3" i="32"/>
  <c r="N17" i="32" s="1"/>
  <c r="M3" i="32"/>
  <c r="M17" i="32" s="1"/>
  <c r="L3" i="32"/>
  <c r="L17" i="32" s="1"/>
  <c r="K3" i="32"/>
  <c r="J3" i="32"/>
  <c r="I3" i="32"/>
  <c r="H3" i="32"/>
  <c r="G3" i="32"/>
  <c r="F3" i="32"/>
  <c r="E3" i="32"/>
  <c r="D3" i="32"/>
  <c r="C3" i="32"/>
  <c r="B3" i="32"/>
  <c r="AE19" i="31"/>
  <c r="AD19" i="31"/>
  <c r="AC19" i="31"/>
  <c r="AB19" i="31"/>
  <c r="AA19" i="31"/>
  <c r="Z19" i="31"/>
  <c r="Y19" i="31"/>
  <c r="X19" i="31"/>
  <c r="W19" i="31"/>
  <c r="V19" i="31"/>
  <c r="U19" i="31"/>
  <c r="T19" i="31"/>
  <c r="S19" i="31"/>
  <c r="R19" i="31"/>
  <c r="Q19" i="31"/>
  <c r="P19" i="31"/>
  <c r="O19" i="31"/>
  <c r="N19" i="31"/>
  <c r="M19" i="31"/>
  <c r="L19" i="31"/>
  <c r="K19" i="31"/>
  <c r="J19" i="31"/>
  <c r="I19" i="31"/>
  <c r="H19" i="31"/>
  <c r="G19" i="31"/>
  <c r="F19" i="31"/>
  <c r="E19" i="31"/>
  <c r="D19" i="31"/>
  <c r="C19" i="31"/>
  <c r="B19" i="31"/>
  <c r="AE18" i="31"/>
  <c r="AD18" i="31"/>
  <c r="AC18" i="31"/>
  <c r="AB18" i="31"/>
  <c r="AA18" i="31"/>
  <c r="Z18" i="31"/>
  <c r="Y18" i="31"/>
  <c r="X18" i="31"/>
  <c r="W18" i="31"/>
  <c r="V18" i="31"/>
  <c r="U18" i="31"/>
  <c r="T18" i="31"/>
  <c r="S18" i="31"/>
  <c r="R18" i="31"/>
  <c r="Q18" i="31"/>
  <c r="P18" i="31"/>
  <c r="O18" i="31"/>
  <c r="N18" i="31"/>
  <c r="M18" i="31"/>
  <c r="L18" i="31"/>
  <c r="K18" i="31"/>
  <c r="J18" i="31"/>
  <c r="I18" i="31"/>
  <c r="H18" i="31"/>
  <c r="G18" i="31"/>
  <c r="F18" i="31"/>
  <c r="E18" i="31"/>
  <c r="D18" i="31"/>
  <c r="C18" i="31"/>
  <c r="B18" i="31"/>
  <c r="AE17" i="31"/>
  <c r="AD17" i="31"/>
  <c r="AC17" i="31"/>
  <c r="AB17" i="31"/>
  <c r="AA17" i="31"/>
  <c r="Z17" i="31"/>
  <c r="Y17" i="31"/>
  <c r="X17" i="31"/>
  <c r="W17" i="31"/>
  <c r="V17" i="31"/>
  <c r="K17" i="31"/>
  <c r="J17" i="31"/>
  <c r="I17" i="31"/>
  <c r="H17" i="31"/>
  <c r="G17" i="31"/>
  <c r="F17" i="31"/>
  <c r="E17" i="31"/>
  <c r="D17" i="31"/>
  <c r="C17" i="31"/>
  <c r="B17" i="31"/>
  <c r="AE14" i="31"/>
  <c r="AD14" i="31"/>
  <c r="AC14" i="31"/>
  <c r="AB14" i="31"/>
  <c r="AA14" i="31"/>
  <c r="Z14" i="31"/>
  <c r="Y14" i="31"/>
  <c r="X14" i="31"/>
  <c r="W14" i="31"/>
  <c r="V14" i="31"/>
  <c r="U14" i="31"/>
  <c r="T14" i="31"/>
  <c r="S14" i="31"/>
  <c r="R14" i="31"/>
  <c r="Q14" i="31"/>
  <c r="P14" i="31"/>
  <c r="O14" i="31"/>
  <c r="N14" i="31"/>
  <c r="M14" i="31"/>
  <c r="L14" i="31"/>
  <c r="K14" i="31"/>
  <c r="J14" i="31"/>
  <c r="I14" i="31"/>
  <c r="H14" i="31"/>
  <c r="G14" i="31"/>
  <c r="F14" i="31"/>
  <c r="E14" i="31"/>
  <c r="D14" i="31"/>
  <c r="C14" i="31"/>
  <c r="B14" i="31"/>
  <c r="AE11" i="31"/>
  <c r="AD11" i="31"/>
  <c r="AC11" i="31"/>
  <c r="AB11" i="31"/>
  <c r="AA11" i="31"/>
  <c r="Z11" i="31"/>
  <c r="Y11" i="31"/>
  <c r="X11" i="31"/>
  <c r="W11" i="31"/>
  <c r="V11" i="31"/>
  <c r="U11" i="31"/>
  <c r="T11" i="31"/>
  <c r="S11" i="31"/>
  <c r="R11" i="31"/>
  <c r="Q11" i="31"/>
  <c r="P11" i="31"/>
  <c r="O11" i="31"/>
  <c r="N11" i="31"/>
  <c r="M11" i="31"/>
  <c r="L11" i="31"/>
  <c r="K11" i="31"/>
  <c r="J11" i="31"/>
  <c r="I11" i="31"/>
  <c r="H11" i="31"/>
  <c r="G11" i="31"/>
  <c r="F11" i="31"/>
  <c r="E11" i="31"/>
  <c r="D11" i="31"/>
  <c r="C11" i="31"/>
  <c r="B11" i="31"/>
  <c r="AE10" i="31"/>
  <c r="AD10" i="31"/>
  <c r="AC10" i="31"/>
  <c r="AB10" i="31"/>
  <c r="AA10" i="31"/>
  <c r="Z10" i="31"/>
  <c r="Y10" i="31"/>
  <c r="X10" i="31"/>
  <c r="W10" i="31"/>
  <c r="V10" i="31"/>
  <c r="U10" i="31"/>
  <c r="T10" i="31"/>
  <c r="S10" i="31"/>
  <c r="R10" i="31"/>
  <c r="Q10" i="31"/>
  <c r="P10" i="31"/>
  <c r="O10" i="31"/>
  <c r="N10" i="31"/>
  <c r="M10" i="31"/>
  <c r="L10" i="31"/>
  <c r="K10" i="31"/>
  <c r="J10" i="31"/>
  <c r="I10" i="31"/>
  <c r="H10" i="31"/>
  <c r="G10" i="31"/>
  <c r="F10" i="31"/>
  <c r="E10" i="31"/>
  <c r="D10" i="31"/>
  <c r="C10" i="31"/>
  <c r="B10" i="31"/>
  <c r="AE4" i="31"/>
  <c r="AD4" i="31"/>
  <c r="AC4" i="31"/>
  <c r="AB4" i="31"/>
  <c r="AA4" i="31"/>
  <c r="Z4" i="31"/>
  <c r="Y4" i="31"/>
  <c r="X4" i="31"/>
  <c r="W4" i="31"/>
  <c r="V4" i="31"/>
  <c r="U4" i="31"/>
  <c r="T4" i="31"/>
  <c r="S4" i="31"/>
  <c r="R4" i="31"/>
  <c r="Q4" i="31"/>
  <c r="P4" i="31"/>
  <c r="O4" i="31"/>
  <c r="N4" i="31"/>
  <c r="M4" i="31"/>
  <c r="L4" i="31"/>
  <c r="K4" i="31"/>
  <c r="J4" i="31"/>
  <c r="I4" i="31"/>
  <c r="H4" i="31"/>
  <c r="G4" i="31"/>
  <c r="F4" i="31"/>
  <c r="E4" i="31"/>
  <c r="D4" i="31"/>
  <c r="C4" i="31"/>
  <c r="B4" i="31"/>
  <c r="AE3" i="31"/>
  <c r="AD3" i="31"/>
  <c r="AC3" i="31"/>
  <c r="AB3" i="31"/>
  <c r="AA3" i="31"/>
  <c r="Z3" i="31"/>
  <c r="Y3" i="31"/>
  <c r="X3" i="31"/>
  <c r="W3" i="31"/>
  <c r="V3" i="31"/>
  <c r="U3" i="31"/>
  <c r="U17" i="31" s="1"/>
  <c r="T3" i="31"/>
  <c r="T17" i="31" s="1"/>
  <c r="S3" i="31"/>
  <c r="S17" i="31" s="1"/>
  <c r="R3" i="31"/>
  <c r="R17" i="31" s="1"/>
  <c r="Q3" i="31"/>
  <c r="Q17" i="31" s="1"/>
  <c r="P3" i="31"/>
  <c r="P17" i="31" s="1"/>
  <c r="O3" i="31"/>
  <c r="O17" i="31" s="1"/>
  <c r="N3" i="31"/>
  <c r="N17" i="31" s="1"/>
  <c r="M3" i="31"/>
  <c r="M17" i="31" s="1"/>
  <c r="L3" i="31"/>
  <c r="L17" i="31" s="1"/>
  <c r="K3" i="31"/>
  <c r="J3" i="31"/>
  <c r="I3" i="31"/>
  <c r="H3" i="31"/>
  <c r="G3" i="31"/>
  <c r="F3" i="31"/>
  <c r="E3" i="31"/>
  <c r="D3" i="31"/>
  <c r="C3" i="31"/>
  <c r="B3" i="31"/>
  <c r="AE19" i="30"/>
  <c r="AD19" i="30"/>
  <c r="AC19" i="30"/>
  <c r="AB19" i="30"/>
  <c r="AA19" i="30"/>
  <c r="Z19" i="30"/>
  <c r="Y19" i="30"/>
  <c r="X19" i="30"/>
  <c r="W19" i="30"/>
  <c r="V19" i="30"/>
  <c r="U19" i="30"/>
  <c r="T19" i="30"/>
  <c r="S19" i="30"/>
  <c r="R19" i="30"/>
  <c r="Q19" i="30"/>
  <c r="P19" i="30"/>
  <c r="O19" i="30"/>
  <c r="N19" i="30"/>
  <c r="M19" i="30"/>
  <c r="L19" i="30"/>
  <c r="K19" i="30"/>
  <c r="J19" i="30"/>
  <c r="I19" i="30"/>
  <c r="H19" i="30"/>
  <c r="G19" i="30"/>
  <c r="F19" i="30"/>
  <c r="E19" i="30"/>
  <c r="D19" i="30"/>
  <c r="C19" i="30"/>
  <c r="B19" i="30"/>
  <c r="AE18" i="30"/>
  <c r="AD18" i="30"/>
  <c r="AC18" i="30"/>
  <c r="AB18" i="30"/>
  <c r="AA18" i="30"/>
  <c r="Z18" i="30"/>
  <c r="Y18" i="30"/>
  <c r="X18" i="30"/>
  <c r="W18" i="30"/>
  <c r="V18" i="30"/>
  <c r="U18" i="30"/>
  <c r="T18" i="30"/>
  <c r="S18" i="30"/>
  <c r="R18" i="30"/>
  <c r="Q18" i="30"/>
  <c r="P18" i="30"/>
  <c r="O18" i="30"/>
  <c r="N18" i="30"/>
  <c r="M18" i="30"/>
  <c r="L18" i="30"/>
  <c r="K18" i="30"/>
  <c r="J18" i="30"/>
  <c r="I18" i="30"/>
  <c r="H18" i="30"/>
  <c r="G18" i="30"/>
  <c r="F18" i="30"/>
  <c r="E18" i="30"/>
  <c r="D18" i="30"/>
  <c r="C18" i="30"/>
  <c r="B18" i="30"/>
  <c r="AE17" i="30"/>
  <c r="AD17" i="30"/>
  <c r="AC17" i="30"/>
  <c r="AB17" i="30"/>
  <c r="AA17" i="30"/>
  <c r="Z17" i="30"/>
  <c r="Y17" i="30"/>
  <c r="X17" i="30"/>
  <c r="W17" i="30"/>
  <c r="V17" i="30"/>
  <c r="K17" i="30"/>
  <c r="J17" i="30"/>
  <c r="I17" i="30"/>
  <c r="H17" i="30"/>
  <c r="G17" i="30"/>
  <c r="F17" i="30"/>
  <c r="E17" i="30"/>
  <c r="D17" i="30"/>
  <c r="C17" i="30"/>
  <c r="B17"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C14" i="30"/>
  <c r="B14"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1" i="30"/>
  <c r="B11" i="30"/>
  <c r="AE10" i="30"/>
  <c r="AD10" i="30"/>
  <c r="AC10" i="30"/>
  <c r="AB10" i="30"/>
  <c r="AA10" i="30"/>
  <c r="Z10" i="30"/>
  <c r="Y10" i="30"/>
  <c r="X10" i="30"/>
  <c r="W10" i="30"/>
  <c r="V10" i="30"/>
  <c r="U10" i="30"/>
  <c r="T10" i="30"/>
  <c r="S10" i="30"/>
  <c r="R10" i="30"/>
  <c r="Q10" i="30"/>
  <c r="P10" i="30"/>
  <c r="O10" i="30"/>
  <c r="N10" i="30"/>
  <c r="M10" i="30"/>
  <c r="L10" i="30"/>
  <c r="K10" i="30"/>
  <c r="J10" i="30"/>
  <c r="I10" i="30"/>
  <c r="H10" i="30"/>
  <c r="G10" i="30"/>
  <c r="F10" i="30"/>
  <c r="E10" i="30"/>
  <c r="D10" i="30"/>
  <c r="C10" i="30"/>
  <c r="B10" i="30"/>
  <c r="AE4" i="30"/>
  <c r="AD4" i="30"/>
  <c r="AC4" i="30"/>
  <c r="AB4" i="30"/>
  <c r="AA4" i="30"/>
  <c r="Z4" i="30"/>
  <c r="Y4" i="30"/>
  <c r="X4" i="30"/>
  <c r="W4" i="30"/>
  <c r="V4" i="30"/>
  <c r="U4" i="30"/>
  <c r="T4" i="30"/>
  <c r="S4" i="30"/>
  <c r="R4" i="30"/>
  <c r="Q4" i="30"/>
  <c r="P4" i="30"/>
  <c r="O4" i="30"/>
  <c r="N4" i="30"/>
  <c r="M4" i="30"/>
  <c r="L4" i="30"/>
  <c r="K4" i="30"/>
  <c r="J4" i="30"/>
  <c r="I4" i="30"/>
  <c r="H4" i="30"/>
  <c r="G4" i="30"/>
  <c r="F4" i="30"/>
  <c r="E4" i="30"/>
  <c r="D4" i="30"/>
  <c r="C4" i="30"/>
  <c r="B4" i="30"/>
  <c r="AE3" i="30"/>
  <c r="AD3" i="30"/>
  <c r="AC3" i="30"/>
  <c r="AB3" i="30"/>
  <c r="AA3" i="30"/>
  <c r="Z3" i="30"/>
  <c r="Y3" i="30"/>
  <c r="X3" i="30"/>
  <c r="W3" i="30"/>
  <c r="V3" i="30"/>
  <c r="U3" i="30"/>
  <c r="U17" i="30" s="1"/>
  <c r="T3" i="30"/>
  <c r="T17" i="30" s="1"/>
  <c r="S3" i="30"/>
  <c r="S17" i="30" s="1"/>
  <c r="R3" i="30"/>
  <c r="R17" i="30" s="1"/>
  <c r="Q3" i="30"/>
  <c r="Q17" i="30" s="1"/>
  <c r="P3" i="30"/>
  <c r="P17" i="30" s="1"/>
  <c r="O3" i="30"/>
  <c r="O17" i="30" s="1"/>
  <c r="N3" i="30"/>
  <c r="N17" i="30" s="1"/>
  <c r="M3" i="30"/>
  <c r="M17" i="30" s="1"/>
  <c r="L3" i="30"/>
  <c r="L17" i="30" s="1"/>
  <c r="K3" i="30"/>
  <c r="J3" i="30"/>
  <c r="I3" i="30"/>
  <c r="H3" i="30"/>
  <c r="G3" i="30"/>
  <c r="F3" i="30"/>
  <c r="E3" i="30"/>
  <c r="D3" i="30"/>
  <c r="C3" i="30"/>
  <c r="B3" i="30"/>
  <c r="AE19" i="29"/>
  <c r="AD19" i="29"/>
  <c r="AC19" i="29"/>
  <c r="AB19" i="29"/>
  <c r="AA19" i="29"/>
  <c r="Z19" i="29"/>
  <c r="Y19" i="29"/>
  <c r="X19" i="29"/>
  <c r="W19" i="29"/>
  <c r="V19" i="29"/>
  <c r="U19" i="29"/>
  <c r="T19" i="29"/>
  <c r="S19" i="29"/>
  <c r="R19" i="29"/>
  <c r="Q19" i="29"/>
  <c r="P19" i="29"/>
  <c r="O19" i="29"/>
  <c r="N19" i="29"/>
  <c r="M19" i="29"/>
  <c r="L19" i="29"/>
  <c r="K19" i="29"/>
  <c r="J19" i="29"/>
  <c r="I19" i="29"/>
  <c r="H19" i="29"/>
  <c r="G19" i="29"/>
  <c r="F19" i="29"/>
  <c r="E19" i="29"/>
  <c r="D19" i="29"/>
  <c r="C19" i="29"/>
  <c r="B19" i="29"/>
  <c r="AE18" i="29"/>
  <c r="AD18" i="29"/>
  <c r="AC18" i="29"/>
  <c r="AB18" i="29"/>
  <c r="AA18" i="29"/>
  <c r="Z18" i="29"/>
  <c r="Y18" i="29"/>
  <c r="X18" i="29"/>
  <c r="W18" i="29"/>
  <c r="V18" i="29"/>
  <c r="U18" i="29"/>
  <c r="T18" i="29"/>
  <c r="S18" i="29"/>
  <c r="R18" i="29"/>
  <c r="Q18" i="29"/>
  <c r="P18" i="29"/>
  <c r="O18" i="29"/>
  <c r="N18" i="29"/>
  <c r="M18" i="29"/>
  <c r="L18" i="29"/>
  <c r="K18" i="29"/>
  <c r="J18" i="29"/>
  <c r="I18" i="29"/>
  <c r="H18" i="29"/>
  <c r="G18" i="29"/>
  <c r="F18" i="29"/>
  <c r="E18" i="29"/>
  <c r="D18" i="29"/>
  <c r="C18" i="29"/>
  <c r="B18" i="29"/>
  <c r="AE17" i="29"/>
  <c r="AD17" i="29"/>
  <c r="AC17" i="29"/>
  <c r="AB17" i="29"/>
  <c r="AA17" i="29"/>
  <c r="Z17" i="29"/>
  <c r="Y17" i="29"/>
  <c r="X17" i="29"/>
  <c r="W17" i="29"/>
  <c r="V17" i="29"/>
  <c r="K17" i="29"/>
  <c r="J17" i="29"/>
  <c r="I17" i="29"/>
  <c r="H17" i="29"/>
  <c r="G17" i="29"/>
  <c r="F17" i="29"/>
  <c r="E17" i="29"/>
  <c r="D17" i="29"/>
  <c r="C17" i="29"/>
  <c r="B17" i="29"/>
  <c r="AE14" i="29"/>
  <c r="AD14" i="29"/>
  <c r="AC14" i="29"/>
  <c r="AB14" i="29"/>
  <c r="AA14" i="29"/>
  <c r="Z14" i="29"/>
  <c r="Y14" i="29"/>
  <c r="X14" i="29"/>
  <c r="W14" i="29"/>
  <c r="V14" i="29"/>
  <c r="U14" i="29"/>
  <c r="T14" i="29"/>
  <c r="S14" i="29"/>
  <c r="R14" i="29"/>
  <c r="Q14" i="29"/>
  <c r="P14" i="29"/>
  <c r="O14" i="29"/>
  <c r="N14" i="29"/>
  <c r="M14" i="29"/>
  <c r="L14" i="29"/>
  <c r="K14" i="29"/>
  <c r="J14" i="29"/>
  <c r="I14" i="29"/>
  <c r="H14" i="29"/>
  <c r="G14" i="29"/>
  <c r="F14" i="29"/>
  <c r="E14" i="29"/>
  <c r="D14" i="29"/>
  <c r="C14" i="29"/>
  <c r="B14" i="29"/>
  <c r="AE11" i="29"/>
  <c r="AD11" i="29"/>
  <c r="AC11" i="29"/>
  <c r="AB11" i="29"/>
  <c r="AA11" i="29"/>
  <c r="Z11" i="29"/>
  <c r="Y11" i="29"/>
  <c r="X11" i="29"/>
  <c r="W11" i="29"/>
  <c r="V11" i="29"/>
  <c r="U11" i="29"/>
  <c r="T11" i="29"/>
  <c r="S11" i="29"/>
  <c r="R11" i="29"/>
  <c r="Q11" i="29"/>
  <c r="P11" i="29"/>
  <c r="O11" i="29"/>
  <c r="N11" i="29"/>
  <c r="M11" i="29"/>
  <c r="L11" i="29"/>
  <c r="K11" i="29"/>
  <c r="J11" i="29"/>
  <c r="I11" i="29"/>
  <c r="H11" i="29"/>
  <c r="G11" i="29"/>
  <c r="F11" i="29"/>
  <c r="E11" i="29"/>
  <c r="D11" i="29"/>
  <c r="C11" i="29"/>
  <c r="B11" i="29"/>
  <c r="AE10" i="29"/>
  <c r="AD10" i="29"/>
  <c r="AC10" i="29"/>
  <c r="AB10" i="29"/>
  <c r="AA10" i="29"/>
  <c r="Z10" i="29"/>
  <c r="Y10" i="29"/>
  <c r="X10" i="29"/>
  <c r="W10" i="29"/>
  <c r="V10" i="29"/>
  <c r="U10" i="29"/>
  <c r="T10" i="29"/>
  <c r="S10" i="29"/>
  <c r="R10" i="29"/>
  <c r="Q10" i="29"/>
  <c r="P10" i="29"/>
  <c r="O10" i="29"/>
  <c r="N10" i="29"/>
  <c r="M10" i="29"/>
  <c r="L10" i="29"/>
  <c r="K10" i="29"/>
  <c r="J10" i="29"/>
  <c r="I10" i="29"/>
  <c r="H10" i="29"/>
  <c r="G10" i="29"/>
  <c r="F10" i="29"/>
  <c r="E10" i="29"/>
  <c r="D10" i="29"/>
  <c r="C10" i="29"/>
  <c r="B10" i="29"/>
  <c r="AE4" i="29"/>
  <c r="AD4" i="29"/>
  <c r="AC4" i="29"/>
  <c r="AB4" i="29"/>
  <c r="AA4" i="29"/>
  <c r="Z4" i="29"/>
  <c r="Y4" i="29"/>
  <c r="X4" i="29"/>
  <c r="W4" i="29"/>
  <c r="V4" i="29"/>
  <c r="U4" i="29"/>
  <c r="T4" i="29"/>
  <c r="S4" i="29"/>
  <c r="R4" i="29"/>
  <c r="Q4" i="29"/>
  <c r="P4" i="29"/>
  <c r="O4" i="29"/>
  <c r="N4" i="29"/>
  <c r="M4" i="29"/>
  <c r="L4" i="29"/>
  <c r="K4" i="29"/>
  <c r="J4" i="29"/>
  <c r="I4" i="29"/>
  <c r="H4" i="29"/>
  <c r="G4" i="29"/>
  <c r="F4" i="29"/>
  <c r="E4" i="29"/>
  <c r="D4" i="29"/>
  <c r="C4" i="29"/>
  <c r="B4" i="29"/>
  <c r="AE3" i="29"/>
  <c r="AD3" i="29"/>
  <c r="AC3" i="29"/>
  <c r="AB3" i="29"/>
  <c r="AA3" i="29"/>
  <c r="Z3" i="29"/>
  <c r="Y3" i="29"/>
  <c r="X3" i="29"/>
  <c r="W3" i="29"/>
  <c r="V3" i="29"/>
  <c r="U3" i="29"/>
  <c r="U17" i="29" s="1"/>
  <c r="T3" i="29"/>
  <c r="T17" i="29" s="1"/>
  <c r="S3" i="29"/>
  <c r="S17" i="29" s="1"/>
  <c r="R3" i="29"/>
  <c r="R17" i="29" s="1"/>
  <c r="Q3" i="29"/>
  <c r="Q17" i="29" s="1"/>
  <c r="P3" i="29"/>
  <c r="P17" i="29" s="1"/>
  <c r="O3" i="29"/>
  <c r="O17" i="29" s="1"/>
  <c r="N3" i="29"/>
  <c r="N17" i="29" s="1"/>
  <c r="M3" i="29"/>
  <c r="M17" i="29" s="1"/>
  <c r="L3" i="29"/>
  <c r="L17" i="29" s="1"/>
  <c r="K3" i="29"/>
  <c r="J3" i="29"/>
  <c r="I3" i="29"/>
  <c r="H3" i="29"/>
  <c r="G3" i="29"/>
  <c r="F3" i="29"/>
  <c r="E3" i="29"/>
  <c r="D3" i="29"/>
  <c r="C3" i="29"/>
  <c r="B3" i="29"/>
  <c r="K22" i="33" l="1"/>
  <c r="D22" i="32"/>
  <c r="D22" i="33"/>
  <c r="D22" i="34"/>
  <c r="W133"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9" i="16" l="1"/>
  <c r="C8" i="16" l="1"/>
  <c r="B8" i="16"/>
  <c r="AE223" i="24"/>
  <c r="AF223" i="24"/>
  <c r="E223" i="24"/>
  <c r="F223" i="24"/>
  <c r="G223" i="24"/>
  <c r="H223" i="24"/>
  <c r="I223" i="24"/>
  <c r="J223" i="24"/>
  <c r="K223" i="24"/>
  <c r="L223" i="24"/>
  <c r="M223" i="24"/>
  <c r="N223" i="24"/>
  <c r="O223" i="24"/>
  <c r="P223" i="24"/>
  <c r="Q223" i="24"/>
  <c r="R223" i="24"/>
  <c r="S223" i="24"/>
  <c r="T223" i="24"/>
  <c r="U223" i="24"/>
  <c r="V223" i="24"/>
  <c r="W223" i="24"/>
  <c r="X223" i="24"/>
  <c r="Y223" i="24"/>
  <c r="Z223" i="24"/>
  <c r="AA223" i="24"/>
  <c r="AB223" i="24"/>
  <c r="AC223" i="24"/>
  <c r="AD223"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J122" i="24"/>
  <c r="F118" i="24"/>
  <c r="N118" i="24"/>
  <c r="K122" i="24"/>
  <c r="G118" i="24"/>
  <c r="O118" i="24"/>
  <c r="E111" i="24"/>
  <c r="E112" i="24" s="1"/>
  <c r="D122" i="24"/>
  <c r="K118" i="24"/>
  <c r="Q122" i="24"/>
  <c r="L122" i="24"/>
  <c r="H118" i="24"/>
  <c r="P118" i="24"/>
  <c r="F111" i="24"/>
  <c r="F112" i="24" s="1"/>
  <c r="D118" i="24"/>
  <c r="G111" i="24"/>
  <c r="G112" i="24" s="1"/>
  <c r="G122" i="24"/>
  <c r="E122" i="24"/>
  <c r="M122" i="24"/>
  <c r="I118" i="24"/>
  <c r="Q118" i="24"/>
  <c r="F122" i="24"/>
  <c r="N122" i="24"/>
  <c r="J118" i="24"/>
  <c r="O122" i="24"/>
  <c r="H122" i="24"/>
  <c r="P122" i="24"/>
  <c r="L118"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U118" i="24"/>
  <c r="W118" i="24"/>
  <c r="S122" i="24"/>
  <c r="X118" i="24"/>
  <c r="T122" i="24"/>
  <c r="Y118" i="24"/>
  <c r="U122" i="24"/>
  <c r="S118" i="24"/>
  <c r="W122" i="24"/>
  <c r="T118" i="24"/>
  <c r="X122"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S18" i="19"/>
  <c r="S123" i="24"/>
  <c r="K119" i="24"/>
  <c r="K120" i="24"/>
  <c r="F123" i="24"/>
  <c r="M18" i="19"/>
  <c r="R123" i="24"/>
  <c r="K123" i="24"/>
  <c r="J18" i="19"/>
  <c r="E123" i="24"/>
  <c r="M119" i="24"/>
  <c r="M120" i="24"/>
  <c r="N119" i="24"/>
  <c r="N120" i="24"/>
  <c r="W123" i="24"/>
  <c r="J123" i="24"/>
  <c r="R119" i="24"/>
  <c r="R120" i="24"/>
  <c r="D119" i="24"/>
  <c r="D120" i="24"/>
  <c r="H18" i="19"/>
  <c r="I18" i="19"/>
  <c r="Z18" i="19"/>
  <c r="T123" i="24"/>
  <c r="X119" i="24"/>
  <c r="X120" i="24"/>
  <c r="K18" i="19"/>
  <c r="Y18" i="19"/>
  <c r="N18" i="19"/>
  <c r="O123" i="24"/>
  <c r="W119" i="24"/>
  <c r="W120" i="24"/>
  <c r="D123" i="24"/>
  <c r="W18" i="19"/>
  <c r="Q119" i="24"/>
  <c r="Q120" i="24"/>
  <c r="V119" i="24"/>
  <c r="V120" i="24"/>
  <c r="X123" i="24"/>
  <c r="M123" i="24"/>
  <c r="V123" i="24"/>
  <c r="G123" i="24"/>
  <c r="S119" i="24"/>
  <c r="S120" i="24"/>
  <c r="P18" i="19"/>
  <c r="L119" i="24"/>
  <c r="L120" i="24"/>
  <c r="H123" i="24"/>
  <c r="G18" i="19"/>
  <c r="J119" i="24"/>
  <c r="J120" i="24"/>
  <c r="N123" i="24"/>
  <c r="U119" i="24"/>
  <c r="U120" i="24"/>
  <c r="O119" i="24"/>
  <c r="O120" i="24"/>
  <c r="X18" i="19"/>
  <c r="G119" i="24"/>
  <c r="G120" i="24"/>
  <c r="V18" i="19"/>
  <c r="I119" i="24"/>
  <c r="I120" i="24"/>
  <c r="R18" i="19"/>
  <c r="Y123" i="24"/>
  <c r="T119" i="24"/>
  <c r="T120" i="24"/>
  <c r="F18" i="19"/>
  <c r="U18" i="19"/>
  <c r="E119" i="24"/>
  <c r="E120" i="24"/>
  <c r="F119" i="24"/>
  <c r="F120" i="24"/>
  <c r="I123" i="24"/>
  <c r="T18" i="19"/>
  <c r="Q18" i="19"/>
  <c r="AA18" i="19"/>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18" i="24"/>
  <c r="C122" i="24"/>
  <c r="D46" i="14"/>
  <c r="C123" i="24" l="1"/>
  <c r="C119" i="24"/>
  <c r="C120" i="24"/>
  <c r="E18" i="19"/>
  <c r="B111" i="24"/>
  <c r="B112" i="24" s="1"/>
  <c r="C112" i="24"/>
  <c r="Y149" i="24"/>
  <c r="AA9" i="16" s="1"/>
  <c r="Y152" i="24"/>
  <c r="AA11" i="16" s="1"/>
  <c r="Y155" i="24"/>
  <c r="AA15" i="16" s="1"/>
  <c r="Z146" i="24"/>
  <c r="Z118" i="24"/>
  <c r="Z120"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E46" i="14"/>
  <c r="N27" i="14"/>
  <c r="F78" i="14"/>
  <c r="G74" i="14"/>
  <c r="D64" i="14"/>
  <c r="E61" i="14"/>
  <c r="G97" i="14"/>
  <c r="F102" i="14"/>
  <c r="O21" i="14"/>
  <c r="F46" i="14"/>
  <c r="F94" i="14"/>
  <c r="G89" i="14"/>
  <c r="G86" i="14"/>
  <c r="H81" i="14"/>
  <c r="E33" i="14"/>
  <c r="F67" i="14"/>
  <c r="E70" i="14"/>
  <c r="F109" i="14"/>
  <c r="F58" i="14"/>
  <c r="G39" i="14" l="1"/>
  <c r="C2" i="19"/>
  <c r="O7" i="14"/>
  <c r="O27" i="14"/>
  <c r="E64" i="14"/>
  <c r="F61" i="14"/>
  <c r="H39" i="14"/>
  <c r="G46" i="14"/>
  <c r="G94" i="14"/>
  <c r="H89" i="14"/>
  <c r="H74" i="14"/>
  <c r="G78" i="14"/>
  <c r="H86" i="14"/>
  <c r="I81" i="14"/>
  <c r="P21" i="14"/>
  <c r="P7" i="14"/>
  <c r="G102" i="14"/>
  <c r="H97" i="14"/>
  <c r="G67" i="14"/>
  <c r="F70" i="14"/>
  <c r="F33" i="14"/>
  <c r="G109" i="14"/>
  <c r="G58" i="14"/>
  <c r="F51" i="14"/>
  <c r="D2" i="19" l="1"/>
  <c r="P27" i="14"/>
  <c r="Q21" i="14"/>
  <c r="I39" i="14"/>
  <c r="H67" i="14"/>
  <c r="G70" i="14"/>
  <c r="H102" i="14"/>
  <c r="I97" i="14"/>
  <c r="G61" i="14"/>
  <c r="F64" i="14"/>
  <c r="I74" i="14"/>
  <c r="H78" i="14"/>
  <c r="H46" i="14"/>
  <c r="I86" i="14"/>
  <c r="J81" i="14"/>
  <c r="I89" i="14"/>
  <c r="H94" i="14"/>
  <c r="G33" i="14"/>
  <c r="Q7" i="14"/>
  <c r="H109" i="14"/>
  <c r="G51" i="14"/>
  <c r="H58" i="14"/>
  <c r="E2" i="19" l="1"/>
  <c r="Q27" i="14"/>
  <c r="H33" i="14"/>
  <c r="J39" i="14"/>
  <c r="R7" i="14"/>
  <c r="I46" i="14"/>
  <c r="I67" i="14"/>
  <c r="H70" i="14"/>
  <c r="I78" i="14"/>
  <c r="J74" i="14"/>
  <c r="R21" i="14"/>
  <c r="I94" i="14"/>
  <c r="J89" i="14"/>
  <c r="G64" i="14"/>
  <c r="H61" i="14"/>
  <c r="J86" i="14"/>
  <c r="K81" i="14"/>
  <c r="I102" i="14"/>
  <c r="J97" i="14"/>
  <c r="I109" i="14"/>
  <c r="I58" i="14"/>
  <c r="H51" i="14"/>
  <c r="F2" i="19" l="1"/>
  <c r="R27" i="14"/>
  <c r="S7" i="14"/>
  <c r="J78" i="14"/>
  <c r="K74" i="14"/>
  <c r="H64" i="14"/>
  <c r="I61" i="14"/>
  <c r="K39" i="14"/>
  <c r="S21" i="14"/>
  <c r="I70" i="14"/>
  <c r="J67" i="14"/>
  <c r="I33" i="14"/>
  <c r="L81" i="14"/>
  <c r="K86" i="14"/>
  <c r="K97" i="14"/>
  <c r="J102" i="14"/>
  <c r="J94" i="14"/>
  <c r="K89" i="14"/>
  <c r="J46" i="14"/>
  <c r="J109" i="14"/>
  <c r="I51" i="14"/>
  <c r="J58" i="14"/>
  <c r="G2" i="19" l="1"/>
  <c r="S27" i="14"/>
  <c r="K46" i="14"/>
  <c r="L89" i="14"/>
  <c r="K94" i="14"/>
  <c r="K78" i="14"/>
  <c r="L74" i="14"/>
  <c r="T21" i="14"/>
  <c r="M81" i="14"/>
  <c r="L86" i="14"/>
  <c r="L39" i="14"/>
  <c r="T7" i="14"/>
  <c r="J61" i="14"/>
  <c r="I64" i="14"/>
  <c r="K67" i="14"/>
  <c r="J70" i="14"/>
  <c r="L97" i="14"/>
  <c r="K102" i="14"/>
  <c r="J33" i="14"/>
  <c r="K109" i="14"/>
  <c r="K58" i="14"/>
  <c r="J51" i="14"/>
  <c r="H2" i="19" l="1"/>
  <c r="T27" i="14"/>
  <c r="L102" i="14"/>
  <c r="M97" i="14"/>
  <c r="M39" i="14"/>
  <c r="L94" i="14"/>
  <c r="M89" i="14"/>
  <c r="L78" i="14"/>
  <c r="M74" i="14"/>
  <c r="K70" i="14"/>
  <c r="L67" i="14"/>
  <c r="M86" i="14"/>
  <c r="N81" i="14"/>
  <c r="L46" i="14"/>
  <c r="U7" i="14"/>
  <c r="K33" i="14"/>
  <c r="K61" i="14"/>
  <c r="J64" i="14"/>
  <c r="U21" i="14"/>
  <c r="L109" i="14"/>
  <c r="K51" i="14"/>
  <c r="L58" i="14"/>
  <c r="I2" i="19" l="1"/>
  <c r="U27" i="14"/>
  <c r="M94" i="14"/>
  <c r="N89" i="14"/>
  <c r="L61" i="14"/>
  <c r="K64" i="14"/>
  <c r="V7" i="14"/>
  <c r="M102" i="14"/>
  <c r="N97" i="14"/>
  <c r="N86" i="14"/>
  <c r="O81" i="14"/>
  <c r="L33" i="14"/>
  <c r="N39" i="14"/>
  <c r="L70" i="14"/>
  <c r="M67" i="14"/>
  <c r="M46" i="14"/>
  <c r="M78" i="14"/>
  <c r="N74" i="14"/>
  <c r="M109" i="14"/>
  <c r="M58" i="14"/>
  <c r="L51" i="14"/>
  <c r="J2" i="19" l="1"/>
  <c r="V27" i="14"/>
  <c r="O86" i="14"/>
  <c r="P81" i="14"/>
  <c r="N46" i="14"/>
  <c r="L64" i="14"/>
  <c r="M61" i="14"/>
  <c r="W21" i="14"/>
  <c r="M70" i="14"/>
  <c r="N67" i="14"/>
  <c r="W7" i="14"/>
  <c r="N102" i="14"/>
  <c r="O97" i="14"/>
  <c r="N94" i="14"/>
  <c r="O89" i="14"/>
  <c r="M33" i="14"/>
  <c r="O74" i="14"/>
  <c r="N78" i="14"/>
  <c r="O39" i="14"/>
  <c r="N109" i="14"/>
  <c r="M51" i="14"/>
  <c r="N58" i="14"/>
  <c r="K2" i="19" l="1"/>
  <c r="W27" i="14"/>
  <c r="O94" i="14"/>
  <c r="P89" i="14"/>
  <c r="N61" i="14"/>
  <c r="M64" i="14"/>
  <c r="X21" i="14"/>
  <c r="O78" i="14"/>
  <c r="P74" i="14"/>
  <c r="N33" i="14"/>
  <c r="X7" i="14"/>
  <c r="O46" i="14"/>
  <c r="N70" i="14"/>
  <c r="O67" i="14"/>
  <c r="Q81" i="14"/>
  <c r="P86" i="14"/>
  <c r="O102" i="14"/>
  <c r="P97" i="14"/>
  <c r="P39" i="14"/>
  <c r="O109" i="14"/>
  <c r="O58" i="14"/>
  <c r="N51" i="14"/>
  <c r="L2" i="19" l="1"/>
  <c r="X27" i="14"/>
  <c r="P46" i="14"/>
  <c r="P78" i="14"/>
  <c r="Q74" i="14"/>
  <c r="Q97" i="14"/>
  <c r="P102" i="14"/>
  <c r="Y21" i="14"/>
  <c r="O70" i="14"/>
  <c r="P67" i="14"/>
  <c r="P94" i="14"/>
  <c r="Q89" i="14"/>
  <c r="Y7" i="14"/>
  <c r="O33" i="14"/>
  <c r="Q86" i="14"/>
  <c r="R81" i="14"/>
  <c r="N64" i="14"/>
  <c r="O61" i="14"/>
  <c r="Q39" i="14"/>
  <c r="P109" i="14"/>
  <c r="O51" i="14"/>
  <c r="P58" i="14"/>
  <c r="M2" i="19" l="1"/>
  <c r="Y27" i="14"/>
  <c r="Z21" i="14"/>
  <c r="R97" i="14"/>
  <c r="Q102" i="14"/>
  <c r="O64" i="14"/>
  <c r="P61" i="14"/>
  <c r="Q94" i="14"/>
  <c r="R89" i="14"/>
  <c r="Q78" i="14"/>
  <c r="R74" i="14"/>
  <c r="R86" i="14"/>
  <c r="S81" i="14"/>
  <c r="P70" i="14"/>
  <c r="Q67" i="14"/>
  <c r="Q46" i="14"/>
  <c r="Z7" i="14"/>
  <c r="R39" i="14"/>
  <c r="P33" i="14"/>
  <c r="Q109" i="14"/>
  <c r="Q58" i="14"/>
  <c r="P51" i="14"/>
  <c r="N2" i="19" l="1"/>
  <c r="Z27" i="14"/>
  <c r="R102" i="14"/>
  <c r="S97" i="14"/>
  <c r="R46" i="14"/>
  <c r="Q61" i="14"/>
  <c r="P64" i="14"/>
  <c r="R78" i="14"/>
  <c r="S74" i="14"/>
  <c r="AA21" i="14"/>
  <c r="R94" i="14"/>
  <c r="S89" i="14"/>
  <c r="R67" i="14"/>
  <c r="Q70" i="14"/>
  <c r="S39" i="14"/>
  <c r="T81" i="14"/>
  <c r="S86" i="14"/>
  <c r="AA7" i="14"/>
  <c r="Q33" i="14"/>
  <c r="R109" i="14"/>
  <c r="Q51" i="14"/>
  <c r="R58" i="14"/>
  <c r="O2" i="19" l="1"/>
  <c r="AA27" i="14"/>
  <c r="T89" i="14"/>
  <c r="S94" i="14"/>
  <c r="R70" i="14"/>
  <c r="S67" i="14"/>
  <c r="T86" i="14"/>
  <c r="U81" i="14"/>
  <c r="Q64" i="14"/>
  <c r="R61" i="14"/>
  <c r="AB7" i="14"/>
  <c r="S78" i="14"/>
  <c r="T74" i="14"/>
  <c r="S102" i="14"/>
  <c r="T97" i="14"/>
  <c r="AB21" i="14"/>
  <c r="S46" i="14"/>
  <c r="T39" i="14"/>
  <c r="R33" i="14"/>
  <c r="S109" i="14"/>
  <c r="S58" i="14"/>
  <c r="R51" i="14"/>
  <c r="P2" i="19" l="1"/>
  <c r="AB27" i="14"/>
  <c r="U86" i="14"/>
  <c r="V81" i="14"/>
  <c r="T94" i="14"/>
  <c r="U89" i="14"/>
  <c r="S33" i="14"/>
  <c r="U39" i="14"/>
  <c r="T46" i="14"/>
  <c r="AC7" i="14"/>
  <c r="S70" i="14"/>
  <c r="T67" i="14"/>
  <c r="U97" i="14"/>
  <c r="T102" i="14"/>
  <c r="T78" i="14"/>
  <c r="U74" i="14"/>
  <c r="AC21" i="14"/>
  <c r="R64" i="14"/>
  <c r="S61" i="14"/>
  <c r="T109" i="14"/>
  <c r="T58" i="14"/>
  <c r="S51" i="14"/>
  <c r="Q2" i="19" l="1"/>
  <c r="AC27" i="14"/>
  <c r="V39" i="14"/>
  <c r="U102" i="14"/>
  <c r="V97" i="14"/>
  <c r="AD21" i="14"/>
  <c r="T70" i="14"/>
  <c r="U67" i="14"/>
  <c r="AD7" i="14"/>
  <c r="U94" i="14"/>
  <c r="V89" i="14"/>
  <c r="T33" i="14"/>
  <c r="U78" i="14"/>
  <c r="V74" i="14"/>
  <c r="U46" i="14"/>
  <c r="V86" i="14"/>
  <c r="W81" i="14"/>
  <c r="S64" i="14"/>
  <c r="T61" i="14"/>
  <c r="U109" i="14"/>
  <c r="T51" i="14"/>
  <c r="U58" i="14"/>
  <c r="R2" i="19" l="1"/>
  <c r="AD27" i="14"/>
  <c r="U70" i="14"/>
  <c r="V67" i="14"/>
  <c r="X81" i="14"/>
  <c r="W86" i="14"/>
  <c r="V46" i="14"/>
  <c r="V102" i="14"/>
  <c r="W97" i="14"/>
  <c r="V78" i="14"/>
  <c r="W74" i="14"/>
  <c r="AE7" i="14"/>
  <c r="U33" i="14"/>
  <c r="V94" i="14"/>
  <c r="W89" i="14"/>
  <c r="AE21" i="14"/>
  <c r="T64" i="14"/>
  <c r="U61" i="14"/>
  <c r="W39" i="14"/>
  <c r="V109" i="14"/>
  <c r="V58" i="14"/>
  <c r="U51" i="14"/>
  <c r="S2" i="19" l="1"/>
  <c r="AE27" i="14"/>
  <c r="W94" i="14"/>
  <c r="X89" i="14"/>
  <c r="W46" i="14"/>
  <c r="AG7" i="14"/>
  <c r="AF7" i="14"/>
  <c r="Y81" i="14"/>
  <c r="X86" i="14"/>
  <c r="X39" i="14"/>
  <c r="V33" i="14"/>
  <c r="AG21" i="14"/>
  <c r="AF21" i="14"/>
  <c r="W78" i="14"/>
  <c r="X74" i="14"/>
  <c r="V70" i="14"/>
  <c r="W67" i="14"/>
  <c r="X97" i="14"/>
  <c r="W102" i="14"/>
  <c r="V61" i="14"/>
  <c r="U64" i="14"/>
  <c r="W109" i="14"/>
  <c r="V51" i="14"/>
  <c r="W58" i="14"/>
  <c r="T2" i="19" l="1"/>
  <c r="AG27" i="14"/>
  <c r="AF27" i="14"/>
  <c r="X102" i="14"/>
  <c r="Y97" i="14"/>
  <c r="X46" i="14"/>
  <c r="W70" i="14"/>
  <c r="X67" i="14"/>
  <c r="Y39" i="14"/>
  <c r="X94" i="14"/>
  <c r="Y89" i="14"/>
  <c r="X78" i="14"/>
  <c r="Y74" i="14"/>
  <c r="Y86" i="14"/>
  <c r="Z81" i="14"/>
  <c r="V64" i="14"/>
  <c r="W61" i="14"/>
  <c r="W33" i="14"/>
  <c r="X109" i="14"/>
  <c r="X58" i="14"/>
  <c r="W51" i="14"/>
  <c r="U2" i="19" l="1"/>
  <c r="AA81" i="14"/>
  <c r="Z86" i="14"/>
  <c r="Z39" i="14"/>
  <c r="Y94" i="14"/>
  <c r="Z89" i="14"/>
  <c r="Y78" i="14"/>
  <c r="Z74" i="14"/>
  <c r="X33" i="14"/>
  <c r="Y102" i="14"/>
  <c r="Z97" i="14"/>
  <c r="X70" i="14"/>
  <c r="Y67" i="14"/>
  <c r="Y46" i="14"/>
  <c r="W64" i="14"/>
  <c r="X61" i="14"/>
  <c r="Y109" i="14"/>
  <c r="X51" i="14"/>
  <c r="Y58" i="14"/>
  <c r="V2" i="19" l="1"/>
  <c r="Y70" i="14"/>
  <c r="Z67" i="14"/>
  <c r="AA89" i="14"/>
  <c r="Z94" i="14"/>
  <c r="Z46" i="14"/>
  <c r="Z102" i="14"/>
  <c r="AA97" i="14"/>
  <c r="AA39" i="14"/>
  <c r="X64" i="14"/>
  <c r="Y61" i="14"/>
  <c r="Y33" i="14"/>
  <c r="AA74" i="14"/>
  <c r="Z78" i="14"/>
  <c r="AA86" i="14"/>
  <c r="AB81" i="14"/>
  <c r="Z109" i="14"/>
  <c r="Z58" i="14"/>
  <c r="Y51" i="14"/>
  <c r="W2" i="19" l="1"/>
  <c r="AB74" i="14"/>
  <c r="AA78" i="14"/>
  <c r="Y64" i="14"/>
  <c r="Z61" i="14"/>
  <c r="AA46" i="14"/>
  <c r="AC81" i="14"/>
  <c r="AB86" i="14"/>
  <c r="AB89" i="14"/>
  <c r="AA94" i="14"/>
  <c r="AB97" i="14"/>
  <c r="AA102" i="14"/>
  <c r="Z33" i="14"/>
  <c r="Z70" i="14"/>
  <c r="AA67" i="14"/>
  <c r="AB39" i="14"/>
  <c r="AA109" i="14"/>
  <c r="Z51" i="14"/>
  <c r="AA58" i="14"/>
  <c r="X2" i="19" l="1"/>
  <c r="AA33" i="14"/>
  <c r="AB46" i="14"/>
  <c r="AA70" i="14"/>
  <c r="AB67" i="14"/>
  <c r="Z64" i="14"/>
  <c r="AA61" i="14"/>
  <c r="AB102" i="14"/>
  <c r="AC97" i="14"/>
  <c r="AC86" i="14"/>
  <c r="AD81" i="14"/>
  <c r="AC39" i="14"/>
  <c r="AB94" i="14"/>
  <c r="AC89" i="14"/>
  <c r="AC74" i="14"/>
  <c r="AB78" i="14"/>
  <c r="AB109" i="14"/>
  <c r="AB58" i="14"/>
  <c r="AA51" i="14"/>
  <c r="Y2" i="19" l="1"/>
  <c r="AD39" i="14"/>
  <c r="AE81" i="14"/>
  <c r="AD86" i="14"/>
  <c r="AC46" i="14"/>
  <c r="AB70" i="14"/>
  <c r="AC67" i="14"/>
  <c r="AC78" i="14"/>
  <c r="AD74" i="14"/>
  <c r="AC102" i="14"/>
  <c r="AD97" i="14"/>
  <c r="AB33" i="14"/>
  <c r="AB61" i="14"/>
  <c r="AA64" i="14"/>
  <c r="AD89" i="14"/>
  <c r="AC94" i="14"/>
  <c r="AC109" i="14"/>
  <c r="AB51" i="14"/>
  <c r="AC58" i="14"/>
  <c r="Z2" i="19" l="1"/>
  <c r="AC33" i="14"/>
  <c r="AD102" i="14"/>
  <c r="AE97" i="14"/>
  <c r="AB64" i="14"/>
  <c r="AC61" i="14"/>
  <c r="AF81" i="14"/>
  <c r="AE86" i="14"/>
  <c r="AD78" i="14"/>
  <c r="AE74" i="14"/>
  <c r="AD67" i="14"/>
  <c r="AC70" i="14"/>
  <c r="AD46" i="14"/>
  <c r="AD94" i="14"/>
  <c r="AE89" i="14"/>
  <c r="AE39" i="14"/>
  <c r="AD109" i="14"/>
  <c r="AD58" i="14"/>
  <c r="AC51" i="14"/>
  <c r="AA2" i="19" l="1"/>
  <c r="AG81" i="14"/>
  <c r="AF86" i="14"/>
  <c r="AE67" i="14"/>
  <c r="AD70" i="14"/>
  <c r="AF74" i="14"/>
  <c r="AE78" i="14"/>
  <c r="AE102" i="14"/>
  <c r="AF97" i="14"/>
  <c r="AF39" i="14"/>
  <c r="AD33" i="14"/>
  <c r="AE46" i="14"/>
  <c r="AD61" i="14"/>
  <c r="AC64" i="14"/>
  <c r="AE94" i="14"/>
  <c r="AF89" i="14"/>
  <c r="AE109" i="14"/>
  <c r="AD51" i="14"/>
  <c r="AE58" i="14"/>
  <c r="AB2" i="19" l="1"/>
  <c r="AG97" i="14"/>
  <c r="AF102" i="14"/>
  <c r="AG74" i="14"/>
  <c r="AF78" i="14"/>
  <c r="AF67" i="14"/>
  <c r="AE70" i="14"/>
  <c r="AG39" i="14"/>
  <c r="AE61" i="14"/>
  <c r="AD64" i="14"/>
  <c r="AF46" i="14"/>
  <c r="AE33" i="14"/>
  <c r="AF94" i="14"/>
  <c r="AG89" i="14"/>
  <c r="AG86" i="14"/>
  <c r="AH81" i="14"/>
  <c r="AF109" i="14"/>
  <c r="AG58" i="14"/>
  <c r="AF58" i="14"/>
  <c r="AE51" i="14"/>
  <c r="AC2" i="19" l="1"/>
  <c r="AG67" i="14"/>
  <c r="AF70" i="14"/>
  <c r="AH86" i="14"/>
  <c r="AG46" i="14"/>
  <c r="AG78" i="14"/>
  <c r="AH74" i="14"/>
  <c r="AF33" i="14"/>
  <c r="AH89" i="14"/>
  <c r="AG94" i="14"/>
  <c r="AE64" i="14"/>
  <c r="AF61" i="14"/>
  <c r="AH97" i="14"/>
  <c r="AG102" i="14"/>
  <c r="AG109" i="14"/>
  <c r="AF51" i="14"/>
  <c r="AD2" i="19" l="1"/>
  <c r="AG33" i="14"/>
  <c r="AH102" i="14"/>
  <c r="AH78" i="14"/>
  <c r="AH94" i="14"/>
  <c r="AF64" i="14"/>
  <c r="AG61" i="14"/>
  <c r="AG70" i="14"/>
  <c r="AH109" i="14"/>
  <c r="AG51" i="14"/>
  <c r="AE2" i="19" l="1"/>
  <c r="AG64" i="14"/>
  <c r="D70" i="24" l="1"/>
  <c r="E70" i="24" s="1"/>
  <c r="F70" i="24" s="1"/>
  <c r="G70" i="24" s="1"/>
</calcChain>
</file>

<file path=xl/sharedStrings.xml><?xml version="1.0" encoding="utf-8"?>
<sst xmlns="http://schemas.openxmlformats.org/spreadsheetml/2006/main" count="3836" uniqueCount="1199">
  <si>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</si>
  <si>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</si>
  <si>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</si>
  <si>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</si>
  <si>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</si>
  <si>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</si>
  <si>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</si>
  <si>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</si>
  <si>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</si>
  <si>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</si>
  <si>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</si>
  <si>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</si>
  <si>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</si>
  <si>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</si>
  <si>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</si>
  <si>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</si>
  <si>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</si>
  <si>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</si>
  <si>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</si>
  <si>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</si>
  <si>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</si>
  <si>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</si>
  <si>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</si>
  <si>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</si>
  <si>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</si>
  <si>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</si>
  <si>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</si>
  <si>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</si>
  <si>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</si>
  <si>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</si>
  <si>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</si>
  <si>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</si>
  <si>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</si>
  <si>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</si>
  <si>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</si>
  <si>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</si>
  <si>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</si>
  <si>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</si>
  <si>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</si>
  <si>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</si>
  <si>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</si>
  <si>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</si>
  <si>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</si>
  <si>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</si>
  <si>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</si>
  <si>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</si>
  <si>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</si>
  <si>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</si>
  <si>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</si>
  <si>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</si>
  <si>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</si>
  <si>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</si>
  <si>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</si>
  <si>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</si>
  <si>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</si>
  <si>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</si>
  <si>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</si>
  <si>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</si>
  <si>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</si>
  <si>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</si>
  <si>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</si>
  <si>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</si>
  <si>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</si>
  <si>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</si>
  <si>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</si>
  <si>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</si>
  <si>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</si>
  <si>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</si>
  <si>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</si>
  <si>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</si>
  <si>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</si>
  <si>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</si>
  <si>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</si>
  <si>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</si>
  <si>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</si>
  <si>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</si>
  <si>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</si>
  <si>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</si>
  <si>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</si>
  <si>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</si>
  <si>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</si>
  <si>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</si>
  <si>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</si>
  <si>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</si>
  <si>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</si>
  <si>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</si>
  <si>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</si>
  <si>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</si>
  <si>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</si>
  <si>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</si>
  <si>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</si>
  <si>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</si>
  <si>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</si>
  <si>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</si>
  <si>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</si>
  <si>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</si>
  <si>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</si>
  <si>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</si>
  <si>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</si>
  <si>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</si>
  <si>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</si>
  <si>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</si>
  <si>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</si>
  <si>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</si>
  <si>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</si>
  <si>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</si>
  <si>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</si>
  <si>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</si>
  <si>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</si>
  <si>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</si>
  <si>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</si>
  <si>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</si>
  <si>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</si>
  <si>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</si>
  <si>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</si>
  <si>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</si>
  <si>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</si>
  <si>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</si>
  <si>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</si>
  <si>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</si>
  <si>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</si>
  <si>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</si>
  <si>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</si>
  <si>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</si>
  <si>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</si>
  <si>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</si>
  <si>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</si>
  <si>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</si>
  <si>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</si>
  <si>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</si>
  <si>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</si>
  <si>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</si>
  <si>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</si>
  <si>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</si>
  <si>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</si>
  <si>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</si>
  <si>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</si>
  <si>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</si>
  <si>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</si>
  <si>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</si>
  <si>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</si>
  <si>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</si>
  <si>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</si>
  <si>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</si>
  <si>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</si>
  <si>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</si>
  <si>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</si>
  <si>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</si>
  <si>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</si>
  <si>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</si>
  <si>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</si>
  <si>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</si>
  <si>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</si>
  <si>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</si>
  <si>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</si>
  <si>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</si>
  <si>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</si>
  <si>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</si>
  <si>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</si>
  <si>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</si>
  <si>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</si>
  <si>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</si>
  <si>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</si>
  <si>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</si>
  <si>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</si>
  <si>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</si>
  <si>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</si>
  <si>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</si>
  <si>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</si>
  <si>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</si>
  <si>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</si>
  <si>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</si>
  <si>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</si>
  <si>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</si>
  <si>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</si>
  <si>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</si>
  <si>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</si>
  <si>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</si>
  <si>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</si>
  <si>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</si>
  <si>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</si>
  <si>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</si>
  <si>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</si>
  <si>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</si>
  <si>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</si>
  <si>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</si>
  <si>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</si>
  <si>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</si>
  <si>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</si>
  <si>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</si>
  <si>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</si>
  <si>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</si>
  <si>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</si>
  <si>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</si>
  <si>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</si>
  <si>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</si>
  <si>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</si>
  <si>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</si>
  <si>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</si>
  <si>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</si>
  <si>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</si>
  <si>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</si>
  <si>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</si>
  <si>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</si>
  <si>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</si>
  <si>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</si>
  <si>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</si>
  <si>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</si>
  <si>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</si>
  <si>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</si>
  <si>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</si>
  <si>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</si>
  <si>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</si>
  <si>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</si>
  <si>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</si>
  <si>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</si>
  <si>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</si>
  <si>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</si>
  <si>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</si>
  <si>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</si>
  <si>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</si>
  <si>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</si>
  <si>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</si>
  <si>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</si>
  <si>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</si>
  <si>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</si>
  <si>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</si>
  <si>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</si>
  <si>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</si>
  <si>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</si>
  <si>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</si>
  <si>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</si>
  <si>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</si>
  <si>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</si>
  <si>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</si>
  <si>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</si>
  <si>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</si>
  <si>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</si>
  <si>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</si>
  <si>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</si>
  <si>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</si>
  <si>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</si>
  <si>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</si>
  <si>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</si>
  <si>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</si>
  <si>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</si>
  <si>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</si>
  <si>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</si>
  <si>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</si>
  <si>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</si>
  <si>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</si>
  <si>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</si>
  <si>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</si>
  <si>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</si>
  <si>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</si>
  <si>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</si>
  <si>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</si>
  <si>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</si>
  <si>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</si>
  <si>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</si>
  <si>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</si>
  <si>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</si>
  <si>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</si>
  <si>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</si>
  <si>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</si>
  <si>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</si>
  <si>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</si>
  <si>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</si>
  <si>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</si>
  <si>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</si>
  <si>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</si>
  <si>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</si>
  <si>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</si>
  <si>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</si>
  <si>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</si>
  <si>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</si>
  <si>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</si>
  <si>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</si>
  <si>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</si>
  <si>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</si>
  <si>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</si>
  <si>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</si>
  <si>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</si>
  <si>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</si>
  <si>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</si>
  <si>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</si>
  <si>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</si>
  <si>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</si>
  <si>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</si>
  <si>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</si>
  <si>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</si>
  <si>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</si>
  <si>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</si>
  <si>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</si>
  <si>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</si>
  <si>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</si>
  <si>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</si>
  <si>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</si>
  <si>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</si>
  <si>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</si>
  <si>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</si>
  <si>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</si>
  <si>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</si>
  <si>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</si>
  <si>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</si>
  <si>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</si>
  <si>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</si>
  <si>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</si>
  <si>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</si>
  <si>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</si>
  <si>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</si>
  <si>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</si>
  <si>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</si>
  <si>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</si>
  <si>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</si>
  <si>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</si>
  <si>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</si>
  <si>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</si>
  <si>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</si>
  <si>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</si>
  <si>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</si>
  <si>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</si>
  <si>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</si>
  <si>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</si>
  <si>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</si>
  <si>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</si>
  <si>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</si>
  <si>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</si>
  <si>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</si>
  <si>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</si>
  <si>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</si>
  <si>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</si>
  <si>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</si>
  <si>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</si>
  <si>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</si>
  <si>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</si>
  <si>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</si>
  <si>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</si>
  <si>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</si>
  <si>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</si>
  <si>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</si>
  <si>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</si>
  <si>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</si>
  <si>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</si>
  <si>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</si>
  <si>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</si>
  <si>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</si>
  <si>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</si>
  <si>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</si>
  <si>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</si>
  <si>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</si>
  <si>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</si>
  <si>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</si>
  <si>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</si>
  <si>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</si>
  <si>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</si>
  <si>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</si>
  <si>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</si>
  <si>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</si>
  <si>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</si>
  <si>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</si>
  <si>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</si>
  <si>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</si>
  <si>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</si>
  <si>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</si>
  <si>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</si>
  <si>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</si>
  <si>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</si>
  <si>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</si>
  <si>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</si>
  <si>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</si>
  <si>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</si>
  <si>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</si>
  <si>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</si>
  <si>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</si>
  <si>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</si>
  <si>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</si>
  <si>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</si>
  <si>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</si>
  <si>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</si>
  <si>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</si>
  <si>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</si>
  <si>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</si>
  <si>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</si>
  <si>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</si>
  <si>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</si>
  <si>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</si>
  <si>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</si>
  <si>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</si>
  <si>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</si>
  <si>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</si>
  <si>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</si>
  <si>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</si>
  <si>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</si>
  <si>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</si>
  <si>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</si>
  <si>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</si>
  <si>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</si>
  <si>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</si>
  <si>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</si>
  <si>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</si>
  <si>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</si>
  <si>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</si>
  <si>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</si>
  <si>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</si>
  <si>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</si>
  <si>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</si>
  <si>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</si>
  <si>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</si>
  <si>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</si>
  <si>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</si>
  <si>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</si>
  <si>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</si>
  <si>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</si>
  <si>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</si>
  <si>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</si>
  <si>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</si>
  <si>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</si>
  <si>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</si>
  <si>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</si>
  <si>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</si>
  <si>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</si>
  <si>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</si>
  <si>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</si>
  <si>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</si>
  <si>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</si>
  <si>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</si>
  <si>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</si>
  <si>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</si>
  <si>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</si>
  <si>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</si>
  <si>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</si>
  <si>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</si>
  <si>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</si>
  <si>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</si>
  <si>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</si>
  <si>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</si>
  <si>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</si>
  <si>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</si>
  <si>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</si>
  <si>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</si>
  <si>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</si>
  <si>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</si>
  <si>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</si>
  <si>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</si>
  <si>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</si>
  <si>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</si>
  <si>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</si>
  <si>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</si>
  <si>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</si>
  <si>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</si>
  <si>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</si>
  <si>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</si>
  <si>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</si>
  <si>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</si>
  <si>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</si>
  <si>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</si>
  <si>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</si>
  <si>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</si>
  <si>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</si>
  <si>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</si>
  <si>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</si>
  <si>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</si>
  <si>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</si>
  <si>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</si>
  <si>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</si>
  <si>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</si>
  <si>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</si>
  <si>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</si>
  <si>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</si>
  <si>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</si>
  <si>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</si>
  <si>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</si>
  <si>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</si>
  <si>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</si>
  <si>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</si>
  <si>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</si>
  <si>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</si>
  <si>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</si>
  <si>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</si>
  <si>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</si>
  <si>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</si>
  <si>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</si>
  <si>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</si>
  <si>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</si>
  <si>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</si>
  <si>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</si>
  <si>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</si>
  <si>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</si>
  <si>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</si>
  <si>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</si>
  <si>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</si>
  <si>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</si>
  <si>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</si>
  <si>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</si>
  <si>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</si>
  <si>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</si>
  <si>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</si>
  <si>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</si>
  <si>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</si>
  <si>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</si>
  <si>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</si>
  <si>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</si>
  <si>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</si>
  <si>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</si>
  <si>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</si>
  <si>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</si>
  <si>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</si>
  <si>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</si>
  <si>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</si>
  <si>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</si>
  <si>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</si>
  <si>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</si>
  <si>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</si>
  <si>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</si>
  <si>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</si>
  <si>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</si>
  <si>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</si>
  <si>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</si>
  <si>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</si>
  <si>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</si>
  <si>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</si>
  <si>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</si>
  <si>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</si>
  <si>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</si>
  <si>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</si>
  <si>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</si>
  <si>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</si>
  <si>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</si>
  <si>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</si>
  <si>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</si>
  <si>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</si>
  <si>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</si>
  <si>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</si>
  <si>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</si>
  <si>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</si>
  <si>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</si>
  <si>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</si>
  <si>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</si>
  <si>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</si>
  <si>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</si>
  <si>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</si>
  <si>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</si>
  <si>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</si>
  <si>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</si>
  <si>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</si>
  <si>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</si>
  <si>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</si>
  <si>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</si>
  <si>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</si>
  <si>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</si>
  <si>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</si>
  <si>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</si>
  <si>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</si>
  <si>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</si>
  <si>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</si>
  <si>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</si>
  <si>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</si>
  <si>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</si>
  <si>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</si>
  <si>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</si>
  <si>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</si>
  <si>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</si>
  <si>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</si>
  <si>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</si>
  <si>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</si>
  <si>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</si>
  <si>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</si>
  <si>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</si>
  <si>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</si>
  <si>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</si>
  <si>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</si>
  <si>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</si>
  <si>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</si>
  <si>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</si>
  <si>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</si>
  <si>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</si>
  <si>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</si>
  <si>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</si>
  <si>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</si>
  <si>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</si>
  <si>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</si>
  <si>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</si>
  <si>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</si>
  <si>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</si>
  <si>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</si>
  <si>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</si>
  <si>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</si>
  <si>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</si>
  <si>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</si>
  <si>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</si>
  <si>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</si>
  <si>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</si>
  <si>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</si>
  <si>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</si>
  <si>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</si>
  <si>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</si>
  <si>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</si>
  <si>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</si>
  <si>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</si>
  <si>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</si>
  <si>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</si>
  <si>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</si>
  <si>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</si>
  <si>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</si>
  <si>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</si>
  <si>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</si>
  <si>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</si>
  <si>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</si>
  <si>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</si>
  <si>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</si>
  <si>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</si>
  <si>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</si>
  <si>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</si>
  <si>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</si>
  <si>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</si>
  <si>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</si>
  <si>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</si>
  <si>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</si>
  <si>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</si>
  <si>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</si>
  <si>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</si>
  <si>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</si>
  <si>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</si>
  <si>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</si>
  <si>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</si>
  <si>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</si>
  <si>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</si>
  <si>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</si>
  <si>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</si>
  <si>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</si>
  <si>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</si>
  <si>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</si>
  <si>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</si>
  <si>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</si>
  <si>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</si>
  <si>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</si>
  <si>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</si>
  <si>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</si>
  <si>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</si>
  <si>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</si>
  <si>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</si>
  <si>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</si>
  <si>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</si>
  <si>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</si>
  <si>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</si>
  <si>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</si>
  <si>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</si>
  <si>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</si>
  <si>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</si>
  <si>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</si>
  <si>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</si>
  <si>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</si>
  <si>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</si>
  <si>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</si>
  <si>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</si>
  <si>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</si>
  <si>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</si>
  <si>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</si>
  <si>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</si>
  <si>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</si>
  <si>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</si>
  <si>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</si>
  <si>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</si>
  <si>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</si>
  <si>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</si>
  <si>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</si>
  <si>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</si>
  <si>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</si>
  <si>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</si>
  <si>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</si>
  <si>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</si>
  <si>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</si>
  <si>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</si>
  <si>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</si>
  <si>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</si>
  <si>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</si>
  <si>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</si>
  <si>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</si>
  <si>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</si>
  <si>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</si>
  <si>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</si>
  <si>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</si>
  <si>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</si>
  <si>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</si>
  <si>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</si>
  <si>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</si>
  <si>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</si>
  <si>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</si>
  <si>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</si>
  <si>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</si>
  <si>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</si>
  <si>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</si>
  <si>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</si>
  <si>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</si>
  <si>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</si>
  <si>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</si>
  <si>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</si>
  <si>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</si>
  <si>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</si>
  <si>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</si>
  <si>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</si>
  <si>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</si>
  <si>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</si>
  <si>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</si>
  <si>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</si>
  <si>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</si>
  <si>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</si>
  <si>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</si>
  <si>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</si>
  <si>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</si>
  <si>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</si>
  <si>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</si>
  <si>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</si>
  <si>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</si>
  <si>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</si>
  <si>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</si>
  <si>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</si>
  <si>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</si>
  <si>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</si>
  <si>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</si>
  <si>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</si>
  <si>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</si>
  <si>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</si>
  <si>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</si>
  <si>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</si>
  <si>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</si>
  <si>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</si>
  <si>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</si>
  <si>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</si>
  <si>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</si>
  <si>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</si>
  <si>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</si>
  <si>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</si>
  <si>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</si>
  <si>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</si>
  <si>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</si>
  <si>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</si>
  <si>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</si>
  <si>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</si>
  <si>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</si>
  <si>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</si>
  <si>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</si>
  <si>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</si>
  <si>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</si>
  <si>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</si>
  <si>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</si>
  <si>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</si>
  <si>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</si>
  <si>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</si>
  <si>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</si>
  <si>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</si>
  <si>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</si>
  <si>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</si>
  <si>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</si>
  <si>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</si>
  <si>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</si>
  <si>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</si>
  <si>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</si>
  <si>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</si>
  <si>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</si>
  <si>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</si>
  <si>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</si>
  <si>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</si>
  <si>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</si>
  <si>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</si>
  <si>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</si>
  <si>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</si>
  <si>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</si>
  <si>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</si>
  <si>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</si>
  <si>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</si>
  <si>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</si>
  <si>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</si>
  <si>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</si>
  <si>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</si>
  <si>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</si>
  <si>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</si>
  <si>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</si>
  <si>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</si>
  <si>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</si>
  <si>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</si>
  <si>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</si>
  <si>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</si>
  <si>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</si>
  <si>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</si>
  <si>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</si>
  <si>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</si>
  <si>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</si>
  <si>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</si>
  <si>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</si>
  <si>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</si>
  <si>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</si>
  <si>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</si>
  <si>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</si>
  <si>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</si>
  <si>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</si>
  <si>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</si>
  <si>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</si>
  <si>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</si>
  <si>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</si>
  <si>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</si>
  <si>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</si>
  <si>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</si>
  <si>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</si>
  <si>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</si>
  <si>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</si>
  <si>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</si>
  <si>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</si>
  <si>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</si>
  <si>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</si>
  <si>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</si>
  <si>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</si>
  <si>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</si>
  <si>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</si>
  <si>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</si>
  <si>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</si>
  <si>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</si>
  <si>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</si>
  <si>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</si>
  <si>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</si>
  <si>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</si>
  <si>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</si>
  <si>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</si>
  <si>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</si>
  <si>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</si>
  <si>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</si>
  <si>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</si>
  <si>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</si>
  <si>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</si>
  <si>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</si>
  <si>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</si>
  <si>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</si>
  <si>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</si>
  <si>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</si>
  <si>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</si>
  <si>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</si>
  <si>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</si>
  <si>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</si>
  <si>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</si>
  <si>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</si>
  <si>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</si>
  <si>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</si>
  <si>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</si>
  <si>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</si>
  <si>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</si>
  <si>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</si>
  <si>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</si>
  <si>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</si>
  <si>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</si>
  <si>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</si>
  <si>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</si>
  <si>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</si>
  <si>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</si>
  <si>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</si>
  <si>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</si>
  <si>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</si>
  <si>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</si>
  <si>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</si>
  <si>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</si>
  <si>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</si>
  <si>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</si>
  <si>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</si>
  <si>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</si>
  <si>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</si>
  <si>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</si>
  <si>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</si>
  <si>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</si>
  <si>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</si>
  <si>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</si>
  <si>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</si>
  <si>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</si>
  <si>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</si>
  <si>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</si>
  <si>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</si>
  <si>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</si>
  <si>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</si>
  <si>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</si>
  <si>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</si>
  <si>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</si>
  <si>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</si>
  <si>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</si>
  <si>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</si>
  <si>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</si>
  <si>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</si>
  <si>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</si>
  <si>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</si>
  <si>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</si>
  <si>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</si>
  <si>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</si>
  <si>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</si>
  <si>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</si>
  <si>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</si>
  <si>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</si>
  <si>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</si>
  <si>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</si>
  <si>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</si>
  <si>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</si>
  <si>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</si>
  <si>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</si>
  <si>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</si>
  <si>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</si>
  <si>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</si>
  <si>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</si>
  <si>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</si>
  <si>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</si>
  <si>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</si>
  <si>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</si>
  <si>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</si>
  <si>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</si>
  <si>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</si>
  <si>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</si>
  <si>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</si>
  <si>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</si>
  <si>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</si>
  <si>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</si>
  <si>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</si>
  <si>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</si>
  <si>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</si>
  <si>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</si>
  <si>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</si>
  <si>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</si>
  <si>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</si>
  <si>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</si>
  <si>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</si>
  <si>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</si>
  <si>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</si>
  <si>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</si>
  <si>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</si>
  <si>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</si>
  <si>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</si>
  <si>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</si>
  <si>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</si>
  <si>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</si>
  <si>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</si>
  <si>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</si>
  <si>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</si>
  <si>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</si>
  <si>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</si>
  <si>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</si>
  <si>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</si>
  <si>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</si>
  <si>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</si>
  <si>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</si>
  <si>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</si>
  <si>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</si>
  <si>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</si>
  <si>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</si>
  <si>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</si>
  <si>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</si>
  <si>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</si>
  <si>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</si>
  <si>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</si>
  <si>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</si>
  <si>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</si>
  <si>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</si>
  <si>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</si>
  <si>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</si>
  <si>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</si>
  <si>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</si>
  <si>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</si>
  <si>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</si>
  <si>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</si>
  <si>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</si>
  <si>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</si>
  <si>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</si>
  <si>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</si>
  <si>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</si>
  <si>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</si>
  <si>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</si>
  <si>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</si>
  <si>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</si>
  <si>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</si>
  <si>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</si>
  <si>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</si>
  <si>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</si>
  <si>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</si>
  <si>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</si>
  <si>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</si>
  <si>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</si>
  <si>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</si>
  <si>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</si>
  <si>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</si>
  <si>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</si>
  <si>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</si>
  <si>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</si>
  <si>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</si>
  <si>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</si>
  <si>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</si>
  <si>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</si>
  <si>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</si>
  <si>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</si>
  <si>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</si>
  <si>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</si>
  <si>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</si>
  <si>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</si>
  <si>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</si>
  <si>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</si>
  <si>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</si>
  <si>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</si>
  <si>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</si>
  <si>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</si>
  <si>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</si>
  <si>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</si>
  <si>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</si>
  <si>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</si>
  <si>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</si>
  <si>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</si>
  <si>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</si>
  <si>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</si>
  <si>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</si>
  <si>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</si>
  <si>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</si>
  <si>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</si>
  <si>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</si>
  <si>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</si>
  <si>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</si>
  <si>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</si>
  <si>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</si>
  <si>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</si>
  <si>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</si>
  <si>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</si>
  <si>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</si>
  <si>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</si>
  <si>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</si>
  <si>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</si>
  <si>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</si>
  <si>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</si>
  <si>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</si>
  <si>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</si>
  <si>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</si>
  <si>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</si>
  <si>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</si>
  <si>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</si>
  <si>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</si>
  <si>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</si>
  <si>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</si>
  <si>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</si>
  <si>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</si>
  <si>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</si>
  <si>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</si>
  <si>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</si>
  <si>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</si>
  <si>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</si>
  <si>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</si>
  <si>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</si>
  <si>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</si>
  <si>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</si>
  <si>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</si>
  <si>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</si>
  <si>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</si>
  <si>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</si>
  <si>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</si>
  <si>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</si>
  <si>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</si>
  <si>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</si>
  <si>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</si>
  <si>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</si>
  <si>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</si>
  <si>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</si>
  <si>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BS Duration of Subsidies per Unit Electricity Output</t>
  </si>
  <si>
    <t>The duration of subsidies per unit electricity output variable should specify the number of years</t>
  </si>
  <si>
    <t>generators will qualify for electricity production tax credits/incentives.</t>
  </si>
  <si>
    <t>Latest calibration year target passed: 2040</t>
  </si>
  <si>
    <t>crude oil ($/BTU)</t>
  </si>
  <si>
    <t>heavy fuel oil ($/BTU)</t>
  </si>
  <si>
    <t>BNEF Projections, 2022 $</t>
  </si>
  <si>
    <t>Green Hydrogen Price ($/kg)</t>
  </si>
  <si>
    <t>Blue Hydrogen Price ($/kg)</t>
  </si>
  <si>
    <t>BNEF Projections, 2012 $</t>
  </si>
  <si>
    <t>Hydrogen Energy Content (using Higher Heating Values)</t>
  </si>
  <si>
    <t>BTU/lb</t>
  </si>
  <si>
    <t>Source: U.S. DOE, Alternative Fuels Data Center, https://afdc.energy.gov/fuels/fuel_comparison_chart.pdf</t>
  </si>
  <si>
    <t>Conversion factor</t>
  </si>
  <si>
    <t>lb/kg</t>
  </si>
  <si>
    <t>These data points form a linear cost decline.  Projecting it out to 2050 results in a cost decline of 70% relative to 2018.</t>
  </si>
  <si>
    <t>However, the IEA source (The Future of Hydrogen) only projects a 50% cost cecline in hydrogen supplier CapEx and OpEx</t>
  </si>
  <si>
    <t>over that time period, and only for electrolysis, not for natural gas reforming or coal gasification.</t>
  </si>
  <si>
    <t>To have the drop in prices charged by hydrogen suppliers better match the price drops in their CapEx and OpEx costs,</t>
  </si>
  <si>
    <t>we use IEA data to project percentage declines in hydrogen cost, though we continue to rely on</t>
  </si>
  <si>
    <t>California Energy Commission / California Air Resources Board data for prices in the start year.</t>
  </si>
  <si>
    <t>We only use electrolysis costs here, because they are the only costs that decline, and they may drive the market</t>
  </si>
  <si>
    <t>price of hydrogen fuel.  (In any case, these declines are already more conservative than extrapolating CEC/CARB values.)</t>
  </si>
  <si>
    <t>BNEF Year</t>
  </si>
  <si>
    <t>Green Hydrogen Price ($/BTU)</t>
  </si>
  <si>
    <t>Blue Hydrogen Price ($/BTU)</t>
  </si>
  <si>
    <t>Transportation Sector Price</t>
  </si>
  <si>
    <t>Hydrogen Subsidies</t>
  </si>
  <si>
    <t>Industry Sector Subsidy</t>
  </si>
  <si>
    <t>Electricity Sector Subsidy</t>
  </si>
  <si>
    <t>Green hydrogen $ per kg (2020 $)</t>
  </si>
  <si>
    <t>Blue hydrogen $ per kg (2020 $)</t>
  </si>
  <si>
    <t>State</t>
  </si>
  <si>
    <t>Abbrv</t>
  </si>
  <si>
    <t>Policy</t>
  </si>
  <si>
    <t>Link</t>
  </si>
  <si>
    <t>Alabama</t>
  </si>
  <si>
    <t>AL</t>
  </si>
  <si>
    <t>Alaska</t>
  </si>
  <si>
    <t>AK</t>
  </si>
  <si>
    <t>Arizona</t>
  </si>
  <si>
    <t>AZ</t>
  </si>
  <si>
    <t>Arkansas</t>
  </si>
  <si>
    <t>AR</t>
  </si>
  <si>
    <t>California</t>
  </si>
  <si>
    <t>CA</t>
  </si>
  <si>
    <t>Colorado</t>
  </si>
  <si>
    <t>CO</t>
  </si>
  <si>
    <t>$1/kg for green H2 btwn 2024-2033</t>
  </si>
  <si>
    <t>https://www.leg.colorado.gov/bills/hb23-1281</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</si>
  <si>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</si>
  <si>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</si>
  <si>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</si>
  <si>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</si>
  <si>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</si>
  <si>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</si>
  <si>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</si>
  <si>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</si>
  <si>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</si>
  <si>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</si>
  <si>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</si>
  <si>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</si>
  <si>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</si>
  <si>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</si>
  <si>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</si>
  <si>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</si>
  <si>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</si>
  <si>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</si>
  <si>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</si>
  <si>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</si>
  <si>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</si>
  <si>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</si>
  <si>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</si>
  <si>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</si>
  <si>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</si>
  <si>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</si>
  <si>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</si>
  <si>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</si>
  <si>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</si>
  <si>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</si>
  <si>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</si>
  <si>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</si>
  <si>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</si>
  <si>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</si>
  <si>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</si>
  <si>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</si>
  <si>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</si>
  <si>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</si>
  <si>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</si>
  <si>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</si>
  <si>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</si>
  <si>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</si>
  <si>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</si>
  <si>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</si>
  <si>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</si>
  <si>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</si>
  <si>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</si>
  <si>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</si>
  <si>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</si>
  <si>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</si>
  <si>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</si>
  <si>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</si>
  <si>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</si>
  <si>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</si>
  <si>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</si>
  <si>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</si>
  <si>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</si>
  <si>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</si>
  <si>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</si>
  <si>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</si>
  <si>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</si>
  <si>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</si>
  <si>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</si>
  <si>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</si>
  <si>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</si>
  <si>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</si>
  <si>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</si>
  <si>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</si>
  <si>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</si>
  <si>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</si>
  <si>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</si>
  <si>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</si>
  <si>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</si>
  <si>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</si>
  <si>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</si>
  <si>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</si>
  <si>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</si>
  <si>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</si>
  <si>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</si>
  <si>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</si>
  <si>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</si>
  <si>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</si>
  <si>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</si>
  <si>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</si>
  <si>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</si>
  <si>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</si>
  <si>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</si>
  <si>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</si>
  <si>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State H2 Tax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</si>
</sst>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5" formatCode="&quot;$&quot;#,##0_);\(&quot;$&quot;#,##0\)"/>
    <numFmt numFmtId="8" formatCode="&quot;$&quot;#,##0.00_);[Red]\(&quot;$&quot;#,##0.0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4"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
      <sz val="11"/>
      <color rgb="FF000000"/>
      <name val="Calibri"/>
      <family val="2"/>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
      <patternFill patternType="solid">
        <fgColor rgb="FF92D050"/>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8" fontId="0" fillId="0" borderId="0" xfId="0" applyNumberFormat="1"/>
    <xf numFmtId="0" fontId="1" fillId="27" borderId="0" xfId="0" applyFont="1" applyFill="1"/>
    <xf numFmtId="0" fontId="0" fillId="27" borderId="0" xfId="0" applyFill="1"/>
    <xf numFmtId="0" fontId="53" fillId="0" borderId="0" xfId="0" applyFont="1"/>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40" fillId="16" borderId="0" xfId="0" applyFont="1" applyFill="1" applyAlignment="1">
      <alignment horizontal="center"/>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3" borderId="0" xfId="0" applyFont="1" applyFill="1" applyAlignment="1">
      <alignment horizontal="center" vertical="center" wrapText="1"/>
    </xf>
    <xf numFmtId="0" fontId="49" fillId="21" borderId="0" xfId="0" applyFont="1" applyFill="1" applyAlignment="1">
      <alignment horizontal="center" vertical="center" textRotation="90" wrapText="1"/>
    </xf>
    <xf numFmtId="0" fontId="40" fillId="13" borderId="67" xfId="0" applyFont="1" applyFill="1" applyBorder="1" applyAlignment="1">
      <alignment horizontal="center" vertical="center"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6" borderId="0" xfId="0" applyFont="1" applyFill="1" applyAlignment="1">
      <alignment horizontal="center" vertical="center" textRotation="90"/>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6"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leg.colorado.gov/bills/hb23-1281"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1"/>
  <sheetViews>
    <sheetView tabSelected="1" workbookViewId="0">
      <selection activeCell="B2" sqref="B2"/>
    </sheetView>
  </sheetViews>
  <sheetFormatPr defaultColWidth="9.26953125" defaultRowHeight="14.75" x14ac:dyDescent="0.75"/>
  <cols>
    <col min="2" max="2" width="83.26953125" customWidth="1"/>
  </cols>
  <sheetData>
    <row r="1" spans="1:7" x14ac:dyDescent="0.75">
      <c r="A1" s="1" t="s">
        <v>184</v>
      </c>
      <c r="B1" t="s">
        <v>1106</v>
      </c>
      <c r="C1" s="350">
        <v>45707</v>
      </c>
      <c r="F1" s="349" t="s">
        <v>1096</v>
      </c>
      <c r="G1" s="349" t="s">
        <v>1097</v>
      </c>
    </row>
    <row r="2" spans="1:7" x14ac:dyDescent="0.75">
      <c r="A2" s="1" t="s">
        <v>183</v>
      </c>
      <c r="B2" t="str">
        <f>_xlfn.XLOOKUP(B1,F:F,G:G,0,0,1)</f>
        <v>CO</v>
      </c>
      <c r="F2" s="349" t="s">
        <v>1098</v>
      </c>
      <c r="G2" s="349" t="s">
        <v>1099</v>
      </c>
    </row>
    <row r="3" spans="1:7" x14ac:dyDescent="0.75">
      <c r="A3" s="1" t="s">
        <v>310</v>
      </c>
      <c r="F3" s="349" t="s">
        <v>1100</v>
      </c>
      <c r="G3" s="349" t="s">
        <v>1101</v>
      </c>
    </row>
    <row r="4" spans="1:7" x14ac:dyDescent="0.75">
      <c r="A4" s="1" t="s">
        <v>1060</v>
      </c>
      <c r="F4" s="349" t="s">
        <v>1102</v>
      </c>
      <c r="G4" s="349" t="s">
        <v>1103</v>
      </c>
    </row>
    <row r="5" spans="1:7" x14ac:dyDescent="0.75">
      <c r="F5" s="349" t="s">
        <v>1104</v>
      </c>
      <c r="G5" s="349" t="s">
        <v>1105</v>
      </c>
    </row>
    <row r="6" spans="1:7" x14ac:dyDescent="0.75">
      <c r="A6" s="1" t="s">
        <v>0</v>
      </c>
      <c r="B6" s="27" t="s">
        <v>115</v>
      </c>
      <c r="F6" s="349" t="s">
        <v>1106</v>
      </c>
      <c r="G6" s="349" t="s">
        <v>1107</v>
      </c>
    </row>
    <row r="7" spans="1:7" x14ac:dyDescent="0.75">
      <c r="B7" t="s">
        <v>1</v>
      </c>
      <c r="F7" s="349" t="s">
        <v>1110</v>
      </c>
      <c r="G7" s="349" t="s">
        <v>1111</v>
      </c>
    </row>
    <row r="8" spans="1:7" x14ac:dyDescent="0.75">
      <c r="B8" s="2">
        <v>2014</v>
      </c>
      <c r="F8" s="349" t="s">
        <v>1112</v>
      </c>
      <c r="G8" s="349" t="s">
        <v>1113</v>
      </c>
    </row>
    <row r="9" spans="1:7" x14ac:dyDescent="0.75">
      <c r="B9" t="s">
        <v>2</v>
      </c>
      <c r="F9" s="349" t="s">
        <v>1114</v>
      </c>
      <c r="G9" s="349" t="s">
        <v>1115</v>
      </c>
    </row>
    <row r="10" spans="1:7" x14ac:dyDescent="0.75">
      <c r="B10" s="28" t="s">
        <v>3</v>
      </c>
      <c r="F10" s="349" t="s">
        <v>1116</v>
      </c>
      <c r="G10" s="349" t="s">
        <v>1117</v>
      </c>
    </row>
    <row r="11" spans="1:7" x14ac:dyDescent="0.75">
      <c r="B11" t="s">
        <v>4</v>
      </c>
      <c r="F11" s="349" t="s">
        <v>1118</v>
      </c>
      <c r="G11" s="349" t="s">
        <v>1119</v>
      </c>
    </row>
    <row r="12" spans="1:7" x14ac:dyDescent="0.75">
      <c r="F12" s="349" t="s">
        <v>1120</v>
      </c>
      <c r="G12" s="349" t="s">
        <v>1121</v>
      </c>
    </row>
    <row r="13" spans="1:7" x14ac:dyDescent="0.75">
      <c r="B13" s="27" t="s">
        <v>256</v>
      </c>
      <c r="F13" s="349" t="s">
        <v>1122</v>
      </c>
      <c r="G13" s="349" t="s">
        <v>1123</v>
      </c>
    </row>
    <row r="14" spans="1:7" x14ac:dyDescent="0.75">
      <c r="B14" t="s">
        <v>288</v>
      </c>
      <c r="F14" s="349" t="s">
        <v>1124</v>
      </c>
      <c r="G14" s="349" t="s">
        <v>1125</v>
      </c>
    </row>
    <row r="15" spans="1:7" x14ac:dyDescent="0.75">
      <c r="B15" s="2">
        <v>2015</v>
      </c>
      <c r="F15" s="349" t="s">
        <v>1126</v>
      </c>
      <c r="G15" s="349" t="s">
        <v>1127</v>
      </c>
    </row>
    <row r="16" spans="1:7" x14ac:dyDescent="0.75">
      <c r="B16" t="s">
        <v>289</v>
      </c>
      <c r="F16" s="349" t="s">
        <v>1128</v>
      </c>
      <c r="G16" s="349" t="s">
        <v>1129</v>
      </c>
    </row>
    <row r="17" spans="2:7" x14ac:dyDescent="0.75">
      <c r="B17" s="28" t="s">
        <v>230</v>
      </c>
      <c r="F17" s="349" t="s">
        <v>1130</v>
      </c>
      <c r="G17" s="349" t="s">
        <v>1131</v>
      </c>
    </row>
    <row r="18" spans="2:7" x14ac:dyDescent="0.75">
      <c r="F18" s="349" t="s">
        <v>1132</v>
      </c>
      <c r="G18" s="349" t="s">
        <v>1133</v>
      </c>
    </row>
    <row r="19" spans="2:7" x14ac:dyDescent="0.75">
      <c r="B19" s="27" t="s">
        <v>290</v>
      </c>
      <c r="F19" s="349" t="s">
        <v>1134</v>
      </c>
      <c r="G19" s="349" t="s">
        <v>1135</v>
      </c>
    </row>
    <row r="20" spans="2:7" x14ac:dyDescent="0.75">
      <c r="B20" t="s">
        <v>521</v>
      </c>
      <c r="F20" s="349" t="s">
        <v>1136</v>
      </c>
      <c r="G20" s="349" t="s">
        <v>1137</v>
      </c>
    </row>
    <row r="21" spans="2:7" x14ac:dyDescent="0.75">
      <c r="B21" s="2">
        <v>2020</v>
      </c>
      <c r="F21" s="349" t="s">
        <v>1138</v>
      </c>
      <c r="G21" s="349" t="s">
        <v>1139</v>
      </c>
    </row>
    <row r="22" spans="2:7" x14ac:dyDescent="0.75">
      <c r="B22" t="s">
        <v>520</v>
      </c>
      <c r="F22" s="349" t="s">
        <v>1140</v>
      </c>
      <c r="G22" s="349" t="s">
        <v>1141</v>
      </c>
    </row>
    <row r="23" spans="2:7" x14ac:dyDescent="0.75">
      <c r="B23" s="28" t="s">
        <v>519</v>
      </c>
      <c r="F23" s="349" t="s">
        <v>1142</v>
      </c>
      <c r="G23" s="349" t="s">
        <v>1143</v>
      </c>
    </row>
    <row r="24" spans="2:7" x14ac:dyDescent="0.75">
      <c r="F24" s="349" t="s">
        <v>1144</v>
      </c>
      <c r="G24" s="349" t="s">
        <v>1145</v>
      </c>
    </row>
    <row r="25" spans="2:7" x14ac:dyDescent="0.75">
      <c r="B25" s="27" t="s">
        <v>291</v>
      </c>
      <c r="F25" s="349" t="s">
        <v>1146</v>
      </c>
      <c r="G25" s="349" t="s">
        <v>1147</v>
      </c>
    </row>
    <row r="26" spans="2:7" x14ac:dyDescent="0.75">
      <c r="B26" t="s">
        <v>292</v>
      </c>
      <c r="F26" s="349" t="s">
        <v>1148</v>
      </c>
      <c r="G26" s="349" t="s">
        <v>1149</v>
      </c>
    </row>
    <row r="27" spans="2:7" x14ac:dyDescent="0.75">
      <c r="B27" s="2">
        <v>2015</v>
      </c>
      <c r="F27" s="349" t="s">
        <v>1150</v>
      </c>
      <c r="G27" s="349" t="s">
        <v>1151</v>
      </c>
    </row>
    <row r="28" spans="2:7" x14ac:dyDescent="0.75">
      <c r="B28" t="s">
        <v>293</v>
      </c>
      <c r="F28" s="349" t="s">
        <v>1152</v>
      </c>
      <c r="G28" s="349" t="s">
        <v>1153</v>
      </c>
    </row>
    <row r="29" spans="2:7" x14ac:dyDescent="0.75">
      <c r="B29" s="28" t="s">
        <v>224</v>
      </c>
      <c r="F29" s="349" t="s">
        <v>1154</v>
      </c>
      <c r="G29" s="349" t="s">
        <v>1155</v>
      </c>
    </row>
    <row r="30" spans="2:7" x14ac:dyDescent="0.75">
      <c r="F30" s="349" t="s">
        <v>1156</v>
      </c>
      <c r="G30" s="349" t="s">
        <v>1157</v>
      </c>
    </row>
    <row r="31" spans="2:7" x14ac:dyDescent="0.75">
      <c r="B31" s="27" t="s">
        <v>297</v>
      </c>
      <c r="F31" s="349" t="s">
        <v>1158</v>
      </c>
      <c r="G31" s="349" t="s">
        <v>1159</v>
      </c>
    </row>
    <row r="32" spans="2:7" x14ac:dyDescent="0.75">
      <c r="B32" t="s">
        <v>294</v>
      </c>
      <c r="F32" s="349" t="s">
        <v>1160</v>
      </c>
      <c r="G32" s="349" t="s">
        <v>1161</v>
      </c>
    </row>
    <row r="33" spans="2:7" x14ac:dyDescent="0.75">
      <c r="B33" s="2">
        <v>2015</v>
      </c>
      <c r="F33" s="349" t="s">
        <v>1162</v>
      </c>
      <c r="G33" s="349" t="s">
        <v>1163</v>
      </c>
    </row>
    <row r="34" spans="2:7" x14ac:dyDescent="0.75">
      <c r="B34" t="s">
        <v>295</v>
      </c>
      <c r="F34" s="349" t="s">
        <v>1164</v>
      </c>
      <c r="G34" s="349" t="s">
        <v>1165</v>
      </c>
    </row>
    <row r="35" spans="2:7" x14ac:dyDescent="0.75">
      <c r="B35" s="28" t="s">
        <v>235</v>
      </c>
      <c r="F35" s="349" t="s">
        <v>1166</v>
      </c>
      <c r="G35" s="349" t="s">
        <v>1167</v>
      </c>
    </row>
    <row r="36" spans="2:7" x14ac:dyDescent="0.75">
      <c r="B36" t="s">
        <v>296</v>
      </c>
      <c r="F36" s="349" t="s">
        <v>1168</v>
      </c>
      <c r="G36" s="349" t="s">
        <v>1169</v>
      </c>
    </row>
    <row r="37" spans="2:7" x14ac:dyDescent="0.75">
      <c r="F37" s="349" t="s">
        <v>1170</v>
      </c>
      <c r="G37" s="349" t="s">
        <v>1171</v>
      </c>
    </row>
    <row r="38" spans="2:7" x14ac:dyDescent="0.75">
      <c r="B38" s="27" t="s">
        <v>167</v>
      </c>
      <c r="F38" s="349" t="s">
        <v>1172</v>
      </c>
      <c r="G38" s="349" t="s">
        <v>1173</v>
      </c>
    </row>
    <row r="39" spans="2:7" x14ac:dyDescent="0.75">
      <c r="B39" t="s">
        <v>168</v>
      </c>
      <c r="F39" s="349" t="s">
        <v>1174</v>
      </c>
      <c r="G39" s="349" t="s">
        <v>1175</v>
      </c>
    </row>
    <row r="40" spans="2:7" x14ac:dyDescent="0.75">
      <c r="B40" s="2" t="s">
        <v>636</v>
      </c>
      <c r="F40" s="349" t="s">
        <v>1176</v>
      </c>
      <c r="G40" s="349" t="s">
        <v>1177</v>
      </c>
    </row>
    <row r="41" spans="2:7" x14ac:dyDescent="0.75">
      <c r="B41" t="s">
        <v>637</v>
      </c>
      <c r="F41" s="349" t="s">
        <v>1178</v>
      </c>
      <c r="G41" s="349" t="s">
        <v>1179</v>
      </c>
    </row>
    <row r="42" spans="2:7" x14ac:dyDescent="0.75">
      <c r="B42" s="28" t="s">
        <v>587</v>
      </c>
      <c r="F42" s="349" t="s">
        <v>1180</v>
      </c>
      <c r="G42" s="349" t="s">
        <v>1181</v>
      </c>
    </row>
    <row r="43" spans="2:7" x14ac:dyDescent="0.75">
      <c r="B43" t="s">
        <v>635</v>
      </c>
      <c r="F43" s="349" t="s">
        <v>1182</v>
      </c>
      <c r="G43" s="349" t="s">
        <v>1183</v>
      </c>
    </row>
    <row r="44" spans="2:7" x14ac:dyDescent="0.75">
      <c r="F44" s="349" t="s">
        <v>1184</v>
      </c>
      <c r="G44" s="349" t="s">
        <v>1185</v>
      </c>
    </row>
    <row r="45" spans="2:7" x14ac:dyDescent="0.75">
      <c r="B45" s="27" t="s">
        <v>526</v>
      </c>
      <c r="F45" s="349" t="s">
        <v>1186</v>
      </c>
      <c r="G45" s="349" t="s">
        <v>1187</v>
      </c>
    </row>
    <row r="46" spans="2:7" x14ac:dyDescent="0.75">
      <c r="B46" t="s">
        <v>522</v>
      </c>
      <c r="F46" s="349" t="s">
        <v>1188</v>
      </c>
      <c r="G46" s="349" t="s">
        <v>1189</v>
      </c>
    </row>
    <row r="47" spans="2:7" x14ac:dyDescent="0.75">
      <c r="B47" s="2">
        <v>2020</v>
      </c>
      <c r="F47" s="349" t="s">
        <v>1190</v>
      </c>
      <c r="G47" s="349" t="s">
        <v>1191</v>
      </c>
    </row>
    <row r="48" spans="2:7" x14ac:dyDescent="0.75">
      <c r="B48" t="s">
        <v>523</v>
      </c>
      <c r="F48" s="349" t="s">
        <v>1192</v>
      </c>
      <c r="G48" s="349" t="s">
        <v>1193</v>
      </c>
    </row>
    <row r="49" spans="1:7" x14ac:dyDescent="0.75">
      <c r="B49" s="28" t="s">
        <v>517</v>
      </c>
      <c r="F49" s="349" t="s">
        <v>1194</v>
      </c>
      <c r="G49" s="349" t="s">
        <v>1195</v>
      </c>
    </row>
    <row r="50" spans="1:7" x14ac:dyDescent="0.75">
      <c r="F50" s="349" t="s">
        <v>1196</v>
      </c>
      <c r="G50" s="349" t="s">
        <v>1197</v>
      </c>
    </row>
    <row r="51" spans="1:7" x14ac:dyDescent="0.75">
      <c r="B51" s="27" t="s">
        <v>533</v>
      </c>
    </row>
    <row r="52" spans="1:7" x14ac:dyDescent="0.75">
      <c r="B52" t="s">
        <v>527</v>
      </c>
    </row>
    <row r="53" spans="1:7" x14ac:dyDescent="0.75">
      <c r="B53" s="2">
        <v>2020</v>
      </c>
    </row>
    <row r="54" spans="1:7" x14ac:dyDescent="0.75">
      <c r="B54" t="s">
        <v>528</v>
      </c>
    </row>
    <row r="55" spans="1:7" x14ac:dyDescent="0.75">
      <c r="B55" t="s">
        <v>529</v>
      </c>
    </row>
    <row r="56" spans="1:7" x14ac:dyDescent="0.75">
      <c r="B56" t="s">
        <v>534</v>
      </c>
    </row>
    <row r="59" spans="1:7" x14ac:dyDescent="0.75">
      <c r="A59" s="1" t="s">
        <v>169</v>
      </c>
    </row>
    <row r="60" spans="1:7" x14ac:dyDescent="0.75">
      <c r="A60" t="s">
        <v>1061</v>
      </c>
    </row>
    <row r="61" spans="1:7" x14ac:dyDescent="0.75">
      <c r="A61" t="s">
        <v>1062</v>
      </c>
    </row>
    <row r="62" spans="1:7" x14ac:dyDescent="0.75">
      <c r="A62" s="1"/>
    </row>
    <row r="63" spans="1:7" x14ac:dyDescent="0.75">
      <c r="A63" t="s">
        <v>670</v>
      </c>
    </row>
    <row r="64" spans="1:7" x14ac:dyDescent="0.75">
      <c r="A64" t="s">
        <v>671</v>
      </c>
    </row>
    <row r="65" spans="1:1" x14ac:dyDescent="0.75">
      <c r="A65" s="1"/>
    </row>
    <row r="66" spans="1:1" x14ac:dyDescent="0.75">
      <c r="A66" t="s">
        <v>170</v>
      </c>
    </row>
    <row r="67" spans="1:1" x14ac:dyDescent="0.75">
      <c r="A67" t="s">
        <v>171</v>
      </c>
    </row>
    <row r="69" spans="1:1" x14ac:dyDescent="0.75">
      <c r="A69" t="s">
        <v>174</v>
      </c>
    </row>
    <row r="70" spans="1:1" x14ac:dyDescent="0.75">
      <c r="A70" t="s">
        <v>175</v>
      </c>
    </row>
    <row r="71" spans="1:1" x14ac:dyDescent="0.75">
      <c r="A71" t="s">
        <v>176</v>
      </c>
    </row>
    <row r="72" spans="1:1" x14ac:dyDescent="0.75">
      <c r="A72" t="s">
        <v>177</v>
      </c>
    </row>
    <row r="74" spans="1:1" x14ac:dyDescent="0.75">
      <c r="A74" t="s">
        <v>186</v>
      </c>
    </row>
    <row r="75" spans="1:1" x14ac:dyDescent="0.75">
      <c r="A75" t="s">
        <v>187</v>
      </c>
    </row>
    <row r="76" spans="1:1" x14ac:dyDescent="0.75">
      <c r="A76" t="s">
        <v>188</v>
      </c>
    </row>
    <row r="77" spans="1:1" x14ac:dyDescent="0.75">
      <c r="A77" t="s">
        <v>190</v>
      </c>
    </row>
    <row r="78" spans="1:1" x14ac:dyDescent="0.75">
      <c r="A78">
        <v>0.97099999999999997</v>
      </c>
    </row>
    <row r="79" spans="1:1" x14ac:dyDescent="0.75">
      <c r="A79" t="s">
        <v>189</v>
      </c>
    </row>
    <row r="81" spans="1:5" x14ac:dyDescent="0.75">
      <c r="A81" t="s">
        <v>524</v>
      </c>
    </row>
    <row r="82" spans="1:5" x14ac:dyDescent="0.75">
      <c r="A82">
        <v>0.89805481563188172</v>
      </c>
    </row>
    <row r="83" spans="1:5" x14ac:dyDescent="0.75">
      <c r="A83" t="s">
        <v>189</v>
      </c>
    </row>
    <row r="84" spans="1:5" x14ac:dyDescent="0.75">
      <c r="A84">
        <v>0.88711067149387013</v>
      </c>
      <c r="B84" t="s">
        <v>536</v>
      </c>
      <c r="E84" s="19"/>
    </row>
    <row r="85" spans="1:5" x14ac:dyDescent="0.75">
      <c r="A85">
        <v>0.78452102304761584</v>
      </c>
      <c r="B85" t="s">
        <v>826</v>
      </c>
      <c r="E85" s="19"/>
    </row>
    <row r="87" spans="1:5" x14ac:dyDescent="0.75">
      <c r="A87" s="1" t="s">
        <v>530</v>
      </c>
    </row>
    <row r="88" spans="1:5" x14ac:dyDescent="0.75">
      <c r="A88" t="s">
        <v>588</v>
      </c>
    </row>
    <row r="89" spans="1:5" x14ac:dyDescent="0.75">
      <c r="A89" t="s">
        <v>589</v>
      </c>
    </row>
    <row r="90" spans="1:5" x14ac:dyDescent="0.75">
      <c r="A90" t="s">
        <v>531</v>
      </c>
    </row>
    <row r="91" spans="1:5" x14ac:dyDescent="0.75">
      <c r="A91" t="s">
        <v>532</v>
      </c>
    </row>
    <row r="93" spans="1:5" x14ac:dyDescent="0.75">
      <c r="A93" s="1" t="s">
        <v>305</v>
      </c>
    </row>
    <row r="94" spans="1:5" x14ac:dyDescent="0.75">
      <c r="A94" t="s">
        <v>316</v>
      </c>
    </row>
    <row r="95" spans="1:5" x14ac:dyDescent="0.75">
      <c r="A95" t="s">
        <v>317</v>
      </c>
    </row>
    <row r="96" spans="1:5" x14ac:dyDescent="0.75">
      <c r="A96" t="s">
        <v>306</v>
      </c>
    </row>
    <row r="97" spans="1:1" x14ac:dyDescent="0.75">
      <c r="A97" t="s">
        <v>307</v>
      </c>
    </row>
    <row r="100" spans="1:1" x14ac:dyDescent="0.75">
      <c r="A100" t="s">
        <v>535</v>
      </c>
    </row>
    <row r="101" spans="1:1" x14ac:dyDescent="0.75">
      <c r="A101">
        <v>30</v>
      </c>
    </row>
  </sheetData>
  <hyperlinks>
    <hyperlink ref="B10" r:id="rId1" xr:uid="{E434201F-67F7-4D65-9066-DFDD513735DE}"/>
    <hyperlink ref="B49"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639</v>
      </c>
      <c r="E3" s="55"/>
      <c r="F3" s="55"/>
      <c r="G3" s="55"/>
    </row>
    <row r="4" spans="1:33" ht="15" customHeight="1" x14ac:dyDescent="0.7">
      <c r="C4" s="73" t="s">
        <v>495</v>
      </c>
      <c r="D4" s="73" t="s">
        <v>640</v>
      </c>
      <c r="E4" s="55"/>
      <c r="F4" s="55"/>
      <c r="G4" s="73" t="s">
        <v>619</v>
      </c>
    </row>
    <row r="5" spans="1:33" ht="15" customHeight="1" x14ac:dyDescent="0.7">
      <c r="C5" s="73" t="s">
        <v>496</v>
      </c>
      <c r="D5" s="73" t="s">
        <v>641</v>
      </c>
      <c r="E5" s="55"/>
      <c r="F5" s="55"/>
      <c r="G5" s="55"/>
    </row>
    <row r="6" spans="1:33" ht="15" customHeight="1" x14ac:dyDescent="0.7">
      <c r="C6" s="73" t="s">
        <v>497</v>
      </c>
      <c r="D6" s="55"/>
      <c r="E6" s="73" t="s">
        <v>642</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7265625" style="37" bestFit="1" customWidth="1"/>
    <col min="2" max="2" width="46.7265625" style="37" customWidth="1"/>
    <col min="3" max="16384" width="8.7265625" style="37"/>
  </cols>
  <sheetData>
    <row r="1" spans="1:33" ht="15" customHeight="1" thickBot="1" x14ac:dyDescent="0.8">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621</v>
      </c>
      <c r="E3" s="55"/>
      <c r="F3" s="55"/>
      <c r="G3" s="55"/>
    </row>
    <row r="4" spans="1:33" ht="15" customHeight="1" x14ac:dyDescent="0.65">
      <c r="C4" s="55" t="s">
        <v>495</v>
      </c>
      <c r="D4" s="55" t="s">
        <v>620</v>
      </c>
      <c r="E4" s="55"/>
      <c r="F4" s="55"/>
      <c r="G4" s="55" t="s">
        <v>619</v>
      </c>
    </row>
    <row r="5" spans="1:33" ht="15" customHeight="1" x14ac:dyDescent="0.65">
      <c r="C5" s="55" t="s">
        <v>496</v>
      </c>
      <c r="D5" s="55" t="s">
        <v>618</v>
      </c>
      <c r="E5" s="55"/>
      <c r="F5" s="55"/>
      <c r="G5" s="55"/>
    </row>
    <row r="6" spans="1:33" ht="15" customHeight="1" x14ac:dyDescent="0.65">
      <c r="C6" s="55" t="s">
        <v>497</v>
      </c>
      <c r="D6" s="55"/>
      <c r="E6" s="55" t="s">
        <v>617</v>
      </c>
      <c r="F6" s="55"/>
      <c r="G6" s="55"/>
    </row>
    <row r="10" spans="1:33" ht="15" customHeight="1" x14ac:dyDescent="0.8">
      <c r="A10" s="43" t="s">
        <v>373</v>
      </c>
      <c r="B10" s="54" t="s">
        <v>117</v>
      </c>
      <c r="AG10" s="51" t="s">
        <v>616</v>
      </c>
    </row>
    <row r="11" spans="1:33" ht="15" customHeight="1" x14ac:dyDescent="0.65">
      <c r="B11" s="53" t="s">
        <v>118</v>
      </c>
      <c r="AG11" s="51" t="s">
        <v>615</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625</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567</v>
      </c>
    </row>
    <row r="101" spans="1:33" x14ac:dyDescent="0.65">
      <c r="B101" s="38" t="s">
        <v>556</v>
      </c>
    </row>
    <row r="102" spans="1:33" x14ac:dyDescent="0.65">
      <c r="B102" s="38" t="s">
        <v>557</v>
      </c>
    </row>
    <row r="103" spans="1:33" ht="15" customHeight="1" x14ac:dyDescent="0.65">
      <c r="B103" s="38" t="s">
        <v>558</v>
      </c>
    </row>
    <row r="104" spans="1:33" ht="15" customHeight="1" x14ac:dyDescent="0.65">
      <c r="B104" s="38" t="s">
        <v>559</v>
      </c>
    </row>
    <row r="105" spans="1:33" ht="15" customHeight="1" x14ac:dyDescent="0.65">
      <c r="B105" s="38" t="s">
        <v>560</v>
      </c>
    </row>
    <row r="106" spans="1:33" ht="15" customHeight="1" x14ac:dyDescent="0.65">
      <c r="B106" s="38" t="s">
        <v>561</v>
      </c>
    </row>
    <row r="107" spans="1:33" ht="15" customHeight="1" x14ac:dyDescent="0.65">
      <c r="B107" s="38" t="s">
        <v>164</v>
      </c>
    </row>
    <row r="108" spans="1:33" ht="15" customHeight="1" x14ac:dyDescent="0.65">
      <c r="B108" s="38" t="s">
        <v>562</v>
      </c>
    </row>
    <row r="109" spans="1:33" ht="15" customHeight="1" x14ac:dyDescent="0.65">
      <c r="B109" s="38" t="s">
        <v>76</v>
      </c>
    </row>
    <row r="110" spans="1:33" ht="15" customHeight="1" x14ac:dyDescent="0.65">
      <c r="B110" s="38" t="s">
        <v>77</v>
      </c>
    </row>
    <row r="111" spans="1:33" ht="15" customHeight="1" x14ac:dyDescent="0.65">
      <c r="B111" s="38" t="s">
        <v>563</v>
      </c>
    </row>
    <row r="112" spans="1:33" ht="15" customHeight="1" x14ac:dyDescent="0.65">
      <c r="B112" s="476" t="s">
        <v>568</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564</v>
      </c>
    </row>
    <row r="114" spans="2:2" ht="15" customHeight="1" x14ac:dyDescent="0.65">
      <c r="B114" s="38" t="s">
        <v>565</v>
      </c>
    </row>
    <row r="115" spans="2:2" ht="15" customHeight="1" x14ac:dyDescent="0.65">
      <c r="B115" s="38" t="s">
        <v>566</v>
      </c>
    </row>
    <row r="116" spans="2:2" ht="15" customHeight="1" x14ac:dyDescent="0.65">
      <c r="B116" s="38" t="s">
        <v>165</v>
      </c>
    </row>
    <row r="117" spans="2:2" ht="15" customHeight="1" x14ac:dyDescent="0.65">
      <c r="B117" s="38" t="s">
        <v>553</v>
      </c>
    </row>
    <row r="118" spans="2:2" ht="15" customHeight="1" x14ac:dyDescent="0.65">
      <c r="B118" s="38" t="s">
        <v>554</v>
      </c>
    </row>
    <row r="119" spans="2:2" ht="15" customHeight="1" x14ac:dyDescent="0.65">
      <c r="B119" s="38" t="s">
        <v>624</v>
      </c>
    </row>
    <row r="120" spans="2:2" ht="15" customHeight="1" x14ac:dyDescent="0.65">
      <c r="B120" s="38" t="s">
        <v>623</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7265625" style="37" bestFit="1" customWidth="1"/>
    <col min="2" max="2" width="46.7265625" style="37" customWidth="1"/>
    <col min="3" max="16384" width="8.7265625" style="37"/>
  </cols>
  <sheetData>
    <row r="1" spans="1:33" ht="15" customHeight="1" thickBot="1" x14ac:dyDescent="0.8">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639</v>
      </c>
      <c r="E3" s="55"/>
      <c r="F3" s="55"/>
      <c r="G3" s="55"/>
    </row>
    <row r="4" spans="1:33" ht="15" customHeight="1" x14ac:dyDescent="0.7">
      <c r="C4" s="73" t="s">
        <v>495</v>
      </c>
      <c r="D4" s="73" t="s">
        <v>640</v>
      </c>
      <c r="E4" s="55"/>
      <c r="F4" s="55"/>
      <c r="G4" s="73" t="s">
        <v>619</v>
      </c>
    </row>
    <row r="5" spans="1:33" ht="15" customHeight="1" x14ac:dyDescent="0.7">
      <c r="C5" s="73" t="s">
        <v>496</v>
      </c>
      <c r="D5" s="73" t="s">
        <v>641</v>
      </c>
      <c r="E5" s="55"/>
      <c r="F5" s="55"/>
      <c r="G5" s="55"/>
    </row>
    <row r="6" spans="1:33" ht="15" customHeight="1" x14ac:dyDescent="0.7">
      <c r="C6" s="73" t="s">
        <v>497</v>
      </c>
      <c r="D6" s="55"/>
      <c r="E6" s="73" t="s">
        <v>642</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651</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568</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7265625" style="37" bestFit="1" customWidth="1"/>
    <col min="2" max="2" width="46.7265625" style="37" customWidth="1"/>
    <col min="3" max="16384" width="8.7265625" style="37"/>
  </cols>
  <sheetData>
    <row r="1" spans="1:33" ht="15" customHeight="1" thickBot="1" x14ac:dyDescent="0.8">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621</v>
      </c>
      <c r="E3" s="55"/>
      <c r="F3" s="55"/>
      <c r="G3" s="55"/>
    </row>
    <row r="4" spans="1:33" ht="15" customHeight="1" x14ac:dyDescent="0.65">
      <c r="C4" s="55" t="s">
        <v>495</v>
      </c>
      <c r="D4" s="55" t="s">
        <v>620</v>
      </c>
      <c r="E4" s="55"/>
      <c r="F4" s="55"/>
      <c r="G4" s="55" t="s">
        <v>619</v>
      </c>
    </row>
    <row r="5" spans="1:33" ht="15" customHeight="1" x14ac:dyDescent="0.65">
      <c r="C5" s="55" t="s">
        <v>496</v>
      </c>
      <c r="D5" s="55" t="s">
        <v>618</v>
      </c>
      <c r="E5" s="55"/>
      <c r="F5" s="55"/>
      <c r="G5" s="55"/>
    </row>
    <row r="6" spans="1:33" ht="15" customHeight="1" x14ac:dyDescent="0.65">
      <c r="C6" s="55" t="s">
        <v>497</v>
      </c>
      <c r="D6" s="55"/>
      <c r="E6" s="55" t="s">
        <v>617</v>
      </c>
      <c r="F6" s="55"/>
      <c r="G6" s="55"/>
    </row>
    <row r="10" spans="1:33" ht="15" customHeight="1" x14ac:dyDescent="0.8">
      <c r="A10" s="43" t="s">
        <v>434</v>
      </c>
      <c r="B10" s="54" t="s">
        <v>78</v>
      </c>
      <c r="AG10" s="51" t="s">
        <v>616</v>
      </c>
    </row>
    <row r="11" spans="1:33" ht="15" customHeight="1" x14ac:dyDescent="0.65">
      <c r="B11" s="53" t="s">
        <v>79</v>
      </c>
      <c r="AG11" s="51" t="s">
        <v>615</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586</v>
      </c>
    </row>
    <row r="84" spans="2:2" ht="15" customHeight="1" x14ac:dyDescent="0.65">
      <c r="B84" s="38" t="s">
        <v>569</v>
      </c>
    </row>
    <row r="85" spans="2:2" ht="15" customHeight="1" x14ac:dyDescent="0.65">
      <c r="B85" s="38" t="s">
        <v>570</v>
      </c>
    </row>
    <row r="86" spans="2:2" ht="15" customHeight="1" x14ac:dyDescent="0.65">
      <c r="B86" s="38" t="s">
        <v>571</v>
      </c>
    </row>
    <row r="87" spans="2:2" ht="15" customHeight="1" x14ac:dyDescent="0.65">
      <c r="B87" s="38" t="s">
        <v>107</v>
      </c>
    </row>
    <row r="88" spans="2:2" ht="15" customHeight="1" x14ac:dyDescent="0.65">
      <c r="B88" s="38" t="s">
        <v>572</v>
      </c>
    </row>
    <row r="89" spans="2:2" ht="15" customHeight="1" x14ac:dyDescent="0.65">
      <c r="B89" s="38" t="s">
        <v>108</v>
      </c>
    </row>
    <row r="90" spans="2:2" ht="15" customHeight="1" x14ac:dyDescent="0.65">
      <c r="B90" s="38" t="s">
        <v>573</v>
      </c>
    </row>
    <row r="91" spans="2:2" ht="15" customHeight="1" x14ac:dyDescent="0.65">
      <c r="B91" s="38" t="s">
        <v>574</v>
      </c>
    </row>
    <row r="92" spans="2:2" x14ac:dyDescent="0.65">
      <c r="B92" s="38" t="s">
        <v>219</v>
      </c>
    </row>
    <row r="93" spans="2:2" ht="15" customHeight="1" x14ac:dyDescent="0.65">
      <c r="B93" s="38" t="s">
        <v>575</v>
      </c>
    </row>
    <row r="94" spans="2:2" ht="15" customHeight="1" x14ac:dyDescent="0.65">
      <c r="B94" s="38" t="s">
        <v>576</v>
      </c>
    </row>
    <row r="95" spans="2:2" ht="15" customHeight="1" x14ac:dyDescent="0.65">
      <c r="B95" s="38" t="s">
        <v>627</v>
      </c>
    </row>
    <row r="96" spans="2:2" ht="15" customHeight="1" x14ac:dyDescent="0.65">
      <c r="B96" s="38" t="s">
        <v>493</v>
      </c>
    </row>
    <row r="97" spans="2:33" ht="15" customHeight="1" x14ac:dyDescent="0.65">
      <c r="B97" s="38" t="s">
        <v>577</v>
      </c>
    </row>
    <row r="98" spans="2:33" ht="15" customHeight="1" x14ac:dyDescent="0.65">
      <c r="B98" s="38" t="s">
        <v>578</v>
      </c>
    </row>
    <row r="99" spans="2:33" ht="15" customHeight="1" x14ac:dyDescent="0.65">
      <c r="B99" s="38" t="s">
        <v>579</v>
      </c>
    </row>
    <row r="100" spans="2:33" ht="15" customHeight="1" x14ac:dyDescent="0.65">
      <c r="B100" s="38" t="s">
        <v>499</v>
      </c>
    </row>
    <row r="101" spans="2:33" x14ac:dyDescent="0.65">
      <c r="B101" s="38" t="s">
        <v>580</v>
      </c>
    </row>
    <row r="102" spans="2:33" x14ac:dyDescent="0.65">
      <c r="B102" s="38" t="s">
        <v>581</v>
      </c>
    </row>
    <row r="103" spans="2:33" ht="15" customHeight="1" x14ac:dyDescent="0.65">
      <c r="B103" s="38" t="s">
        <v>582</v>
      </c>
    </row>
    <row r="104" spans="2:33" ht="15" customHeight="1" x14ac:dyDescent="0.65">
      <c r="B104" s="38" t="s">
        <v>583</v>
      </c>
    </row>
    <row r="105" spans="2:33" ht="15" customHeight="1" x14ac:dyDescent="0.65">
      <c r="B105" s="38" t="s">
        <v>584</v>
      </c>
    </row>
    <row r="106" spans="2:33" ht="15" customHeight="1" x14ac:dyDescent="0.65">
      <c r="B106" s="38" t="s">
        <v>585</v>
      </c>
    </row>
    <row r="107" spans="2:33" ht="15" customHeight="1" x14ac:dyDescent="0.65">
      <c r="B107" s="38" t="s">
        <v>109</v>
      </c>
    </row>
    <row r="108" spans="2:33" ht="15" customHeight="1" x14ac:dyDescent="0.65">
      <c r="B108" s="38" t="s">
        <v>553</v>
      </c>
    </row>
    <row r="109" spans="2:33" ht="15" customHeight="1" x14ac:dyDescent="0.65">
      <c r="B109" s="38" t="s">
        <v>554</v>
      </c>
    </row>
    <row r="110" spans="2:33" ht="15" customHeight="1" x14ac:dyDescent="0.65">
      <c r="B110" s="38" t="s">
        <v>626</v>
      </c>
    </row>
    <row r="111" spans="2:33" ht="15" customHeight="1" x14ac:dyDescent="0.65">
      <c r="B111" s="38" t="s">
        <v>605</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7265625" style="37" bestFit="1" customWidth="1"/>
    <col min="2" max="2" width="46.7265625" style="37" customWidth="1"/>
    <col min="3" max="16384" width="8.7265625" style="37"/>
  </cols>
  <sheetData>
    <row r="1" spans="1:33" ht="15" customHeight="1" thickBot="1" x14ac:dyDescent="0.8">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639</v>
      </c>
      <c r="E3" s="55"/>
      <c r="F3" s="55"/>
      <c r="G3" s="55"/>
    </row>
    <row r="4" spans="1:33" ht="15" customHeight="1" x14ac:dyDescent="0.7">
      <c r="C4" s="73" t="s">
        <v>495</v>
      </c>
      <c r="D4" s="73" t="s">
        <v>640</v>
      </c>
      <c r="E4" s="55"/>
      <c r="F4" s="55"/>
      <c r="G4" s="73" t="s">
        <v>619</v>
      </c>
    </row>
    <row r="5" spans="1:33" ht="15" customHeight="1" x14ac:dyDescent="0.7">
      <c r="C5" s="73" t="s">
        <v>496</v>
      </c>
      <c r="D5" s="73" t="s">
        <v>641</v>
      </c>
      <c r="E5" s="55"/>
      <c r="F5" s="55"/>
      <c r="G5" s="55"/>
    </row>
    <row r="6" spans="1:33" ht="15" customHeight="1" x14ac:dyDescent="0.7">
      <c r="C6" s="73" t="s">
        <v>497</v>
      </c>
      <c r="D6" s="55"/>
      <c r="E6" s="73" t="s">
        <v>642</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25" x14ac:dyDescent="0.65">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586</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649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26953125" bestFit="1" customWidth="1"/>
    <col min="6" max="26" width="9.54296875" bestFit="1" customWidth="1"/>
    <col min="27" max="27" width="12.26953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75">
      <c r="C6" s="479" t="s">
        <v>596</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75">
      <c r="I13" s="480" t="s">
        <v>597</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75">
      <c r="C20" s="35"/>
      <c r="D20" s="479" t="s">
        <v>596</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26953125" customWidth="1"/>
    <col min="2" max="2" width="12.54296875" bestFit="1" customWidth="1"/>
  </cols>
  <sheetData>
    <row r="1" spans="1:2" x14ac:dyDescent="0.75">
      <c r="A1" t="s">
        <v>590</v>
      </c>
      <c r="B1">
        <v>10</v>
      </c>
    </row>
    <row r="2" spans="1:2" ht="29.5" x14ac:dyDescent="0.75">
      <c r="A2" s="36" t="s">
        <v>591</v>
      </c>
      <c r="B2">
        <v>30</v>
      </c>
    </row>
    <row r="3" spans="1:2" ht="29.5" x14ac:dyDescent="0.75">
      <c r="A3" s="36" t="s">
        <v>592</v>
      </c>
      <c r="B3">
        <v>0.39100000000000001</v>
      </c>
    </row>
    <row r="4" spans="1:2" ht="29.5" x14ac:dyDescent="0.75">
      <c r="A4" s="36" t="s">
        <v>593</v>
      </c>
      <c r="B4">
        <v>0.48799999999999999</v>
      </c>
    </row>
    <row r="5" spans="1:2" x14ac:dyDescent="0.75">
      <c r="A5" s="36" t="s">
        <v>594</v>
      </c>
      <c r="B5">
        <v>0.03</v>
      </c>
    </row>
    <row r="6" spans="1:2" x14ac:dyDescent="0.75">
      <c r="A6" s="36" t="s">
        <v>595</v>
      </c>
      <c r="B6">
        <v>8760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861CC-B485-43EA-98E1-18A918684B10}">
  <sheetPr>
    <tabColor theme="3"/>
  </sheetPr>
  <dimension ref="A1:AG22"/>
  <sheetViews>
    <sheetView topLeftCell="E1" workbookViewId="0">
      <selection activeCell="B22" sqref="B22:AE22"/>
    </sheetView>
  </sheetViews>
  <sheetFormatPr defaultColWidth="9.26953125" defaultRowHeight="14.75" x14ac:dyDescent="0.75"/>
  <cols>
    <col min="1" max="1" width="26.54296875" customWidth="1"/>
    <col min="2" max="2" width="11.7265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75">
      <c r="A18" t="s">
        <v>1064</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1065</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4" t="s">
        <v>820</v>
      </c>
      <c r="B22">
        <f>'Inflation Reduction Act - Hydn'!B59</f>
        <v>0</v>
      </c>
      <c r="C22">
        <f>'Inflation Reduction Act - Hydn'!C59</f>
        <v>0</v>
      </c>
      <c r="D22">
        <f>'Inflation Reduction Act - Hydn'!D59</f>
        <v>2.5014508868259729E-5</v>
      </c>
      <c r="E22">
        <f>'Inflation Reduction Act - Hydn'!E59</f>
        <v>2.3155371324281244E-5</v>
      </c>
      <c r="F22">
        <f>'Inflation Reduction Act - Hydn'!F59</f>
        <v>2.1332603559644105E-5</v>
      </c>
      <c r="G22">
        <f>'Inflation Reduction Act - Hydn'!G59</f>
        <v>1.9511975193791754E-5</v>
      </c>
      <c r="H22">
        <f>'Inflation Reduction Act - Hydn'!H59</f>
        <v>1.7704183220648114E-5</v>
      </c>
      <c r="I22">
        <f>'Inflation Reduction Act - Hydn'!I59</f>
        <v>1.5900670045074048E-5</v>
      </c>
      <c r="J22">
        <f>'Inflation Reduction Act - Hydn'!J59</f>
        <v>1.4095017470715194E-5</v>
      </c>
      <c r="K22">
        <f>'Inflation Reduction Act - Hydn'!K59</f>
        <v>1.2310758884204193E-5</v>
      </c>
      <c r="L22">
        <f>'Inflation Reduction Act - Hydn'!L59</f>
        <v>1.0524360898908407E-5</v>
      </c>
      <c r="M22">
        <f>'Inflation Reduction Act - Hydn'!M59</f>
        <v>8.7550781038909051E-6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0592-54B6-4B27-8585-A3877C6EBC50}">
  <sheetPr>
    <tabColor theme="3"/>
  </sheetPr>
  <dimension ref="A1:AG22"/>
  <sheetViews>
    <sheetView topLeftCell="E1" workbookViewId="0">
      <selection activeCell="B22" sqref="B22:AE22"/>
    </sheetView>
  </sheetViews>
  <sheetFormatPr defaultColWidth="9.26953125" defaultRowHeight="14.75" x14ac:dyDescent="0.75"/>
  <cols>
    <col min="1" max="1" width="26.54296875" customWidth="1"/>
    <col min="2" max="2" width="11.7265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4" t="s">
        <v>820</v>
      </c>
      <c r="B22">
        <f>'Inflation Reduction Act - Hydn'!B58</f>
        <v>0</v>
      </c>
      <c r="C22">
        <f>'Inflation Reduction Act - Hydn'!C58</f>
        <v>0</v>
      </c>
      <c r="D22">
        <f>'Inflation Reduction Act - Hydn'!D58</f>
        <v>2.5014508868259729E-5</v>
      </c>
      <c r="E22">
        <f>'Inflation Reduction Act - Hydn'!E58</f>
        <v>2.3155371324281244E-5</v>
      </c>
      <c r="F22">
        <f>'Inflation Reduction Act - Hydn'!F58</f>
        <v>2.1332603559644105E-5</v>
      </c>
      <c r="G22">
        <f>'Inflation Reduction Act - Hydn'!G58</f>
        <v>1.9511975193791754E-5</v>
      </c>
      <c r="H22">
        <f>'Inflation Reduction Act - Hydn'!H58</f>
        <v>1.7704183220648114E-5</v>
      </c>
      <c r="I22">
        <f>'Inflation Reduction Act - Hydn'!I58</f>
        <v>1.5900670045074048E-5</v>
      </c>
      <c r="J22">
        <f>'Inflation Reduction Act - Hydn'!J58</f>
        <v>1.4095017470715194E-5</v>
      </c>
      <c r="K22">
        <f>'Inflation Reduction Act - Hydn'!K58</f>
        <v>1.2310758884204193E-5</v>
      </c>
      <c r="L22">
        <f>'Inflation Reduction Act - Hydn'!L58</f>
        <v>1.0524360898908407E-5</v>
      </c>
      <c r="M22">
        <f>'Inflation Reduction Act - Hydn'!M58</f>
        <v>8.7550781038909051E-6</v>
      </c>
      <c r="N22">
        <f>'Inflation Reduction Act - Hydn'!N58</f>
        <v>0</v>
      </c>
      <c r="O22">
        <f>'Inflation Reduction Act - Hydn'!O58</f>
        <v>0</v>
      </c>
      <c r="P22">
        <f>'Inflation Reduction Act - Hydn'!P58</f>
        <v>0</v>
      </c>
      <c r="Q22">
        <f>'Inflation Reduction Act - Hydn'!Q58</f>
        <v>0</v>
      </c>
      <c r="R22">
        <f>'Inflation Reduction Act - Hydn'!R58</f>
        <v>0</v>
      </c>
      <c r="S22">
        <f>'Inflation Reduction Act - Hydn'!S58</f>
        <v>0</v>
      </c>
      <c r="T22">
        <f>'Inflation Reduction Act - Hydn'!T58</f>
        <v>0</v>
      </c>
      <c r="U22">
        <f>'Inflation Reduction Act - Hydn'!U58</f>
        <v>0</v>
      </c>
      <c r="V22">
        <f>'Inflation Reduction Act - Hydn'!V58</f>
        <v>0</v>
      </c>
      <c r="W22">
        <f>'Inflation Reduction Act - Hydn'!W58</f>
        <v>0</v>
      </c>
      <c r="X22">
        <f>'Inflation Reduction Act - Hydn'!X58</f>
        <v>0</v>
      </c>
      <c r="Y22">
        <f>'Inflation Reduction Act - Hydn'!Y58</f>
        <v>0</v>
      </c>
      <c r="Z22">
        <f>'Inflation Reduction Act - Hydn'!Z58</f>
        <v>0</v>
      </c>
      <c r="AA22">
        <f>'Inflation Reduction Act - Hydn'!AA58</f>
        <v>0</v>
      </c>
      <c r="AB22">
        <f>'Inflation Reduction Act - Hydn'!AB58</f>
        <v>0</v>
      </c>
      <c r="AC22">
        <f>'Inflation Reduction Act - Hydn'!AC58</f>
        <v>0</v>
      </c>
      <c r="AD22">
        <f>'Inflation Reduction Act - Hydn'!AD58</f>
        <v>0</v>
      </c>
      <c r="AE22">
        <f>'Inflation Reduction Act - Hydn'!AE58</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E2EBF-9554-4246-A0E8-B6A1D00D67B5}">
  <dimension ref="A1:E51"/>
  <sheetViews>
    <sheetView topLeftCell="B1" workbookViewId="0">
      <selection activeCell="C7" sqref="C7"/>
    </sheetView>
  </sheetViews>
  <sheetFormatPr defaultRowHeight="14.75" x14ac:dyDescent="0.75"/>
  <sheetData>
    <row r="1" spans="1:5" x14ac:dyDescent="0.75">
      <c r="A1" t="s">
        <v>1092</v>
      </c>
      <c r="B1" t="s">
        <v>1093</v>
      </c>
      <c r="C1" t="s">
        <v>1094</v>
      </c>
      <c r="D1" t="s">
        <v>1095</v>
      </c>
      <c r="E1" t="s">
        <v>821</v>
      </c>
    </row>
    <row r="2" spans="1:5" x14ac:dyDescent="0.75">
      <c r="A2" s="349" t="s">
        <v>1096</v>
      </c>
      <c r="B2" s="349" t="s">
        <v>1097</v>
      </c>
      <c r="E2">
        <v>0</v>
      </c>
    </row>
    <row r="3" spans="1:5" x14ac:dyDescent="0.75">
      <c r="A3" s="349" t="s">
        <v>1098</v>
      </c>
      <c r="B3" s="349" t="s">
        <v>1099</v>
      </c>
      <c r="E3">
        <v>0</v>
      </c>
    </row>
    <row r="4" spans="1:5" x14ac:dyDescent="0.75">
      <c r="A4" s="349" t="s">
        <v>1100</v>
      </c>
      <c r="B4" s="349" t="s">
        <v>1101</v>
      </c>
      <c r="E4">
        <v>0</v>
      </c>
    </row>
    <row r="5" spans="1:5" x14ac:dyDescent="0.75">
      <c r="A5" s="349" t="s">
        <v>1102</v>
      </c>
      <c r="B5" s="349" t="s">
        <v>1103</v>
      </c>
      <c r="E5">
        <v>0</v>
      </c>
    </row>
    <row r="6" spans="1:5" x14ac:dyDescent="0.75">
      <c r="A6" s="349" t="s">
        <v>1104</v>
      </c>
      <c r="B6" s="349" t="s">
        <v>1105</v>
      </c>
      <c r="E6">
        <v>0</v>
      </c>
    </row>
    <row r="7" spans="1:5" x14ac:dyDescent="0.75">
      <c r="A7" s="349" t="s">
        <v>1106</v>
      </c>
      <c r="B7" s="349" t="s">
        <v>1107</v>
      </c>
      <c r="C7" t="s">
        <v>1108</v>
      </c>
      <c r="D7" s="136" t="s">
        <v>1109</v>
      </c>
      <c r="E7">
        <v>1</v>
      </c>
    </row>
    <row r="8" spans="1:5" x14ac:dyDescent="0.75">
      <c r="A8" s="349" t="s">
        <v>1110</v>
      </c>
      <c r="B8" s="349" t="s">
        <v>1111</v>
      </c>
      <c r="E8">
        <v>0</v>
      </c>
    </row>
    <row r="9" spans="1:5" x14ac:dyDescent="0.75">
      <c r="A9" s="349" t="s">
        <v>1112</v>
      </c>
      <c r="B9" s="349" t="s">
        <v>1113</v>
      </c>
      <c r="E9">
        <v>0</v>
      </c>
    </row>
    <row r="10" spans="1:5" x14ac:dyDescent="0.75">
      <c r="A10" s="349" t="s">
        <v>1114</v>
      </c>
      <c r="B10" s="349" t="s">
        <v>1115</v>
      </c>
      <c r="E10">
        <v>0</v>
      </c>
    </row>
    <row r="11" spans="1:5" x14ac:dyDescent="0.75">
      <c r="A11" s="349" t="s">
        <v>1116</v>
      </c>
      <c r="B11" s="349" t="s">
        <v>1117</v>
      </c>
      <c r="E11">
        <v>0</v>
      </c>
    </row>
    <row r="12" spans="1:5" x14ac:dyDescent="0.75">
      <c r="A12" s="349" t="s">
        <v>1118</v>
      </c>
      <c r="B12" s="349" t="s">
        <v>1119</v>
      </c>
      <c r="E12">
        <v>0</v>
      </c>
    </row>
    <row r="13" spans="1:5" x14ac:dyDescent="0.75">
      <c r="A13" s="349" t="s">
        <v>1120</v>
      </c>
      <c r="B13" s="349" t="s">
        <v>1121</v>
      </c>
      <c r="E13">
        <v>0</v>
      </c>
    </row>
    <row r="14" spans="1:5" x14ac:dyDescent="0.75">
      <c r="A14" s="349" t="s">
        <v>1122</v>
      </c>
      <c r="B14" s="349" t="s">
        <v>1123</v>
      </c>
      <c r="E14">
        <v>0</v>
      </c>
    </row>
    <row r="15" spans="1:5" x14ac:dyDescent="0.75">
      <c r="A15" s="349" t="s">
        <v>1124</v>
      </c>
      <c r="B15" s="349" t="s">
        <v>1125</v>
      </c>
      <c r="E15">
        <v>0</v>
      </c>
    </row>
    <row r="16" spans="1:5" x14ac:dyDescent="0.75">
      <c r="A16" s="349" t="s">
        <v>1126</v>
      </c>
      <c r="B16" s="349" t="s">
        <v>1127</v>
      </c>
      <c r="E16">
        <v>0</v>
      </c>
    </row>
    <row r="17" spans="1:5" x14ac:dyDescent="0.75">
      <c r="A17" s="349" t="s">
        <v>1128</v>
      </c>
      <c r="B17" s="349" t="s">
        <v>1129</v>
      </c>
      <c r="E17">
        <v>0</v>
      </c>
    </row>
    <row r="18" spans="1:5" x14ac:dyDescent="0.75">
      <c r="A18" s="349" t="s">
        <v>1130</v>
      </c>
      <c r="B18" s="349" t="s">
        <v>1131</v>
      </c>
      <c r="E18">
        <v>0</v>
      </c>
    </row>
    <row r="19" spans="1:5" x14ac:dyDescent="0.75">
      <c r="A19" s="349" t="s">
        <v>1132</v>
      </c>
      <c r="B19" s="349" t="s">
        <v>1133</v>
      </c>
      <c r="E19">
        <v>0</v>
      </c>
    </row>
    <row r="20" spans="1:5" x14ac:dyDescent="0.75">
      <c r="A20" s="349" t="s">
        <v>1134</v>
      </c>
      <c r="B20" s="349" t="s">
        <v>1135</v>
      </c>
      <c r="E20">
        <v>0</v>
      </c>
    </row>
    <row r="21" spans="1:5" x14ac:dyDescent="0.75">
      <c r="A21" s="349" t="s">
        <v>1136</v>
      </c>
      <c r="B21" s="349" t="s">
        <v>1137</v>
      </c>
      <c r="E21">
        <v>0</v>
      </c>
    </row>
    <row r="22" spans="1:5" x14ac:dyDescent="0.75">
      <c r="A22" s="349" t="s">
        <v>1138</v>
      </c>
      <c r="B22" s="349" t="s">
        <v>1139</v>
      </c>
      <c r="E22">
        <v>0</v>
      </c>
    </row>
    <row r="23" spans="1:5" x14ac:dyDescent="0.75">
      <c r="A23" s="349" t="s">
        <v>1140</v>
      </c>
      <c r="B23" s="349" t="s">
        <v>1141</v>
      </c>
      <c r="E23">
        <v>0</v>
      </c>
    </row>
    <row r="24" spans="1:5" x14ac:dyDescent="0.75">
      <c r="A24" s="349" t="s">
        <v>1142</v>
      </c>
      <c r="B24" s="349" t="s">
        <v>1143</v>
      </c>
      <c r="E24">
        <v>0</v>
      </c>
    </row>
    <row r="25" spans="1:5" x14ac:dyDescent="0.75">
      <c r="A25" s="349" t="s">
        <v>1144</v>
      </c>
      <c r="B25" s="349" t="s">
        <v>1145</v>
      </c>
      <c r="E25">
        <v>0</v>
      </c>
    </row>
    <row r="26" spans="1:5" x14ac:dyDescent="0.75">
      <c r="A26" s="349" t="s">
        <v>1146</v>
      </c>
      <c r="B26" s="349" t="s">
        <v>1147</v>
      </c>
      <c r="E26">
        <v>0</v>
      </c>
    </row>
    <row r="27" spans="1:5" x14ac:dyDescent="0.75">
      <c r="A27" s="349" t="s">
        <v>1148</v>
      </c>
      <c r="B27" s="349" t="s">
        <v>1149</v>
      </c>
      <c r="E27">
        <v>0</v>
      </c>
    </row>
    <row r="28" spans="1:5" x14ac:dyDescent="0.75">
      <c r="A28" s="349" t="s">
        <v>1150</v>
      </c>
      <c r="B28" s="349" t="s">
        <v>1151</v>
      </c>
      <c r="E28">
        <v>0</v>
      </c>
    </row>
    <row r="29" spans="1:5" x14ac:dyDescent="0.75">
      <c r="A29" s="349" t="s">
        <v>1152</v>
      </c>
      <c r="B29" s="349" t="s">
        <v>1153</v>
      </c>
      <c r="E29">
        <v>0</v>
      </c>
    </row>
    <row r="30" spans="1:5" x14ac:dyDescent="0.75">
      <c r="A30" s="349" t="s">
        <v>1154</v>
      </c>
      <c r="B30" s="349" t="s">
        <v>1155</v>
      </c>
      <c r="E30">
        <v>0</v>
      </c>
    </row>
    <row r="31" spans="1:5" x14ac:dyDescent="0.75">
      <c r="A31" s="349" t="s">
        <v>1156</v>
      </c>
      <c r="B31" s="349" t="s">
        <v>1157</v>
      </c>
      <c r="E31">
        <v>0</v>
      </c>
    </row>
    <row r="32" spans="1:5" x14ac:dyDescent="0.75">
      <c r="A32" s="349" t="s">
        <v>1158</v>
      </c>
      <c r="B32" s="349" t="s">
        <v>1159</v>
      </c>
      <c r="E32">
        <v>0</v>
      </c>
    </row>
    <row r="33" spans="1:5" x14ac:dyDescent="0.75">
      <c r="A33" s="349" t="s">
        <v>1160</v>
      </c>
      <c r="B33" s="349" t="s">
        <v>1161</v>
      </c>
      <c r="E33">
        <v>0</v>
      </c>
    </row>
    <row r="34" spans="1:5" x14ac:dyDescent="0.75">
      <c r="A34" s="349" t="s">
        <v>1162</v>
      </c>
      <c r="B34" s="349" t="s">
        <v>1163</v>
      </c>
      <c r="E34">
        <v>0</v>
      </c>
    </row>
    <row r="35" spans="1:5" x14ac:dyDescent="0.75">
      <c r="A35" s="349" t="s">
        <v>1164</v>
      </c>
      <c r="B35" s="349" t="s">
        <v>1165</v>
      </c>
      <c r="E35">
        <v>0</v>
      </c>
    </row>
    <row r="36" spans="1:5" x14ac:dyDescent="0.75">
      <c r="A36" s="349" t="s">
        <v>1166</v>
      </c>
      <c r="B36" s="349" t="s">
        <v>1167</v>
      </c>
      <c r="E36">
        <v>0</v>
      </c>
    </row>
    <row r="37" spans="1:5" x14ac:dyDescent="0.75">
      <c r="A37" s="349" t="s">
        <v>1168</v>
      </c>
      <c r="B37" s="349" t="s">
        <v>1169</v>
      </c>
      <c r="E37">
        <v>0</v>
      </c>
    </row>
    <row r="38" spans="1:5" x14ac:dyDescent="0.75">
      <c r="A38" s="349" t="s">
        <v>1170</v>
      </c>
      <c r="B38" s="349" t="s">
        <v>1171</v>
      </c>
      <c r="E38">
        <v>0</v>
      </c>
    </row>
    <row r="39" spans="1:5" x14ac:dyDescent="0.75">
      <c r="A39" s="349" t="s">
        <v>1172</v>
      </c>
      <c r="B39" s="349" t="s">
        <v>1173</v>
      </c>
      <c r="E39">
        <v>0</v>
      </c>
    </row>
    <row r="40" spans="1:5" x14ac:dyDescent="0.75">
      <c r="A40" s="349" t="s">
        <v>1174</v>
      </c>
      <c r="B40" s="349" t="s">
        <v>1175</v>
      </c>
      <c r="E40">
        <v>0</v>
      </c>
    </row>
    <row r="41" spans="1:5" x14ac:dyDescent="0.75">
      <c r="A41" s="349" t="s">
        <v>1176</v>
      </c>
      <c r="B41" s="349" t="s">
        <v>1177</v>
      </c>
      <c r="E41">
        <v>0</v>
      </c>
    </row>
    <row r="42" spans="1:5" x14ac:dyDescent="0.75">
      <c r="A42" s="349" t="s">
        <v>1178</v>
      </c>
      <c r="B42" s="349" t="s">
        <v>1179</v>
      </c>
      <c r="E42">
        <v>0</v>
      </c>
    </row>
    <row r="43" spans="1:5" x14ac:dyDescent="0.75">
      <c r="A43" s="349" t="s">
        <v>1180</v>
      </c>
      <c r="B43" s="349" t="s">
        <v>1181</v>
      </c>
      <c r="E43">
        <v>0</v>
      </c>
    </row>
    <row r="44" spans="1:5" x14ac:dyDescent="0.75">
      <c r="A44" s="349" t="s">
        <v>1182</v>
      </c>
      <c r="B44" s="349" t="s">
        <v>1183</v>
      </c>
      <c r="E44">
        <v>0</v>
      </c>
    </row>
    <row r="45" spans="1:5" x14ac:dyDescent="0.75">
      <c r="A45" s="349" t="s">
        <v>1184</v>
      </c>
      <c r="B45" s="349" t="s">
        <v>1185</v>
      </c>
      <c r="E45">
        <v>0</v>
      </c>
    </row>
    <row r="46" spans="1:5" x14ac:dyDescent="0.75">
      <c r="A46" s="349" t="s">
        <v>1186</v>
      </c>
      <c r="B46" s="349" t="s">
        <v>1187</v>
      </c>
      <c r="E46">
        <v>0</v>
      </c>
    </row>
    <row r="47" spans="1:5" x14ac:dyDescent="0.75">
      <c r="A47" s="349" t="s">
        <v>1188</v>
      </c>
      <c r="B47" s="349" t="s">
        <v>1189</v>
      </c>
      <c r="E47">
        <v>0</v>
      </c>
    </row>
    <row r="48" spans="1:5" x14ac:dyDescent="0.75">
      <c r="A48" s="349" t="s">
        <v>1190</v>
      </c>
      <c r="B48" s="349" t="s">
        <v>1191</v>
      </c>
      <c r="E48">
        <v>0</v>
      </c>
    </row>
    <row r="49" spans="1:5" x14ac:dyDescent="0.75">
      <c r="A49" s="349" t="s">
        <v>1192</v>
      </c>
      <c r="B49" s="349" t="s">
        <v>1193</v>
      </c>
      <c r="E49">
        <v>0</v>
      </c>
    </row>
    <row r="50" spans="1:5" x14ac:dyDescent="0.75">
      <c r="A50" s="349" t="s">
        <v>1194</v>
      </c>
      <c r="B50" s="349" t="s">
        <v>1195</v>
      </c>
      <c r="E50">
        <v>0</v>
      </c>
    </row>
    <row r="51" spans="1:5" x14ac:dyDescent="0.75">
      <c r="A51" s="349" t="s">
        <v>1196</v>
      </c>
      <c r="B51" s="349" t="s">
        <v>1197</v>
      </c>
      <c r="E51">
        <v>0</v>
      </c>
    </row>
  </sheetData>
  <hyperlinks>
    <hyperlink ref="D7" r:id="rId1" xr:uid="{CD01B1E2-4B84-4781-8346-926012A600DD}"/>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723DB-2991-409B-9131-01FB036D88D8}">
  <sheetPr>
    <tabColor theme="3"/>
  </sheetPr>
  <dimension ref="A1:AG22"/>
  <sheetViews>
    <sheetView topLeftCell="E1" workbookViewId="0">
      <selection activeCell="B22" sqref="B22:AE22"/>
    </sheetView>
  </sheetViews>
  <sheetFormatPr defaultColWidth="9.26953125" defaultRowHeight="14.75" x14ac:dyDescent="0.75"/>
  <cols>
    <col min="1" max="1" width="26.54296875" customWidth="1"/>
    <col min="2" max="2" width="11.7265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4" t="s">
        <v>820</v>
      </c>
      <c r="B22">
        <f>'Inflation Reduction Act - Hydn'!B59</f>
        <v>0</v>
      </c>
      <c r="C22">
        <f>'Inflation Reduction Act - Hydn'!C59</f>
        <v>0</v>
      </c>
      <c r="D22">
        <f>'Inflation Reduction Act - Hydn'!D59</f>
        <v>2.5014508868259729E-5</v>
      </c>
      <c r="E22">
        <f>'Inflation Reduction Act - Hydn'!E59</f>
        <v>2.3155371324281244E-5</v>
      </c>
      <c r="F22">
        <f>'Inflation Reduction Act - Hydn'!F59</f>
        <v>2.1332603559644105E-5</v>
      </c>
      <c r="G22">
        <f>'Inflation Reduction Act - Hydn'!G59</f>
        <v>1.9511975193791754E-5</v>
      </c>
      <c r="H22">
        <f>'Inflation Reduction Act - Hydn'!H59</f>
        <v>1.7704183220648114E-5</v>
      </c>
      <c r="I22">
        <f>'Inflation Reduction Act - Hydn'!I59</f>
        <v>1.5900670045074048E-5</v>
      </c>
      <c r="J22">
        <f>'Inflation Reduction Act - Hydn'!J59</f>
        <v>1.4095017470715194E-5</v>
      </c>
      <c r="K22">
        <f>'Inflation Reduction Act - Hydn'!K59</f>
        <v>1.2310758884204193E-5</v>
      </c>
      <c r="L22">
        <f>'Inflation Reduction Act - Hydn'!L59</f>
        <v>1.0524360898908407E-5</v>
      </c>
      <c r="M22">
        <f>'Inflation Reduction Act - Hydn'!M59</f>
        <v>8.7550781038909051E-6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E6F9E-81C0-4DE5-9847-29C44A34930A}">
  <sheetPr>
    <tabColor theme="3"/>
  </sheetPr>
  <dimension ref="A1:AG22"/>
  <sheetViews>
    <sheetView topLeftCell="E1" workbookViewId="0">
      <selection activeCell="B22" sqref="B22:AE22"/>
    </sheetView>
  </sheetViews>
  <sheetFormatPr defaultColWidth="9.26953125" defaultRowHeight="14.75" x14ac:dyDescent="0.75"/>
  <cols>
    <col min="1" max="1" width="26.54296875" customWidth="1"/>
    <col min="2" max="2" width="11.7265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4" t="s">
        <v>820</v>
      </c>
      <c r="B22">
        <f>'Inflation Reduction Act - Hydn'!B59</f>
        <v>0</v>
      </c>
      <c r="C22">
        <f>'Inflation Reduction Act - Hydn'!C59</f>
        <v>0</v>
      </c>
      <c r="D22">
        <f>'Inflation Reduction Act - Hydn'!D59</f>
        <v>2.5014508868259729E-5</v>
      </c>
      <c r="E22">
        <f>'Inflation Reduction Act - Hydn'!E59</f>
        <v>2.3155371324281244E-5</v>
      </c>
      <c r="F22">
        <f>'Inflation Reduction Act - Hydn'!F59</f>
        <v>2.1332603559644105E-5</v>
      </c>
      <c r="G22">
        <f>'Inflation Reduction Act - Hydn'!G59</f>
        <v>1.9511975193791754E-5</v>
      </c>
      <c r="H22">
        <f>'Inflation Reduction Act - Hydn'!H59</f>
        <v>1.7704183220648114E-5</v>
      </c>
      <c r="I22">
        <f>'Inflation Reduction Act - Hydn'!I59</f>
        <v>1.5900670045074048E-5</v>
      </c>
      <c r="J22">
        <f>'Inflation Reduction Act - Hydn'!J59</f>
        <v>1.4095017470715194E-5</v>
      </c>
      <c r="K22">
        <f>'Inflation Reduction Act - Hydn'!K59</f>
        <v>1.2310758884204193E-5</v>
      </c>
      <c r="L22">
        <f>'Inflation Reduction Act - Hydn'!L59</f>
        <v>1.0524360898908407E-5</v>
      </c>
      <c r="M22">
        <f>'Inflation Reduction Act - Hydn'!M59</f>
        <v>8.7550781038909051E-6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C4248-861F-49F4-8DB5-15FE642CF9FE}">
  <sheetPr>
    <tabColor theme="3"/>
  </sheetPr>
  <dimension ref="A1:AG22"/>
  <sheetViews>
    <sheetView topLeftCell="E1" workbookViewId="0">
      <selection activeCell="B22" sqref="B22:AE22"/>
    </sheetView>
  </sheetViews>
  <sheetFormatPr defaultColWidth="9.26953125" defaultRowHeight="14.75" x14ac:dyDescent="0.75"/>
  <cols>
    <col min="1" max="1" width="26.54296875" customWidth="1"/>
    <col min="2" max="2" width="11.7265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4" t="s">
        <v>820</v>
      </c>
      <c r="B22">
        <f>'Inflation Reduction Act - Hydn'!B57</f>
        <v>0</v>
      </c>
      <c r="C22">
        <f>'Inflation Reduction Act - Hydn'!C57</f>
        <v>0</v>
      </c>
      <c r="D22">
        <f>'Inflation Reduction Act - Hydn'!D57</f>
        <v>6.0067735111281594E-6</v>
      </c>
      <c r="E22">
        <f>'Inflation Reduction Act - Hydn'!E57</f>
        <v>7.8659110551066477E-6</v>
      </c>
      <c r="F22">
        <f>'Inflation Reduction Act - Hydn'!F57</f>
        <v>9.6886788197437843E-6</v>
      </c>
      <c r="G22">
        <f>'Inflation Reduction Act - Hydn'!G57</f>
        <v>1.1509307185596134E-5</v>
      </c>
      <c r="H22">
        <f>'Inflation Reduction Act - Hydn'!H57</f>
        <v>1.3317099158739774E-5</v>
      </c>
      <c r="I22">
        <f>'Inflation Reduction Act - Hydn'!I57</f>
        <v>1.5120612334313842E-5</v>
      </c>
      <c r="J22">
        <f>'Inflation Reduction Act - Hydn'!J57</f>
        <v>1.6926264908672696E-5</v>
      </c>
      <c r="K22">
        <f>'Inflation Reduction Act - Hydn'!K57</f>
        <v>1.8710523495183697E-5</v>
      </c>
      <c r="L22">
        <f>'Inflation Reduction Act - Hydn'!L57</f>
        <v>2.0496921480479484E-5</v>
      </c>
      <c r="M22">
        <f>'Inflation Reduction Act - Hydn'!M57</f>
        <v>2.2266204275496986E-5</v>
      </c>
      <c r="N22">
        <f>'Inflation Reduction Act - Hydn'!N57</f>
        <v>0</v>
      </c>
      <c r="O22">
        <f>'Inflation Reduction Act - Hydn'!O57</f>
        <v>0</v>
      </c>
      <c r="P22">
        <f>'Inflation Reduction Act - Hydn'!P57</f>
        <v>0</v>
      </c>
      <c r="Q22">
        <f>'Inflation Reduction Act - Hydn'!Q57</f>
        <v>0</v>
      </c>
      <c r="R22">
        <f>'Inflation Reduction Act - Hydn'!R57</f>
        <v>0</v>
      </c>
      <c r="S22">
        <f>'Inflation Reduction Act - Hydn'!S57</f>
        <v>0</v>
      </c>
      <c r="T22">
        <f>'Inflation Reduction Act - Hydn'!T57</f>
        <v>0</v>
      </c>
      <c r="U22">
        <f>'Inflation Reduction Act - Hydn'!U57</f>
        <v>0</v>
      </c>
      <c r="V22">
        <f>'Inflation Reduction Act - Hydn'!V57</f>
        <v>0</v>
      </c>
      <c r="W22">
        <f>'Inflation Reduction Act - Hydn'!W57</f>
        <v>0</v>
      </c>
      <c r="X22">
        <f>'Inflation Reduction Act - Hydn'!X57</f>
        <v>0</v>
      </c>
      <c r="Y22">
        <f>'Inflation Reduction Act - Hydn'!Y57</f>
        <v>0</v>
      </c>
      <c r="Z22">
        <f>'Inflation Reduction Act - Hydn'!Z57</f>
        <v>0</v>
      </c>
      <c r="AA22">
        <f>'Inflation Reduction Act - Hydn'!AA57</f>
        <v>0</v>
      </c>
      <c r="AB22">
        <f>'Inflation Reduction Act - Hydn'!AB57</f>
        <v>0</v>
      </c>
      <c r="AC22">
        <f>'Inflation Reduction Act - Hydn'!AC57</f>
        <v>0</v>
      </c>
      <c r="AD22">
        <f>'Inflation Reduction Act - Hydn'!AD57</f>
        <v>0</v>
      </c>
      <c r="AE22">
        <f>'Inflation Reduction Act - Hydn'!AE57</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8C60C-0239-4D3C-A2FA-087F799E20DF}">
  <sheetPr>
    <tabColor theme="3"/>
  </sheetPr>
  <dimension ref="A1:AG22"/>
  <sheetViews>
    <sheetView topLeftCell="E1" workbookViewId="0">
      <selection activeCell="B22" sqref="B22:AE22"/>
    </sheetView>
  </sheetViews>
  <sheetFormatPr defaultColWidth="9.26953125" defaultRowHeight="14.75" x14ac:dyDescent="0.75"/>
  <cols>
    <col min="1" max="1" width="26.54296875" customWidth="1"/>
    <col min="2" max="2" width="11.7265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4" t="s">
        <v>820</v>
      </c>
      <c r="B22">
        <f>'Inflation Reduction Act - Hydn'!B58</f>
        <v>0</v>
      </c>
      <c r="C22">
        <f>'Inflation Reduction Act - Hydn'!C58</f>
        <v>0</v>
      </c>
      <c r="D22">
        <f>'Inflation Reduction Act - Hydn'!D58</f>
        <v>2.5014508868259729E-5</v>
      </c>
      <c r="E22">
        <f>'Inflation Reduction Act - Hydn'!E58</f>
        <v>2.3155371324281244E-5</v>
      </c>
      <c r="F22">
        <f>'Inflation Reduction Act - Hydn'!F58</f>
        <v>2.1332603559644105E-5</v>
      </c>
      <c r="G22">
        <f>'Inflation Reduction Act - Hydn'!G58</f>
        <v>1.9511975193791754E-5</v>
      </c>
      <c r="H22">
        <f>'Inflation Reduction Act - Hydn'!H58</f>
        <v>1.7704183220648114E-5</v>
      </c>
      <c r="I22">
        <f>'Inflation Reduction Act - Hydn'!I58</f>
        <v>1.5900670045074048E-5</v>
      </c>
      <c r="J22">
        <f>'Inflation Reduction Act - Hydn'!J58</f>
        <v>1.4095017470715194E-5</v>
      </c>
      <c r="K22">
        <f>'Inflation Reduction Act - Hydn'!K58</f>
        <v>1.2310758884204193E-5</v>
      </c>
      <c r="L22">
        <f>'Inflation Reduction Act - Hydn'!L58</f>
        <v>1.0524360898908407E-5</v>
      </c>
      <c r="M22">
        <f>'Inflation Reduction Act - Hydn'!M58</f>
        <v>8.7550781038909051E-6</v>
      </c>
      <c r="N22">
        <f>'Inflation Reduction Act - Hydn'!N58</f>
        <v>0</v>
      </c>
      <c r="O22">
        <f>'Inflation Reduction Act - Hydn'!O58</f>
        <v>0</v>
      </c>
      <c r="P22">
        <f>'Inflation Reduction Act - Hydn'!P58</f>
        <v>0</v>
      </c>
      <c r="Q22">
        <f>'Inflation Reduction Act - Hydn'!Q58</f>
        <v>0</v>
      </c>
      <c r="R22">
        <f>'Inflation Reduction Act - Hydn'!R58</f>
        <v>0</v>
      </c>
      <c r="S22">
        <f>'Inflation Reduction Act - Hydn'!S58</f>
        <v>0</v>
      </c>
      <c r="T22">
        <f>'Inflation Reduction Act - Hydn'!T58</f>
        <v>0</v>
      </c>
      <c r="U22">
        <f>'Inflation Reduction Act - Hydn'!U58</f>
        <v>0</v>
      </c>
      <c r="V22">
        <f>'Inflation Reduction Act - Hydn'!V58</f>
        <v>0</v>
      </c>
      <c r="W22">
        <f>'Inflation Reduction Act - Hydn'!W58</f>
        <v>0</v>
      </c>
      <c r="X22">
        <f>'Inflation Reduction Act - Hydn'!X58</f>
        <v>0</v>
      </c>
      <c r="Y22">
        <f>'Inflation Reduction Act - Hydn'!Y58</f>
        <v>0</v>
      </c>
      <c r="Z22">
        <f>'Inflation Reduction Act - Hydn'!Z58</f>
        <v>0</v>
      </c>
      <c r="AA22">
        <f>'Inflation Reduction Act - Hydn'!AA58</f>
        <v>0</v>
      </c>
      <c r="AB22">
        <f>'Inflation Reduction Act - Hydn'!AB58</f>
        <v>0</v>
      </c>
      <c r="AC22">
        <f>'Inflation Reduction Act - Hydn'!AC58</f>
        <v>0</v>
      </c>
      <c r="AD22">
        <f>'Inflation Reduction Act - Hydn'!AD58</f>
        <v>0</v>
      </c>
      <c r="AE22">
        <f>'Inflation Reduction Act - Hydn'!AE58</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0F6C-5E34-483F-A322-3285460E0B93}">
  <sheetPr>
    <tabColor theme="3"/>
  </sheetPr>
  <dimension ref="A1:AG22"/>
  <sheetViews>
    <sheetView topLeftCell="E1" workbookViewId="0">
      <selection activeCell="B22" sqref="B22:AE22"/>
    </sheetView>
  </sheetViews>
  <sheetFormatPr defaultColWidth="9.26953125" defaultRowHeight="14.75" x14ac:dyDescent="0.75"/>
  <cols>
    <col min="1" max="1" width="26.54296875" customWidth="1"/>
    <col min="2" max="2" width="11.7265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4" t="s">
        <v>820</v>
      </c>
      <c r="B22">
        <f>'Inflation Reduction Act - Hydn'!B57</f>
        <v>0</v>
      </c>
      <c r="C22">
        <f>'Inflation Reduction Act - Hydn'!C57</f>
        <v>0</v>
      </c>
      <c r="D22">
        <f>'Inflation Reduction Act - Hydn'!D57</f>
        <v>6.0067735111281594E-6</v>
      </c>
      <c r="E22">
        <f>'Inflation Reduction Act - Hydn'!E57</f>
        <v>7.8659110551066477E-6</v>
      </c>
      <c r="F22">
        <f>'Inflation Reduction Act - Hydn'!F57</f>
        <v>9.6886788197437843E-6</v>
      </c>
      <c r="G22">
        <f>'Inflation Reduction Act - Hydn'!G57</f>
        <v>1.1509307185596134E-5</v>
      </c>
      <c r="H22">
        <f>'Inflation Reduction Act - Hydn'!H57</f>
        <v>1.3317099158739774E-5</v>
      </c>
      <c r="I22">
        <f>'Inflation Reduction Act - Hydn'!I57</f>
        <v>1.5120612334313842E-5</v>
      </c>
      <c r="J22">
        <f>'Inflation Reduction Act - Hydn'!J57</f>
        <v>1.6926264908672696E-5</v>
      </c>
      <c r="K22">
        <f>'Inflation Reduction Act - Hydn'!K57</f>
        <v>1.8710523495183697E-5</v>
      </c>
      <c r="L22">
        <f>'Inflation Reduction Act - Hydn'!L57</f>
        <v>2.0496921480479484E-5</v>
      </c>
      <c r="M22">
        <f>'Inflation Reduction Act - Hydn'!M57</f>
        <v>2.2266204275496986E-5</v>
      </c>
      <c r="N22">
        <f>'Inflation Reduction Act - Hydn'!N57</f>
        <v>0</v>
      </c>
      <c r="O22">
        <f>'Inflation Reduction Act - Hydn'!O57</f>
        <v>0</v>
      </c>
      <c r="P22">
        <f>'Inflation Reduction Act - Hydn'!P57</f>
        <v>0</v>
      </c>
      <c r="Q22">
        <f>'Inflation Reduction Act - Hydn'!Q57</f>
        <v>0</v>
      </c>
      <c r="R22">
        <f>'Inflation Reduction Act - Hydn'!R57</f>
        <v>0</v>
      </c>
      <c r="S22">
        <f>'Inflation Reduction Act - Hydn'!S57</f>
        <v>0</v>
      </c>
      <c r="T22">
        <f>'Inflation Reduction Act - Hydn'!T57</f>
        <v>0</v>
      </c>
      <c r="U22">
        <f>'Inflation Reduction Act - Hydn'!U57</f>
        <v>0</v>
      </c>
      <c r="V22">
        <f>'Inflation Reduction Act - Hydn'!V57</f>
        <v>0</v>
      </c>
      <c r="W22">
        <f>'Inflation Reduction Act - Hydn'!W57</f>
        <v>0</v>
      </c>
      <c r="X22">
        <f>'Inflation Reduction Act - Hydn'!X57</f>
        <v>0</v>
      </c>
      <c r="Y22">
        <f>'Inflation Reduction Act - Hydn'!Y57</f>
        <v>0</v>
      </c>
      <c r="Z22">
        <f>'Inflation Reduction Act - Hydn'!Z57</f>
        <v>0</v>
      </c>
      <c r="AA22">
        <f>'Inflation Reduction Act - Hydn'!AA57</f>
        <v>0</v>
      </c>
      <c r="AB22">
        <f>'Inflation Reduction Act - Hydn'!AB57</f>
        <v>0</v>
      </c>
      <c r="AC22">
        <f>'Inflation Reduction Act - Hydn'!AC57</f>
        <v>0</v>
      </c>
      <c r="AD22">
        <f>'Inflation Reduction Act - Hydn'!AD57</f>
        <v>0</v>
      </c>
      <c r="AE22">
        <f>'Inflation Reduction Act - Hydn'!AE57</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I18" sqref="I18"/>
    </sheetView>
  </sheetViews>
  <sheetFormatPr defaultColWidth="9.2695312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 - Elec'!C129</f>
        <v>13.875</v>
      </c>
      <c r="F5" s="19">
        <f>'Inflation Reduction Act - Elec'!D129</f>
        <v>13.875</v>
      </c>
      <c r="G5" s="19">
        <f>'Inflation Reduction Act - Elec'!E129</f>
        <v>13.875</v>
      </c>
      <c r="H5" s="19">
        <f>'Inflation Reduction Act - Elec'!F129</f>
        <v>13.875</v>
      </c>
      <c r="I5" s="19">
        <f>'Inflation Reduction Act - Elec'!G129</f>
        <v>13.875</v>
      </c>
      <c r="J5" s="19">
        <f>'Inflation Reduction Act - Elec'!H129</f>
        <v>13.875</v>
      </c>
      <c r="K5" s="19">
        <f>'Inflation Reduction Act - Elec'!I129</f>
        <v>13.875</v>
      </c>
      <c r="L5" s="19">
        <f>'Inflation Reduction Act - Elec'!J129</f>
        <v>13.875</v>
      </c>
      <c r="M5" s="19">
        <f>'Inflation Reduction Act - Elec'!K129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Paid'!L5*About!$A$78*1000</f>
        <v>0</v>
      </c>
      <c r="C6">
        <f>'Subsidies Paid'!M5*About!$A$78*1000</f>
        <v>0</v>
      </c>
      <c r="D6">
        <f>'Subsidies Paid'!N5*About!$A$78*1000</f>
        <v>0</v>
      </c>
      <c r="E6">
        <f>'Subsidies Paid'!O5*About!$A$78*1000</f>
        <v>0</v>
      </c>
      <c r="F6">
        <f>'Subsidies Paid'!P5*About!$A$78*1000</f>
        <v>0</v>
      </c>
      <c r="G6">
        <f>'Subsidies Paid'!Q5*About!$A$78*1000</f>
        <v>0</v>
      </c>
      <c r="H6">
        <f>'Subsidies Paid'!R5*About!$A$78*1000</f>
        <v>0</v>
      </c>
      <c r="I6">
        <f>'Subsidies Paid'!S5*About!$A$78*1000</f>
        <v>0</v>
      </c>
      <c r="J6">
        <f>'Subsidies Paid'!T5*About!$A$78*1000</f>
        <v>0</v>
      </c>
      <c r="K6">
        <f>'Subsidies Paid'!U5*About!$A$78*1000</f>
        <v>0</v>
      </c>
      <c r="L6">
        <f>'Subsidies Paid'!V5*About!$A$78*1000</f>
        <v>0</v>
      </c>
      <c r="M6">
        <f>'Subsidies Paid'!W5*About!$A$78*1000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Paid'!M10*About!$A$82*1000*'Monetizing Tax Credit Penalty'!$A$30*'Wind PV Calcs'!$B$6*'Wind PV Calcs'!$B$3)/('Wind PV Calcs'!$B$3*'Wind PV Calcs'!$B$6*'Wind PV Calcs'!$B$2)</f>
        <v>2.5662975615208952</v>
      </c>
      <c r="C7">
        <f>-PV('Wind PV Calcs'!$B$5,'Wind PV Calcs'!$B$1,'Subsidies Paid'!N10*About!$A$82*1000*'Monetizing Tax Credit Penalty'!$A$30*'Wind PV Calcs'!$B$6*'Wind PV Calcs'!$B$3)/('Wind PV Calcs'!$B$3*'Wind PV Calcs'!$B$6*'Wind PV Calcs'!$B$2)</f>
        <v>2.5662975615208952</v>
      </c>
      <c r="D7" s="4">
        <f>'Inflation Reduction Act - Elec'!B112</f>
        <v>21.848852583482621</v>
      </c>
      <c r="E7" s="4">
        <f>'Inflation Reduction Act - Elec'!C112</f>
        <v>21.848852583482621</v>
      </c>
      <c r="F7" s="4">
        <f>'Inflation Reduction Act - Elec'!D112</f>
        <v>21.848852583482621</v>
      </c>
      <c r="G7" s="4">
        <f>'Inflation Reduction Act - Elec'!E112</f>
        <v>21.848852583482621</v>
      </c>
      <c r="H7" s="4">
        <f>'Inflation Reduction Act - Elec'!F112</f>
        <v>21.848852583482621</v>
      </c>
      <c r="I7" s="4">
        <f>'Inflation Reduction Act - Elec'!G112</f>
        <v>21.848852583482621</v>
      </c>
      <c r="J7" s="4">
        <f>'Inflation Reduction Act - Elec'!H112</f>
        <v>21.848852583482621</v>
      </c>
      <c r="K7" s="4">
        <f>'Inflation Reduction Act - Elec'!I112</f>
        <v>21.848852583482621</v>
      </c>
      <c r="L7" s="4">
        <f>'Inflation Reduction Act - Elec'!J112</f>
        <v>21.848852583482621</v>
      </c>
      <c r="M7" s="4">
        <f>'Inflation Reduction Act - Elec'!K112</f>
        <v>21.848852583482621</v>
      </c>
      <c r="N7" s="4">
        <f>'Inflation Reduction Act - Elec'!L112</f>
        <v>21.848852583482621</v>
      </c>
      <c r="O7" s="4">
        <f>'Inflation Reduction Act - Elec'!M112</f>
        <v>21.848852583482621</v>
      </c>
      <c r="P7" s="4">
        <f>'Inflation Reduction Act - Elec'!N112</f>
        <v>21.848852583482621</v>
      </c>
      <c r="Q7" s="4">
        <f>'Inflation Reduction Act - Elec'!O112</f>
        <v>21.848852583482621</v>
      </c>
      <c r="R7" s="4">
        <f>'Inflation Reduction Act - Elec'!P112</f>
        <v>21.848852583482621</v>
      </c>
      <c r="S7" s="4">
        <f>'Inflation Reduction Act - Elec'!Q112</f>
        <v>16.386639437611965</v>
      </c>
      <c r="T7" s="4">
        <f>'Inflation Reduction Act - Elec'!R112</f>
        <v>10.924426291741311</v>
      </c>
      <c r="U7" s="4">
        <f>'Inflation Reduction Act - Elec'!S112</f>
        <v>0</v>
      </c>
      <c r="V7" s="4">
        <f>'Inflation Reduction Act - Elec'!T112</f>
        <v>0</v>
      </c>
      <c r="W7" s="4">
        <f>'Inflation Reduction Act - Elec'!U112</f>
        <v>0</v>
      </c>
      <c r="X7" s="4">
        <f>'Inflation Reduction Act - Elec'!V112</f>
        <v>0</v>
      </c>
      <c r="Y7" s="4">
        <f>'Inflation Reduction Act - Elec'!W112</f>
        <v>0</v>
      </c>
      <c r="Z7" s="4">
        <f>'Inflation Reduction Act - Elec'!X112</f>
        <v>0</v>
      </c>
      <c r="AA7" s="4">
        <f>'Inflation Reduction Act - Elec'!Y112</f>
        <v>0</v>
      </c>
      <c r="AB7" s="4">
        <f>'Inflation Reduction Act - Elec'!Z112</f>
        <v>0</v>
      </c>
      <c r="AC7" s="4">
        <f>'Inflation Reduction Act - Elec'!AA112</f>
        <v>0</v>
      </c>
      <c r="AD7" s="4">
        <f>'Inflation Reduction Act - Elec'!AB112</f>
        <v>0</v>
      </c>
      <c r="AE7" s="4">
        <f>'Inflation Reduction Act - Elec'!AC112</f>
        <v>0</v>
      </c>
    </row>
    <row r="8" spans="1:33" x14ac:dyDescent="0.75">
      <c r="A8" t="s">
        <v>801</v>
      </c>
      <c r="B8" s="4">
        <v>0</v>
      </c>
      <c r="C8" s="4">
        <v>0</v>
      </c>
      <c r="D8" s="4">
        <f>'Inflation Reduction Act - Elec'!B115</f>
        <v>21.092049369375573</v>
      </c>
      <c r="E8" s="4">
        <f>'Inflation Reduction Act - Elec'!C115</f>
        <v>21.092049369375573</v>
      </c>
      <c r="F8" s="4">
        <f>'Inflation Reduction Act - Elec'!D115</f>
        <v>21.092049369375573</v>
      </c>
      <c r="G8" s="4">
        <f>'Inflation Reduction Act - Elec'!E115</f>
        <v>21.212665122239411</v>
      </c>
      <c r="H8" s="4">
        <f>'Inflation Reduction Act - Elec'!F115</f>
        <v>21.333280875103252</v>
      </c>
      <c r="I8" s="4">
        <f>'Inflation Reduction Act - Elec'!G115</f>
        <v>21.328900603055423</v>
      </c>
      <c r="J8" s="4">
        <f>'Inflation Reduction Act - Elec'!H115</f>
        <v>21.325396385417164</v>
      </c>
      <c r="K8" s="4">
        <f>'Inflation Reduction Act - Elec'!I115</f>
        <v>21.322529298258587</v>
      </c>
      <c r="L8" s="4">
        <f>'Inflation Reduction Act - Elec'!J115</f>
        <v>21.322529298258587</v>
      </c>
      <c r="M8" s="4">
        <f>'Inflation Reduction Act - Elec'!K115</f>
        <v>21.322529298258587</v>
      </c>
      <c r="N8" s="4">
        <f>'Inflation Reduction Act - Elec'!L115</f>
        <v>21.322529298258587</v>
      </c>
      <c r="O8" s="4">
        <f>'Inflation Reduction Act - Elec'!M115</f>
        <v>21.322529298258587</v>
      </c>
      <c r="P8" s="4">
        <f>'Inflation Reduction Act - Elec'!N115</f>
        <v>21.322529298258587</v>
      </c>
      <c r="Q8" s="4">
        <f>'Inflation Reduction Act - Elec'!O115</f>
        <v>21.322529298258587</v>
      </c>
      <c r="R8" s="4">
        <f>'Inflation Reduction Act - Elec'!P115</f>
        <v>21.322529298258587</v>
      </c>
      <c r="S8" s="4">
        <f>'Inflation Reduction Act - Elec'!Q115</f>
        <v>15.99189697369394</v>
      </c>
      <c r="T8" s="4">
        <f>'Inflation Reduction Act - Elec'!R115</f>
        <v>10.661264649129294</v>
      </c>
      <c r="U8" s="4">
        <f>'Inflation Reduction Act - Elec'!S115</f>
        <v>0</v>
      </c>
      <c r="V8" s="4">
        <f>'Inflation Reduction Act - Elec'!T115</f>
        <v>0</v>
      </c>
      <c r="W8" s="4">
        <f>'Inflation Reduction Act - Elec'!U115</f>
        <v>0</v>
      </c>
      <c r="X8" s="4">
        <f>'Inflation Reduction Act - Elec'!V115</f>
        <v>0</v>
      </c>
      <c r="Y8" s="4">
        <f>'Inflation Reduction Act - Elec'!W115</f>
        <v>0</v>
      </c>
      <c r="Z8" s="4">
        <f>'Inflation Reduction Act - Elec'!X115</f>
        <v>0</v>
      </c>
      <c r="AA8" s="4">
        <f>'Inflation Reduction Act - Elec'!Y115</f>
        <v>0</v>
      </c>
      <c r="AB8" s="4">
        <f>'Inflation Reduction Act - Elec'!Z115</f>
        <v>0</v>
      </c>
      <c r="AC8" s="4">
        <f>'Inflation Reduction Act - Elec'!AA115</f>
        <v>0</v>
      </c>
      <c r="AD8" s="4">
        <f>'Inflation Reduction Act - Elec'!AB115</f>
        <v>0</v>
      </c>
      <c r="AE8" s="4">
        <f>'Inflation Reduction Act - Elec'!AC115</f>
        <v>0</v>
      </c>
    </row>
    <row r="9" spans="1:33" x14ac:dyDescent="0.7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Paid'!L2*About!$A$78*1000</f>
        <v>0</v>
      </c>
      <c r="C10" s="19">
        <f>'Subsidies Paid'!M2*About!$A$78*1000</f>
        <v>0</v>
      </c>
      <c r="D10" s="19">
        <f>'Subsidies Paid'!N2*About!$A$78*1000</f>
        <v>0</v>
      </c>
      <c r="E10" s="19">
        <f>'Subsidies Paid'!O2*About!$A$78*1000</f>
        <v>0</v>
      </c>
      <c r="F10" s="19">
        <f>'Subsidies Paid'!P2*About!$A$78*1000</f>
        <v>0</v>
      </c>
      <c r="G10" s="19">
        <f>'Subsidies Paid'!Q2*About!$A$78*1000</f>
        <v>0</v>
      </c>
      <c r="H10" s="19">
        <f>'Subsidies Paid'!R2*About!$A$78*1000</f>
        <v>0</v>
      </c>
      <c r="I10" s="19">
        <f>'Subsidies Paid'!S2*About!$A$78*1000</f>
        <v>0</v>
      </c>
      <c r="J10" s="19">
        <f>'Subsidies Paid'!T2*About!$A$78*1000</f>
        <v>0</v>
      </c>
      <c r="K10" s="19">
        <f>'Subsidies Paid'!U2*About!$A$78*1000</f>
        <v>0</v>
      </c>
      <c r="L10" s="19">
        <f>'Subsidies Paid'!V2*About!$A$78*1000</f>
        <v>0</v>
      </c>
      <c r="M10" s="19">
        <f>'Subsidies Paid'!W2*About!$A$78*1000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 - Elec'!B126</f>
        <v>0</v>
      </c>
      <c r="E18" s="4">
        <f>'Inflation Reduction Act - Elec'!C126</f>
        <v>0</v>
      </c>
      <c r="F18" s="4">
        <f>'Inflation Reduction Act - Elec'!D126</f>
        <v>0</v>
      </c>
      <c r="G18" s="4">
        <f>'Inflation Reduction Act - Elec'!E126</f>
        <v>0</v>
      </c>
      <c r="H18" s="4">
        <f>'Inflation Reduction Act - Elec'!F126</f>
        <v>0</v>
      </c>
      <c r="I18" s="4">
        <f>'Inflation Reduction Act - Elec'!G126</f>
        <v>0</v>
      </c>
      <c r="J18" s="4">
        <f>'Inflation Reduction Act - Elec'!H126</f>
        <v>0</v>
      </c>
      <c r="K18" s="4">
        <f>'Inflation Reduction Act - Elec'!I126</f>
        <v>0</v>
      </c>
      <c r="L18" s="4">
        <f>'Inflation Reduction Act - Elec'!J126</f>
        <v>0</v>
      </c>
      <c r="M18" s="4">
        <f>'Inflation Reduction Act - Elec'!K126</f>
        <v>0</v>
      </c>
      <c r="N18" s="4">
        <f>'Inflation Reduction Act - Elec'!L126</f>
        <v>0</v>
      </c>
      <c r="O18" s="4">
        <f>'Inflation Reduction Act - Elec'!M126</f>
        <v>0</v>
      </c>
      <c r="P18" s="4">
        <f>'Inflation Reduction Act - Elec'!N126</f>
        <v>0</v>
      </c>
      <c r="Q18" s="4">
        <f>'Inflation Reduction Act - Elec'!O126</f>
        <v>0</v>
      </c>
      <c r="R18" s="4">
        <f>'Inflation Reduction Act - Elec'!P126</f>
        <v>0</v>
      </c>
      <c r="S18" s="4">
        <f>'Inflation Reduction Act - Elec'!Q126</f>
        <v>0</v>
      </c>
      <c r="T18" s="4">
        <f>'Inflation Reduction Act - Elec'!R126</f>
        <v>0</v>
      </c>
      <c r="U18" s="4">
        <f>'Inflation Reduction Act - Elec'!S126</f>
        <v>0</v>
      </c>
      <c r="V18" s="4">
        <f>'Inflation Reduction Act - Elec'!T126</f>
        <v>0</v>
      </c>
      <c r="W18" s="4">
        <f>'Inflation Reduction Act - Elec'!U126</f>
        <v>0</v>
      </c>
      <c r="X18" s="4">
        <f>'Inflation Reduction Act - Elec'!V126</f>
        <v>0</v>
      </c>
      <c r="Y18" s="4">
        <f>'Inflation Reduction Act - Elec'!W126</f>
        <v>0</v>
      </c>
      <c r="Z18" s="4">
        <f>'Inflation Reduction Act - Elec'!X126</f>
        <v>0</v>
      </c>
      <c r="AA18" s="4">
        <f>'Inflation Reduction Act - Elec'!Y126</f>
        <v>0</v>
      </c>
      <c r="AB18" s="4">
        <f>'Inflation Reduction Act - Elec'!Z126</f>
        <v>0</v>
      </c>
      <c r="AC18" s="4">
        <f>'Inflation Reduction Act - Elec'!AA126</f>
        <v>0</v>
      </c>
      <c r="AD18" s="4">
        <f>'Inflation Reduction Act - Elec'!AB126</f>
        <v>0</v>
      </c>
      <c r="AE18" s="4">
        <f>'Inflation Reduction Act - Elec'!AC126</f>
        <v>0</v>
      </c>
    </row>
    <row r="19" spans="1:31" x14ac:dyDescent="0.7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802</v>
      </c>
      <c r="B9" s="19">
        <f>Calculations!D19</f>
        <v>0.20099999999999998</v>
      </c>
      <c r="C9" s="19">
        <f>Calculations!E19</f>
        <v>0.17419999999999999</v>
      </c>
      <c r="D9" s="19">
        <f>'Inflation Reduction Act - Elec'!B149</f>
        <v>0.41625000000000001</v>
      </c>
      <c r="E9" s="19">
        <f>'Inflation Reduction Act - Elec'!C149</f>
        <v>0.41625000000000001</v>
      </c>
      <c r="F9" s="19">
        <f>'Inflation Reduction Act - Elec'!D149</f>
        <v>0.41625000000000001</v>
      </c>
      <c r="G9" s="19">
        <f>'Inflation Reduction Act - Elec'!E149</f>
        <v>0.41625000000000001</v>
      </c>
      <c r="H9" s="19">
        <f>'Inflation Reduction Act - Elec'!F149</f>
        <v>0.41625000000000001</v>
      </c>
      <c r="I9" s="19">
        <f>'Inflation Reduction Act - Elec'!G149</f>
        <v>0.41625000000000001</v>
      </c>
      <c r="J9" s="19">
        <f>'Inflation Reduction Act - Elec'!H149</f>
        <v>0.41625000000000001</v>
      </c>
      <c r="K9" s="19">
        <f>'Inflation Reduction Act - Elec'!I149</f>
        <v>0.41625000000000001</v>
      </c>
      <c r="L9" s="19">
        <f>'Inflation Reduction Act - Elec'!J149</f>
        <v>0.41625000000000001</v>
      </c>
      <c r="M9" s="19">
        <f>'Inflation Reduction Act - Elec'!K149</f>
        <v>0.41625000000000001</v>
      </c>
      <c r="N9" s="19">
        <f>'Inflation Reduction Act - Elec'!L149</f>
        <v>0.41625000000000001</v>
      </c>
      <c r="O9" s="19">
        <f>'Inflation Reduction Act - Elec'!M149</f>
        <v>0.41625000000000001</v>
      </c>
      <c r="P9" s="19">
        <f>'Inflation Reduction Act - Elec'!N149</f>
        <v>0.41625000000000001</v>
      </c>
      <c r="Q9" s="19">
        <f>'Inflation Reduction Act - Elec'!O149</f>
        <v>0.41625000000000001</v>
      </c>
      <c r="R9" s="19">
        <f>'Inflation Reduction Act - Elec'!P149</f>
        <v>0.41625000000000001</v>
      </c>
      <c r="S9" s="19">
        <f>'Inflation Reduction Act - Elec'!Q149</f>
        <v>0.31218750000000001</v>
      </c>
      <c r="T9" s="19">
        <f>'Inflation Reduction Act - Elec'!R149</f>
        <v>0.208125</v>
      </c>
      <c r="U9" s="19">
        <f>'Inflation Reduction Act - Elec'!S149</f>
        <v>0</v>
      </c>
      <c r="V9" s="19">
        <f>'Inflation Reduction Act - Elec'!T149</f>
        <v>0</v>
      </c>
      <c r="W9" s="19">
        <f>'Inflation Reduction Act - Elec'!U149</f>
        <v>0</v>
      </c>
      <c r="X9" s="19">
        <f>'Inflation Reduction Act - Elec'!V149</f>
        <v>0</v>
      </c>
      <c r="Y9" s="19">
        <f>'Inflation Reduction Act - Elec'!W149</f>
        <v>0</v>
      </c>
      <c r="Z9" s="19">
        <f>'Inflation Reduction Act - Elec'!X149</f>
        <v>0</v>
      </c>
      <c r="AA9" s="19">
        <f>'Inflation Reduction Act - Elec'!Y149</f>
        <v>0</v>
      </c>
      <c r="AB9" s="19">
        <f>'Inflation Reduction Act - Elec'!Z149</f>
        <v>0</v>
      </c>
      <c r="AC9" s="19">
        <f>'Inflation Reduction Act - Elec'!AA149</f>
        <v>0</v>
      </c>
      <c r="AD9" s="19">
        <f>'Inflation Reduction Act - Elec'!AB149</f>
        <v>0</v>
      </c>
      <c r="AE9" s="19">
        <f>'Inflation Reduction Act - Elec'!AC149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 - Elec'!B152</f>
        <v>0.41625000000000001</v>
      </c>
      <c r="E11" s="19">
        <f>'Inflation Reduction Act - Elec'!C152</f>
        <v>0.41625000000000001</v>
      </c>
      <c r="F11" s="19">
        <f>'Inflation Reduction Act - Elec'!D152</f>
        <v>0.41625000000000001</v>
      </c>
      <c r="G11" s="19">
        <f>'Inflation Reduction Act - Elec'!E152</f>
        <v>0.41625000000000001</v>
      </c>
      <c r="H11" s="19">
        <f>'Inflation Reduction Act - Elec'!F152</f>
        <v>0.41625000000000001</v>
      </c>
      <c r="I11" s="19">
        <f>'Inflation Reduction Act - Elec'!G152</f>
        <v>0.41625000000000001</v>
      </c>
      <c r="J11" s="19">
        <f>'Inflation Reduction Act - Elec'!H152</f>
        <v>0.41625000000000001</v>
      </c>
      <c r="K11" s="19">
        <f>'Inflation Reduction Act - Elec'!I152</f>
        <v>0.41625000000000001</v>
      </c>
      <c r="L11" s="19">
        <f>'Inflation Reduction Act - Elec'!J152</f>
        <v>0.41625000000000001</v>
      </c>
      <c r="M11" s="19">
        <f>'Inflation Reduction Act - Elec'!K152</f>
        <v>0.41625000000000001</v>
      </c>
      <c r="N11" s="19">
        <f>'Inflation Reduction Act - Elec'!L152</f>
        <v>0.41625000000000001</v>
      </c>
      <c r="O11" s="19">
        <f>'Inflation Reduction Act - Elec'!M152</f>
        <v>0.41625000000000001</v>
      </c>
      <c r="P11" s="19">
        <f>'Inflation Reduction Act - Elec'!N152</f>
        <v>0.41625000000000001</v>
      </c>
      <c r="Q11" s="19">
        <f>'Inflation Reduction Act - Elec'!O152</f>
        <v>0.41625000000000001</v>
      </c>
      <c r="R11" s="19">
        <f>'Inflation Reduction Act - Elec'!P152</f>
        <v>0.41625000000000001</v>
      </c>
      <c r="S11" s="19">
        <f>'Inflation Reduction Act - Elec'!Q152</f>
        <v>0.31218750000000001</v>
      </c>
      <c r="T11" s="19">
        <f>'Inflation Reduction Act - Elec'!R152</f>
        <v>0.208125</v>
      </c>
      <c r="U11" s="19">
        <f>'Inflation Reduction Act - Elec'!S152</f>
        <v>0</v>
      </c>
      <c r="V11" s="19">
        <f>'Inflation Reduction Act - Elec'!T152</f>
        <v>0</v>
      </c>
      <c r="W11" s="19">
        <f>'Inflation Reduction Act - Elec'!U152</f>
        <v>0</v>
      </c>
      <c r="X11" s="19">
        <f>'Inflation Reduction Act - Elec'!V152</f>
        <v>0</v>
      </c>
      <c r="Y11" s="19">
        <f>'Inflation Reduction Act - Elec'!W152</f>
        <v>0</v>
      </c>
      <c r="Z11" s="19">
        <f>'Inflation Reduction Act - Elec'!X152</f>
        <v>0</v>
      </c>
      <c r="AA11" s="19">
        <f>'Inflation Reduction Act - Elec'!Y152</f>
        <v>0</v>
      </c>
      <c r="AB11" s="19">
        <f>'Inflation Reduction Act - Elec'!Z152</f>
        <v>0</v>
      </c>
      <c r="AC11" s="19">
        <f>'Inflation Reduction Act - Elec'!AA152</f>
        <v>0</v>
      </c>
      <c r="AD11" s="19">
        <f>'Inflation Reduction Act - Elec'!AB152</f>
        <v>0</v>
      </c>
      <c r="AE11" s="19">
        <f>'Inflation Reduction Act - Elec'!AC152</f>
        <v>0</v>
      </c>
      <c r="AF11" s="20"/>
      <c r="AG11" s="20"/>
    </row>
    <row r="12" spans="1:33" x14ac:dyDescent="0.7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 - Elec'!B155</f>
        <v>0.41625000000000001</v>
      </c>
      <c r="E15" s="19">
        <f>'Inflation Reduction Act - Elec'!C155</f>
        <v>0.41625000000000001</v>
      </c>
      <c r="F15" s="19">
        <f>'Inflation Reduction Act - Elec'!D155</f>
        <v>0.41625000000000001</v>
      </c>
      <c r="G15" s="19">
        <f>'Inflation Reduction Act - Elec'!E155</f>
        <v>0.41625000000000001</v>
      </c>
      <c r="H15" s="19">
        <f>'Inflation Reduction Act - Elec'!F155</f>
        <v>0.41625000000000001</v>
      </c>
      <c r="I15" s="19">
        <f>'Inflation Reduction Act - Elec'!G155</f>
        <v>0.41625000000000001</v>
      </c>
      <c r="J15" s="19">
        <f>'Inflation Reduction Act - Elec'!H155</f>
        <v>0.41625000000000001</v>
      </c>
      <c r="K15" s="19">
        <f>'Inflation Reduction Act - Elec'!I155</f>
        <v>0.41625000000000001</v>
      </c>
      <c r="L15" s="19">
        <f>'Inflation Reduction Act - Elec'!J155</f>
        <v>0.41625000000000001</v>
      </c>
      <c r="M15" s="19">
        <f>'Inflation Reduction Act - Elec'!K155</f>
        <v>0.41625000000000001</v>
      </c>
      <c r="N15" s="19">
        <f>'Inflation Reduction Act - Elec'!L155</f>
        <v>0.41625000000000001</v>
      </c>
      <c r="O15" s="19">
        <f>'Inflation Reduction Act - Elec'!M155</f>
        <v>0.41625000000000001</v>
      </c>
      <c r="P15" s="19">
        <f>'Inflation Reduction Act - Elec'!N155</f>
        <v>0.41625000000000001</v>
      </c>
      <c r="Q15" s="19">
        <f>'Inflation Reduction Act - Elec'!O155</f>
        <v>0.41625000000000001</v>
      </c>
      <c r="R15" s="19">
        <f>'Inflation Reduction Act - Elec'!P155</f>
        <v>0.41625000000000001</v>
      </c>
      <c r="S15" s="19">
        <f>'Inflation Reduction Act - Elec'!Q155</f>
        <v>0.31218750000000001</v>
      </c>
      <c r="T15" s="19">
        <f>'Inflation Reduction Act - Elec'!R155</f>
        <v>0.208125</v>
      </c>
      <c r="U15" s="19">
        <f>'Inflation Reduction Act - Elec'!S155</f>
        <v>0</v>
      </c>
      <c r="V15" s="19">
        <f>'Inflation Reduction Act - Elec'!T155</f>
        <v>0</v>
      </c>
      <c r="W15" s="19">
        <f>'Inflation Reduction Act - Elec'!U155</f>
        <v>0</v>
      </c>
      <c r="X15" s="19">
        <f>'Inflation Reduction Act - Elec'!V155</f>
        <v>0</v>
      </c>
      <c r="Y15" s="19">
        <f>'Inflation Reduction Act - Elec'!W155</f>
        <v>0</v>
      </c>
      <c r="Z15" s="19">
        <f>'Inflation Reduction Act - Elec'!X155</f>
        <v>0</v>
      </c>
      <c r="AA15" s="19">
        <f>'Inflation Reduction Act - Elec'!Y155</f>
        <v>0</v>
      </c>
      <c r="AB15" s="19">
        <f>'Inflation Reduction Act - Elec'!Z155</f>
        <v>0</v>
      </c>
      <c r="AC15" s="19">
        <f>'Inflation Reduction Act - Elec'!AA155</f>
        <v>0</v>
      </c>
      <c r="AD15" s="19">
        <f>'Inflation Reduction Act - Elec'!AB155</f>
        <v>0</v>
      </c>
      <c r="AE15" s="19">
        <f>'Inflation Reduction Act - Elec'!AC155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4.75" x14ac:dyDescent="0.75"/>
  <sheetData>
    <row r="1" spans="1:31"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7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7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7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7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7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7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7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7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7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7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7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7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7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7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7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7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7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7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7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7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7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7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7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7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695312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10"/>
  <sheetViews>
    <sheetView topLeftCell="E104" workbookViewId="0">
      <selection activeCell="S107" sqref="S107:AC107"/>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1053</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3.5" x14ac:dyDescent="0.7">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3.5" x14ac:dyDescent="0.7">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6.75" x14ac:dyDescent="1.1499999999999999">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3.5" x14ac:dyDescent="0.7">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3.5" x14ac:dyDescent="0.7">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3.5" x14ac:dyDescent="0.7">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0.75</v>
      </c>
      <c r="R107" s="117">
        <v>0.5</v>
      </c>
      <c r="S107" s="117">
        <v>0</v>
      </c>
      <c r="T107" s="117">
        <v>0</v>
      </c>
      <c r="U107" s="117">
        <v>0</v>
      </c>
      <c r="V107" s="117">
        <v>0</v>
      </c>
      <c r="W107" s="117">
        <v>0</v>
      </c>
      <c r="X107" s="117">
        <v>0</v>
      </c>
      <c r="Y107" s="117">
        <v>0</v>
      </c>
      <c r="Z107" s="117">
        <v>0</v>
      </c>
      <c r="AA107" s="117">
        <v>0</v>
      </c>
      <c r="AB107" s="117">
        <v>0</v>
      </c>
      <c r="AC107" s="117">
        <v>0</v>
      </c>
      <c r="AD107" s="77"/>
      <c r="AE107" s="77"/>
      <c r="AF107" s="77"/>
      <c r="AG107" s="77"/>
      <c r="AH107" s="77"/>
      <c r="AI107" s="77"/>
    </row>
    <row r="108" spans="1:36" ht="13.5" x14ac:dyDescent="0.7">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3.5" x14ac:dyDescent="0.7">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3.5" x14ac:dyDescent="0.7">
      <c r="A111" s="103" t="s">
        <v>732</v>
      </c>
      <c r="B111" s="118">
        <f>C111</f>
        <v>23.620381171332561</v>
      </c>
      <c r="C111" s="118">
        <f>D111</f>
        <v>23.620381171332561</v>
      </c>
      <c r="D111" s="118">
        <f t="shared" ref="D111:AC111" si="4">((($B$97*C47+$B$96*(1-C47))*(1+($B$99*C79+$B$98*(1-C79))))+(($B$97*C47+$B$96*(1-C47))*$B$102*$B$103))*D107*(1-$B$101)</f>
        <v>23.620381171332561</v>
      </c>
      <c r="E111" s="118">
        <f t="shared" si="4"/>
        <v>23.620381171332561</v>
      </c>
      <c r="F111" s="118">
        <f t="shared" si="4"/>
        <v>23.620381171332561</v>
      </c>
      <c r="G111" s="118">
        <f t="shared" si="4"/>
        <v>23.620381171332561</v>
      </c>
      <c r="H111" s="118">
        <f t="shared" si="4"/>
        <v>23.620381171332561</v>
      </c>
      <c r="I111" s="118">
        <f t="shared" si="4"/>
        <v>23.620381171332561</v>
      </c>
      <c r="J111" s="118">
        <f t="shared" si="4"/>
        <v>23.620381171332561</v>
      </c>
      <c r="K111" s="118">
        <f t="shared" si="4"/>
        <v>23.620381171332561</v>
      </c>
      <c r="L111" s="118">
        <f t="shared" si="4"/>
        <v>23.620381171332561</v>
      </c>
      <c r="M111" s="118">
        <f t="shared" si="4"/>
        <v>23.620381171332561</v>
      </c>
      <c r="N111" s="118">
        <f t="shared" si="4"/>
        <v>23.620381171332561</v>
      </c>
      <c r="O111" s="118">
        <f t="shared" si="4"/>
        <v>23.620381171332561</v>
      </c>
      <c r="P111" s="118">
        <f t="shared" si="4"/>
        <v>23.620381171332561</v>
      </c>
      <c r="Q111" s="118">
        <f t="shared" si="4"/>
        <v>17.715285878499422</v>
      </c>
      <c r="R111" s="118">
        <f t="shared" si="4"/>
        <v>11.81019058566628</v>
      </c>
      <c r="S111" s="118">
        <f t="shared" si="4"/>
        <v>0</v>
      </c>
      <c r="T111" s="118">
        <f t="shared" si="4"/>
        <v>0</v>
      </c>
      <c r="U111" s="118">
        <f t="shared" si="4"/>
        <v>0</v>
      </c>
      <c r="V111" s="118">
        <f t="shared" si="4"/>
        <v>0</v>
      </c>
      <c r="W111" s="118">
        <f t="shared" si="4"/>
        <v>0</v>
      </c>
      <c r="X111" s="118">
        <f t="shared" si="4"/>
        <v>0</v>
      </c>
      <c r="Y111" s="118">
        <f t="shared" si="4"/>
        <v>0</v>
      </c>
      <c r="Z111" s="118">
        <f t="shared" si="4"/>
        <v>0</v>
      </c>
      <c r="AA111" s="118">
        <f t="shared" si="4"/>
        <v>0</v>
      </c>
      <c r="AB111" s="118">
        <f t="shared" si="4"/>
        <v>0</v>
      </c>
      <c r="AC111" s="118">
        <f t="shared" si="4"/>
        <v>0</v>
      </c>
      <c r="AD111" s="103"/>
      <c r="AE111" s="103"/>
      <c r="AF111" s="77"/>
      <c r="AG111" s="77"/>
      <c r="AH111" s="77"/>
      <c r="AI111" s="77"/>
      <c r="AJ111" s="77"/>
    </row>
    <row r="112" spans="1:36" ht="13.5" x14ac:dyDescent="0.7">
      <c r="A112" s="103" t="s">
        <v>733</v>
      </c>
      <c r="B112" s="118">
        <f>B111*(1-$B$101)</f>
        <v>21.848852583482621</v>
      </c>
      <c r="C112" s="118">
        <f t="shared" ref="C112:AC112" si="5">C111*(1-$B$101)</f>
        <v>21.848852583482621</v>
      </c>
      <c r="D112" s="118">
        <f t="shared" si="5"/>
        <v>21.848852583482621</v>
      </c>
      <c r="E112" s="118">
        <f t="shared" si="5"/>
        <v>21.848852583482621</v>
      </c>
      <c r="F112" s="118">
        <f t="shared" si="5"/>
        <v>21.848852583482621</v>
      </c>
      <c r="G112" s="118">
        <f t="shared" si="5"/>
        <v>21.848852583482621</v>
      </c>
      <c r="H112" s="118">
        <f t="shared" si="5"/>
        <v>21.848852583482621</v>
      </c>
      <c r="I112" s="118">
        <f t="shared" si="5"/>
        <v>21.848852583482621</v>
      </c>
      <c r="J112" s="118">
        <f t="shared" si="5"/>
        <v>21.848852583482621</v>
      </c>
      <c r="K112" s="118">
        <f t="shared" si="5"/>
        <v>21.848852583482621</v>
      </c>
      <c r="L112" s="118">
        <f t="shared" si="5"/>
        <v>21.848852583482621</v>
      </c>
      <c r="M112" s="118">
        <f t="shared" si="5"/>
        <v>21.848852583482621</v>
      </c>
      <c r="N112" s="118">
        <f t="shared" si="5"/>
        <v>21.848852583482621</v>
      </c>
      <c r="O112" s="118">
        <f t="shared" si="5"/>
        <v>21.848852583482621</v>
      </c>
      <c r="P112" s="118">
        <f t="shared" si="5"/>
        <v>21.848852583482621</v>
      </c>
      <c r="Q112" s="118">
        <f t="shared" si="5"/>
        <v>16.386639437611965</v>
      </c>
      <c r="R112" s="118">
        <f t="shared" si="5"/>
        <v>10.924426291741311</v>
      </c>
      <c r="S112" s="118">
        <f t="shared" si="5"/>
        <v>0</v>
      </c>
      <c r="T112" s="118">
        <f t="shared" si="5"/>
        <v>0</v>
      </c>
      <c r="U112" s="118">
        <f t="shared" si="5"/>
        <v>0</v>
      </c>
      <c r="V112" s="118">
        <f t="shared" si="5"/>
        <v>0</v>
      </c>
      <c r="W112" s="118">
        <f t="shared" si="5"/>
        <v>0</v>
      </c>
      <c r="X112" s="118">
        <f t="shared" si="5"/>
        <v>0</v>
      </c>
      <c r="Y112" s="118">
        <f t="shared" si="5"/>
        <v>0</v>
      </c>
      <c r="Z112" s="118">
        <f t="shared" si="5"/>
        <v>0</v>
      </c>
      <c r="AA112" s="118">
        <f t="shared" si="5"/>
        <v>0</v>
      </c>
      <c r="AB112" s="118">
        <f t="shared" si="5"/>
        <v>0</v>
      </c>
      <c r="AC112" s="118">
        <f t="shared" si="5"/>
        <v>0</v>
      </c>
      <c r="AD112" s="103"/>
      <c r="AE112" s="103"/>
      <c r="AF112" s="77"/>
      <c r="AG112" s="77"/>
      <c r="AH112" s="77"/>
      <c r="AI112" s="77"/>
      <c r="AJ112" s="77"/>
    </row>
    <row r="113" spans="1:36" ht="13.5" x14ac:dyDescent="0.7">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3.5" x14ac:dyDescent="0.7">
      <c r="A114" s="103" t="s">
        <v>734</v>
      </c>
      <c r="B114" s="118">
        <f t="shared" ref="B114:C114" si="6">C114</f>
        <v>22.802215534460078</v>
      </c>
      <c r="C114" s="118">
        <f t="shared" si="6"/>
        <v>22.802215534460078</v>
      </c>
      <c r="D114" s="118">
        <f t="shared" ref="D114:AC114" si="7">((($B$97*C47+$B$96*(1-C47))*(1+($B$99*C77+$B$98*(1-C77))))+(($B$97*C47+$B$96*(1-C47))*$B$102*$B$103))*D107*(1-$B$101)</f>
        <v>22.802215534460078</v>
      </c>
      <c r="E114" s="118">
        <f t="shared" si="7"/>
        <v>22.932610942961524</v>
      </c>
      <c r="F114" s="118">
        <f t="shared" si="7"/>
        <v>23.063006351462974</v>
      </c>
      <c r="G114" s="118">
        <f t="shared" si="7"/>
        <v>23.058270922222079</v>
      </c>
      <c r="H114" s="118">
        <f t="shared" si="7"/>
        <v>23.054482578829365</v>
      </c>
      <c r="I114" s="118">
        <f t="shared" si="7"/>
        <v>23.051383025144418</v>
      </c>
      <c r="J114" s="118">
        <f t="shared" si="7"/>
        <v>23.051383025144418</v>
      </c>
      <c r="K114" s="118">
        <f t="shared" si="7"/>
        <v>23.051383025144418</v>
      </c>
      <c r="L114" s="118">
        <f t="shared" si="7"/>
        <v>23.051383025144418</v>
      </c>
      <c r="M114" s="118">
        <f t="shared" si="7"/>
        <v>23.051383025144418</v>
      </c>
      <c r="N114" s="118">
        <f t="shared" si="7"/>
        <v>23.051383025144418</v>
      </c>
      <c r="O114" s="118">
        <f t="shared" si="7"/>
        <v>23.051383025144418</v>
      </c>
      <c r="P114" s="118">
        <f t="shared" si="7"/>
        <v>23.051383025144418</v>
      </c>
      <c r="Q114" s="118">
        <f t="shared" si="7"/>
        <v>17.288537268858313</v>
      </c>
      <c r="R114" s="118">
        <f t="shared" si="7"/>
        <v>11.525691512572209</v>
      </c>
      <c r="S114" s="118">
        <f t="shared" si="7"/>
        <v>0</v>
      </c>
      <c r="T114" s="118">
        <f t="shared" si="7"/>
        <v>0</v>
      </c>
      <c r="U114" s="118">
        <f t="shared" si="7"/>
        <v>0</v>
      </c>
      <c r="V114" s="118">
        <f t="shared" si="7"/>
        <v>0</v>
      </c>
      <c r="W114" s="118">
        <f t="shared" si="7"/>
        <v>0</v>
      </c>
      <c r="X114" s="118">
        <f t="shared" si="7"/>
        <v>0</v>
      </c>
      <c r="Y114" s="118">
        <f t="shared" si="7"/>
        <v>0</v>
      </c>
      <c r="Z114" s="118">
        <f t="shared" si="7"/>
        <v>0</v>
      </c>
      <c r="AA114" s="118">
        <f t="shared" si="7"/>
        <v>0</v>
      </c>
      <c r="AB114" s="118">
        <f t="shared" si="7"/>
        <v>0</v>
      </c>
      <c r="AC114" s="118">
        <f t="shared" si="7"/>
        <v>0</v>
      </c>
      <c r="AD114" s="103"/>
      <c r="AE114" s="103"/>
      <c r="AF114" s="77"/>
      <c r="AG114" s="77"/>
      <c r="AH114" s="77"/>
      <c r="AI114" s="77"/>
      <c r="AJ114" s="77"/>
    </row>
    <row r="115" spans="1:36" ht="13.5" x14ac:dyDescent="0.7">
      <c r="A115" s="103" t="s">
        <v>1055</v>
      </c>
      <c r="B115" s="118">
        <f>B114*(1-$B$101)</f>
        <v>21.092049369375573</v>
      </c>
      <c r="C115" s="118">
        <f t="shared" ref="C115:AC115" si="8">C114*(1-$B$101)</f>
        <v>21.092049369375573</v>
      </c>
      <c r="D115" s="118">
        <f t="shared" si="8"/>
        <v>21.092049369375573</v>
      </c>
      <c r="E115" s="118">
        <f t="shared" si="8"/>
        <v>21.212665122239411</v>
      </c>
      <c r="F115" s="118">
        <f t="shared" si="8"/>
        <v>21.333280875103252</v>
      </c>
      <c r="G115" s="118">
        <f t="shared" si="8"/>
        <v>21.328900603055423</v>
      </c>
      <c r="H115" s="118">
        <f t="shared" si="8"/>
        <v>21.325396385417164</v>
      </c>
      <c r="I115" s="118">
        <f t="shared" si="8"/>
        <v>21.322529298258587</v>
      </c>
      <c r="J115" s="118">
        <f t="shared" si="8"/>
        <v>21.322529298258587</v>
      </c>
      <c r="K115" s="118">
        <f t="shared" si="8"/>
        <v>21.322529298258587</v>
      </c>
      <c r="L115" s="118">
        <f t="shared" si="8"/>
        <v>21.322529298258587</v>
      </c>
      <c r="M115" s="118">
        <f t="shared" si="8"/>
        <v>21.322529298258587</v>
      </c>
      <c r="N115" s="118">
        <f t="shared" si="8"/>
        <v>21.322529298258587</v>
      </c>
      <c r="O115" s="118">
        <f t="shared" si="8"/>
        <v>21.322529298258587</v>
      </c>
      <c r="P115" s="118">
        <f t="shared" si="8"/>
        <v>21.322529298258587</v>
      </c>
      <c r="Q115" s="118">
        <f t="shared" si="8"/>
        <v>15.99189697369394</v>
      </c>
      <c r="R115" s="118">
        <f t="shared" si="8"/>
        <v>10.661264649129294</v>
      </c>
      <c r="S115" s="118">
        <f t="shared" si="8"/>
        <v>0</v>
      </c>
      <c r="T115" s="118">
        <f t="shared" si="8"/>
        <v>0</v>
      </c>
      <c r="U115" s="118">
        <f t="shared" si="8"/>
        <v>0</v>
      </c>
      <c r="V115" s="118">
        <f t="shared" si="8"/>
        <v>0</v>
      </c>
      <c r="W115" s="118">
        <f t="shared" si="8"/>
        <v>0</v>
      </c>
      <c r="X115" s="118">
        <f t="shared" si="8"/>
        <v>0</v>
      </c>
      <c r="Y115" s="118">
        <f t="shared" si="8"/>
        <v>0</v>
      </c>
      <c r="Z115" s="118">
        <f t="shared" si="8"/>
        <v>0</v>
      </c>
      <c r="AA115" s="118">
        <f t="shared" si="8"/>
        <v>0</v>
      </c>
      <c r="AB115" s="118">
        <f t="shared" si="8"/>
        <v>0</v>
      </c>
      <c r="AC115" s="118">
        <f t="shared" si="8"/>
        <v>0</v>
      </c>
      <c r="AD115" s="103"/>
      <c r="AE115" s="103"/>
      <c r="AF115" s="77"/>
      <c r="AG115" s="77"/>
      <c r="AH115" s="77"/>
      <c r="AI115" s="77"/>
      <c r="AJ115" s="77"/>
    </row>
    <row r="116" spans="1:36" ht="13.5" x14ac:dyDescent="0.7">
      <c r="A116" s="103" t="s">
        <v>1054</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3.5" x14ac:dyDescent="0.7">
      <c r="A118" s="103" t="s">
        <v>735</v>
      </c>
      <c r="B118" s="118">
        <f t="shared" ref="B118:C118" si="9">C118</f>
        <v>23.620381171332561</v>
      </c>
      <c r="C118" s="118">
        <f t="shared" si="9"/>
        <v>23.620381171332561</v>
      </c>
      <c r="D118" s="118">
        <f t="shared" ref="D118:Q118" si="10">((($B$97*C47+$B$96*(1-C47))*(1+($B$99*C79+$B$98*(1-C79))))+(($B$97*C47+$B$96*(1-C47))*$B$102*$B$103))*D107*(1-$B$101)</f>
        <v>23.620381171332561</v>
      </c>
      <c r="E118" s="118">
        <f t="shared" si="10"/>
        <v>23.620381171332561</v>
      </c>
      <c r="F118" s="118">
        <f t="shared" si="10"/>
        <v>23.620381171332561</v>
      </c>
      <c r="G118" s="118">
        <f t="shared" si="10"/>
        <v>23.620381171332561</v>
      </c>
      <c r="H118" s="118">
        <f t="shared" si="10"/>
        <v>23.620381171332561</v>
      </c>
      <c r="I118" s="118">
        <f t="shared" si="10"/>
        <v>23.620381171332561</v>
      </c>
      <c r="J118" s="118">
        <f t="shared" si="10"/>
        <v>23.620381171332561</v>
      </c>
      <c r="K118" s="118">
        <f t="shared" si="10"/>
        <v>23.620381171332561</v>
      </c>
      <c r="L118" s="118">
        <f t="shared" si="10"/>
        <v>23.620381171332561</v>
      </c>
      <c r="M118" s="118">
        <f t="shared" si="10"/>
        <v>23.620381171332561</v>
      </c>
      <c r="N118" s="118">
        <f t="shared" si="10"/>
        <v>23.620381171332561</v>
      </c>
      <c r="O118" s="118">
        <f t="shared" si="10"/>
        <v>23.620381171332561</v>
      </c>
      <c r="P118" s="118">
        <f t="shared" si="10"/>
        <v>23.620381171332561</v>
      </c>
      <c r="Q118" s="118">
        <f t="shared" si="10"/>
        <v>17.715285878499422</v>
      </c>
      <c r="R118" s="118">
        <f t="shared" ref="R118:AC118" si="11">((($B$97*Q47+$B$96*(1-Q47))*(1+($B$99*Q79+$B$98*(1-Q79))))+(($B$97*Q47+$B$96*(1-Q47))*$B$102*$B$103))*R107*(1-P101)</f>
        <v>12.767773606125708</v>
      </c>
      <c r="S118" s="118">
        <f t="shared" si="11"/>
        <v>0</v>
      </c>
      <c r="T118" s="118">
        <f t="shared" si="11"/>
        <v>0</v>
      </c>
      <c r="U118" s="118">
        <f t="shared" si="11"/>
        <v>0</v>
      </c>
      <c r="V118" s="118">
        <f t="shared" si="11"/>
        <v>0</v>
      </c>
      <c r="W118" s="118">
        <f t="shared" si="11"/>
        <v>0</v>
      </c>
      <c r="X118" s="118">
        <f t="shared" si="11"/>
        <v>0</v>
      </c>
      <c r="Y118" s="118">
        <f t="shared" si="11"/>
        <v>0</v>
      </c>
      <c r="Z118" s="118">
        <f t="shared" si="11"/>
        <v>0</v>
      </c>
      <c r="AA118" s="118">
        <f t="shared" si="11"/>
        <v>0</v>
      </c>
      <c r="AB118" s="118">
        <f t="shared" si="11"/>
        <v>0</v>
      </c>
      <c r="AC118" s="118">
        <f t="shared" si="11"/>
        <v>0</v>
      </c>
      <c r="AD118" s="103"/>
      <c r="AE118" s="103"/>
      <c r="AF118" s="77"/>
      <c r="AG118" s="77"/>
      <c r="AH118" s="77"/>
      <c r="AI118" s="77"/>
      <c r="AJ118" s="77"/>
    </row>
    <row r="119" spans="1:36" ht="13.5" x14ac:dyDescent="0.7">
      <c r="A119" s="103" t="s">
        <v>736</v>
      </c>
      <c r="B119" s="118">
        <f>B118*(1-$B$101)</f>
        <v>21.848852583482621</v>
      </c>
      <c r="C119" s="118">
        <f t="shared" ref="C119:AC119" si="12">C118*(1-$B$101)</f>
        <v>21.848852583482621</v>
      </c>
      <c r="D119" s="118">
        <f t="shared" si="12"/>
        <v>21.848852583482621</v>
      </c>
      <c r="E119" s="118">
        <f t="shared" si="12"/>
        <v>21.848852583482621</v>
      </c>
      <c r="F119" s="118">
        <f t="shared" si="12"/>
        <v>21.848852583482621</v>
      </c>
      <c r="G119" s="118">
        <f t="shared" si="12"/>
        <v>21.848852583482621</v>
      </c>
      <c r="H119" s="118">
        <f t="shared" si="12"/>
        <v>21.848852583482621</v>
      </c>
      <c r="I119" s="118">
        <f t="shared" si="12"/>
        <v>21.848852583482621</v>
      </c>
      <c r="J119" s="118">
        <f t="shared" si="12"/>
        <v>21.848852583482621</v>
      </c>
      <c r="K119" s="118">
        <f t="shared" si="12"/>
        <v>21.848852583482621</v>
      </c>
      <c r="L119" s="118">
        <f t="shared" si="12"/>
        <v>21.848852583482621</v>
      </c>
      <c r="M119" s="118">
        <f t="shared" si="12"/>
        <v>21.848852583482621</v>
      </c>
      <c r="N119" s="118">
        <f t="shared" si="12"/>
        <v>21.848852583482621</v>
      </c>
      <c r="O119" s="118">
        <f t="shared" si="12"/>
        <v>21.848852583482621</v>
      </c>
      <c r="P119" s="118">
        <f t="shared" si="12"/>
        <v>21.848852583482621</v>
      </c>
      <c r="Q119" s="118">
        <f t="shared" si="12"/>
        <v>16.386639437611965</v>
      </c>
      <c r="R119" s="118">
        <f t="shared" si="12"/>
        <v>11.81019058566628</v>
      </c>
      <c r="S119" s="118">
        <f t="shared" si="12"/>
        <v>0</v>
      </c>
      <c r="T119" s="118">
        <f t="shared" si="12"/>
        <v>0</v>
      </c>
      <c r="U119" s="118">
        <f t="shared" si="12"/>
        <v>0</v>
      </c>
      <c r="V119" s="118">
        <f t="shared" si="12"/>
        <v>0</v>
      </c>
      <c r="W119" s="118">
        <f t="shared" si="12"/>
        <v>0</v>
      </c>
      <c r="X119" s="118">
        <f t="shared" si="12"/>
        <v>0</v>
      </c>
      <c r="Y119" s="118">
        <f t="shared" si="12"/>
        <v>0</v>
      </c>
      <c r="Z119" s="118">
        <f t="shared" si="12"/>
        <v>0</v>
      </c>
      <c r="AA119" s="118">
        <f t="shared" si="12"/>
        <v>0</v>
      </c>
      <c r="AB119" s="118">
        <f t="shared" si="12"/>
        <v>0</v>
      </c>
      <c r="AC119" s="118">
        <f t="shared" si="12"/>
        <v>0</v>
      </c>
      <c r="AD119" s="103"/>
      <c r="AE119" s="103"/>
      <c r="AF119" s="77"/>
      <c r="AG119" s="77"/>
      <c r="AH119" s="77"/>
      <c r="AI119" s="77"/>
      <c r="AJ119" s="77"/>
    </row>
    <row r="120" spans="1:36" ht="13.5" x14ac:dyDescent="0.7">
      <c r="A120" s="103" t="s">
        <v>1056</v>
      </c>
      <c r="B120" s="118">
        <f>B118*(1-$B$101)</f>
        <v>21.848852583482621</v>
      </c>
      <c r="C120" s="118">
        <f t="shared" ref="C120:AC120" si="13">C118*(1-$B$101)</f>
        <v>21.848852583482621</v>
      </c>
      <c r="D120" s="118">
        <f t="shared" si="13"/>
        <v>21.848852583482621</v>
      </c>
      <c r="E120" s="118">
        <f t="shared" si="13"/>
        <v>21.848852583482621</v>
      </c>
      <c r="F120" s="118">
        <f t="shared" si="13"/>
        <v>21.848852583482621</v>
      </c>
      <c r="G120" s="118">
        <f t="shared" si="13"/>
        <v>21.848852583482621</v>
      </c>
      <c r="H120" s="118">
        <f t="shared" si="13"/>
        <v>21.848852583482621</v>
      </c>
      <c r="I120" s="118">
        <f t="shared" si="13"/>
        <v>21.848852583482621</v>
      </c>
      <c r="J120" s="118">
        <f t="shared" si="13"/>
        <v>21.848852583482621</v>
      </c>
      <c r="K120" s="118">
        <f t="shared" si="13"/>
        <v>21.848852583482621</v>
      </c>
      <c r="L120" s="118">
        <f t="shared" si="13"/>
        <v>21.848852583482621</v>
      </c>
      <c r="M120" s="118">
        <f t="shared" si="13"/>
        <v>21.848852583482621</v>
      </c>
      <c r="N120" s="118">
        <f t="shared" si="13"/>
        <v>21.848852583482621</v>
      </c>
      <c r="O120" s="118">
        <f t="shared" si="13"/>
        <v>21.848852583482621</v>
      </c>
      <c r="P120" s="118">
        <f t="shared" si="13"/>
        <v>21.848852583482621</v>
      </c>
      <c r="Q120" s="118">
        <f t="shared" si="13"/>
        <v>16.386639437611965</v>
      </c>
      <c r="R120" s="118">
        <f t="shared" si="13"/>
        <v>11.81019058566628</v>
      </c>
      <c r="S120" s="118">
        <f t="shared" si="13"/>
        <v>0</v>
      </c>
      <c r="T120" s="118">
        <f t="shared" si="13"/>
        <v>0</v>
      </c>
      <c r="U120" s="118">
        <f t="shared" si="13"/>
        <v>0</v>
      </c>
      <c r="V120" s="118">
        <f t="shared" si="13"/>
        <v>0</v>
      </c>
      <c r="W120" s="118">
        <f t="shared" si="13"/>
        <v>0</v>
      </c>
      <c r="X120" s="118">
        <f t="shared" si="13"/>
        <v>0</v>
      </c>
      <c r="Y120" s="118">
        <f t="shared" si="13"/>
        <v>0</v>
      </c>
      <c r="Z120" s="118">
        <f t="shared" si="13"/>
        <v>0</v>
      </c>
      <c r="AA120" s="118">
        <f t="shared" si="13"/>
        <v>0</v>
      </c>
      <c r="AB120" s="118">
        <f t="shared" si="13"/>
        <v>0</v>
      </c>
      <c r="AC120" s="118">
        <f t="shared" si="13"/>
        <v>0</v>
      </c>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737</v>
      </c>
      <c r="B122" s="118">
        <f t="shared" ref="B122:C122" si="14">C122</f>
        <v>23.620381171332561</v>
      </c>
      <c r="C122" s="118">
        <f t="shared" si="14"/>
        <v>23.620381171332561</v>
      </c>
      <c r="D122" s="118">
        <f t="shared" ref="D122:Q122" si="15">((($B$97*C47+$B$96*(1-C47))*(1+($B$99*C79+$B$98*(1-C79))))+(($B$97*C47+$B$96*(1-C47))*$B$102*$B$103))*D107*(1-$B$101)</f>
        <v>23.620381171332561</v>
      </c>
      <c r="E122" s="118">
        <f t="shared" si="15"/>
        <v>23.620381171332561</v>
      </c>
      <c r="F122" s="118">
        <f t="shared" si="15"/>
        <v>23.620381171332561</v>
      </c>
      <c r="G122" s="118">
        <f t="shared" si="15"/>
        <v>23.620381171332561</v>
      </c>
      <c r="H122" s="118">
        <f t="shared" si="15"/>
        <v>23.620381171332561</v>
      </c>
      <c r="I122" s="118">
        <f t="shared" si="15"/>
        <v>23.620381171332561</v>
      </c>
      <c r="J122" s="118">
        <f t="shared" si="15"/>
        <v>23.620381171332561</v>
      </c>
      <c r="K122" s="118">
        <f t="shared" si="15"/>
        <v>23.620381171332561</v>
      </c>
      <c r="L122" s="118">
        <f t="shared" si="15"/>
        <v>23.620381171332561</v>
      </c>
      <c r="M122" s="118">
        <f t="shared" si="15"/>
        <v>23.620381171332561</v>
      </c>
      <c r="N122" s="118">
        <f t="shared" si="15"/>
        <v>23.620381171332561</v>
      </c>
      <c r="O122" s="118">
        <f t="shared" si="15"/>
        <v>23.620381171332561</v>
      </c>
      <c r="P122" s="118">
        <f t="shared" si="15"/>
        <v>23.620381171332561</v>
      </c>
      <c r="Q122" s="118">
        <f t="shared" si="15"/>
        <v>17.715285878499422</v>
      </c>
      <c r="R122" s="118">
        <f t="shared" ref="R122:AC122" si="16">((($B$97*Q47+$B$96*(1-Q47))*(1+($B$99*Q79+$B$98*(1-Q79))))+(($B$97*Q47+$B$96*(1-Q47))*$B$102*$B$103))*R107*(1-P101)</f>
        <v>12.767773606125708</v>
      </c>
      <c r="S122" s="118">
        <f t="shared" si="16"/>
        <v>0</v>
      </c>
      <c r="T122" s="118">
        <f t="shared" si="16"/>
        <v>0</v>
      </c>
      <c r="U122" s="118">
        <f t="shared" si="16"/>
        <v>0</v>
      </c>
      <c r="V122" s="118">
        <f t="shared" si="16"/>
        <v>0</v>
      </c>
      <c r="W122" s="118">
        <f t="shared" si="16"/>
        <v>0</v>
      </c>
      <c r="X122" s="118">
        <f t="shared" si="16"/>
        <v>0</v>
      </c>
      <c r="Y122" s="118">
        <f t="shared" si="16"/>
        <v>0</v>
      </c>
      <c r="Z122" s="118">
        <f t="shared" si="16"/>
        <v>0</v>
      </c>
      <c r="AA122" s="118">
        <f t="shared" si="16"/>
        <v>0</v>
      </c>
      <c r="AB122" s="118">
        <f t="shared" si="16"/>
        <v>0</v>
      </c>
      <c r="AC122" s="118">
        <f t="shared" si="16"/>
        <v>0</v>
      </c>
      <c r="AD122" s="103"/>
      <c r="AE122" s="103"/>
      <c r="AF122" s="77"/>
      <c r="AG122" s="77"/>
      <c r="AH122" s="77"/>
      <c r="AI122" s="77"/>
      <c r="AJ122" s="77"/>
    </row>
    <row r="123" spans="1:36" ht="13.5" x14ac:dyDescent="0.7">
      <c r="A123" s="103" t="s">
        <v>1057</v>
      </c>
      <c r="B123" s="118">
        <f t="shared" ref="B123:AC123" si="17">B122*(1-$B$101)</f>
        <v>21.848852583482621</v>
      </c>
      <c r="C123" s="118">
        <f t="shared" si="17"/>
        <v>21.848852583482621</v>
      </c>
      <c r="D123" s="118">
        <f t="shared" si="17"/>
        <v>21.848852583482621</v>
      </c>
      <c r="E123" s="118">
        <f t="shared" si="17"/>
        <v>21.848852583482621</v>
      </c>
      <c r="F123" s="118">
        <f t="shared" si="17"/>
        <v>21.848852583482621</v>
      </c>
      <c r="G123" s="118">
        <f t="shared" si="17"/>
        <v>21.848852583482621</v>
      </c>
      <c r="H123" s="118">
        <f t="shared" si="17"/>
        <v>21.848852583482621</v>
      </c>
      <c r="I123" s="118">
        <f t="shared" si="17"/>
        <v>21.848852583482621</v>
      </c>
      <c r="J123" s="118">
        <f t="shared" si="17"/>
        <v>21.848852583482621</v>
      </c>
      <c r="K123" s="118">
        <f t="shared" si="17"/>
        <v>21.848852583482621</v>
      </c>
      <c r="L123" s="118">
        <f t="shared" si="17"/>
        <v>21.848852583482621</v>
      </c>
      <c r="M123" s="118">
        <f t="shared" si="17"/>
        <v>21.848852583482621</v>
      </c>
      <c r="N123" s="118">
        <f t="shared" si="17"/>
        <v>21.848852583482621</v>
      </c>
      <c r="O123" s="118">
        <f t="shared" si="17"/>
        <v>21.848852583482621</v>
      </c>
      <c r="P123" s="118">
        <f t="shared" si="17"/>
        <v>21.848852583482621</v>
      </c>
      <c r="Q123" s="118">
        <f t="shared" si="17"/>
        <v>16.386639437611965</v>
      </c>
      <c r="R123" s="118">
        <f t="shared" si="17"/>
        <v>11.81019058566628</v>
      </c>
      <c r="S123" s="118">
        <f t="shared" si="17"/>
        <v>0</v>
      </c>
      <c r="T123" s="118">
        <f t="shared" si="17"/>
        <v>0</v>
      </c>
      <c r="U123" s="118">
        <f t="shared" si="17"/>
        <v>0</v>
      </c>
      <c r="V123" s="118">
        <f t="shared" si="17"/>
        <v>0</v>
      </c>
      <c r="W123" s="118">
        <f t="shared" si="17"/>
        <v>0</v>
      </c>
      <c r="X123" s="118">
        <f t="shared" si="17"/>
        <v>0</v>
      </c>
      <c r="Y123" s="118">
        <f t="shared" si="17"/>
        <v>0</v>
      </c>
      <c r="Z123" s="118">
        <f t="shared" si="17"/>
        <v>0</v>
      </c>
      <c r="AA123" s="118">
        <f t="shared" si="17"/>
        <v>0</v>
      </c>
      <c r="AB123" s="118">
        <f t="shared" si="17"/>
        <v>0</v>
      </c>
      <c r="AC123" s="118">
        <f t="shared" si="17"/>
        <v>0</v>
      </c>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738</v>
      </c>
      <c r="B125" s="118">
        <v>0</v>
      </c>
      <c r="C125" s="118">
        <v>0</v>
      </c>
      <c r="D125" s="118">
        <v>0</v>
      </c>
      <c r="E125" s="118">
        <v>0</v>
      </c>
      <c r="F125" s="118">
        <v>0</v>
      </c>
      <c r="G125" s="118">
        <v>0</v>
      </c>
      <c r="H125" s="118">
        <v>0</v>
      </c>
      <c r="I125" s="118">
        <v>0</v>
      </c>
      <c r="J125" s="118">
        <v>0</v>
      </c>
      <c r="K125" s="118">
        <v>0</v>
      </c>
      <c r="L125" s="118">
        <v>0</v>
      </c>
      <c r="M125" s="118">
        <v>0</v>
      </c>
      <c r="N125" s="118">
        <v>0</v>
      </c>
      <c r="O125" s="118">
        <v>0</v>
      </c>
      <c r="P125" s="118">
        <v>0</v>
      </c>
      <c r="Q125" s="118">
        <v>0</v>
      </c>
      <c r="R125" s="118">
        <v>0</v>
      </c>
      <c r="S125" s="118">
        <v>0</v>
      </c>
      <c r="T125" s="118">
        <v>0</v>
      </c>
      <c r="U125" s="118">
        <v>0</v>
      </c>
      <c r="V125" s="118">
        <v>0</v>
      </c>
      <c r="W125" s="118">
        <v>0</v>
      </c>
      <c r="X125" s="118">
        <v>0</v>
      </c>
      <c r="Y125" s="118">
        <v>0</v>
      </c>
      <c r="Z125" s="118">
        <v>0</v>
      </c>
      <c r="AA125" s="118">
        <v>0</v>
      </c>
      <c r="AB125" s="118">
        <v>0</v>
      </c>
      <c r="AC125" s="118">
        <v>0</v>
      </c>
      <c r="AD125" s="103"/>
      <c r="AE125" s="103"/>
      <c r="AF125" s="77"/>
      <c r="AG125" s="77"/>
      <c r="AH125" s="77"/>
      <c r="AI125" s="77"/>
      <c r="AJ125" s="77"/>
    </row>
    <row r="126" spans="1:36" ht="13.5" x14ac:dyDescent="0.7">
      <c r="A126" s="103" t="s">
        <v>1058</v>
      </c>
      <c r="B126" s="118">
        <f t="shared" ref="B126" si="18">B125*(1-$B$101)</f>
        <v>0</v>
      </c>
      <c r="C126" s="118">
        <f t="shared" ref="C126:AC126" si="19">C125*(1-$B$101)</f>
        <v>0</v>
      </c>
      <c r="D126" s="118">
        <f t="shared" si="19"/>
        <v>0</v>
      </c>
      <c r="E126" s="118">
        <f t="shared" si="19"/>
        <v>0</v>
      </c>
      <c r="F126" s="118">
        <f t="shared" si="19"/>
        <v>0</v>
      </c>
      <c r="G126" s="118">
        <f t="shared" si="19"/>
        <v>0</v>
      </c>
      <c r="H126" s="118">
        <f t="shared" si="19"/>
        <v>0</v>
      </c>
      <c r="I126" s="118">
        <f t="shared" si="19"/>
        <v>0</v>
      </c>
      <c r="J126" s="118">
        <f t="shared" si="19"/>
        <v>0</v>
      </c>
      <c r="K126" s="118">
        <f t="shared" si="19"/>
        <v>0</v>
      </c>
      <c r="L126" s="118">
        <f t="shared" si="19"/>
        <v>0</v>
      </c>
      <c r="M126" s="118">
        <f t="shared" si="19"/>
        <v>0</v>
      </c>
      <c r="N126" s="118">
        <f t="shared" si="19"/>
        <v>0</v>
      </c>
      <c r="O126" s="118">
        <f t="shared" si="19"/>
        <v>0</v>
      </c>
      <c r="P126" s="118">
        <f t="shared" si="19"/>
        <v>0</v>
      </c>
      <c r="Q126" s="118">
        <f t="shared" si="19"/>
        <v>0</v>
      </c>
      <c r="R126" s="118">
        <f t="shared" si="19"/>
        <v>0</v>
      </c>
      <c r="S126" s="118">
        <f t="shared" si="19"/>
        <v>0</v>
      </c>
      <c r="T126" s="118">
        <f t="shared" si="19"/>
        <v>0</v>
      </c>
      <c r="U126" s="118">
        <f t="shared" si="19"/>
        <v>0</v>
      </c>
      <c r="V126" s="118">
        <f t="shared" si="19"/>
        <v>0</v>
      </c>
      <c r="W126" s="118">
        <f t="shared" si="19"/>
        <v>0</v>
      </c>
      <c r="X126" s="118">
        <f t="shared" si="19"/>
        <v>0</v>
      </c>
      <c r="Y126" s="118">
        <f t="shared" si="19"/>
        <v>0</v>
      </c>
      <c r="Z126" s="118">
        <f t="shared" si="19"/>
        <v>0</v>
      </c>
      <c r="AA126" s="118">
        <f t="shared" si="19"/>
        <v>0</v>
      </c>
      <c r="AB126" s="118">
        <f t="shared" si="19"/>
        <v>0</v>
      </c>
      <c r="AC126" s="118">
        <f t="shared" si="19"/>
        <v>0</v>
      </c>
      <c r="AD126" s="103"/>
      <c r="AE126" s="103"/>
      <c r="AF126" s="77"/>
      <c r="AG126" s="77"/>
      <c r="AH126" s="77"/>
      <c r="AI126" s="77"/>
      <c r="AJ126" s="77"/>
    </row>
    <row r="127" spans="1:36" ht="13.5" x14ac:dyDescent="0.7">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3.5" x14ac:dyDescent="0.7">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3.5" x14ac:dyDescent="0.7">
      <c r="A129" s="103" t="s">
        <v>1059</v>
      </c>
      <c r="B129" s="118">
        <f>B128*(1-$B$101)</f>
        <v>13.875</v>
      </c>
      <c r="C129" s="118">
        <f t="shared" ref="C129:AC129" si="20">C128*(1-$B$101)</f>
        <v>13.875</v>
      </c>
      <c r="D129" s="118">
        <f t="shared" si="20"/>
        <v>13.875</v>
      </c>
      <c r="E129" s="118">
        <f t="shared" si="20"/>
        <v>13.875</v>
      </c>
      <c r="F129" s="118">
        <f t="shared" si="20"/>
        <v>13.875</v>
      </c>
      <c r="G129" s="118">
        <f t="shared" si="20"/>
        <v>13.875</v>
      </c>
      <c r="H129" s="118">
        <f t="shared" si="20"/>
        <v>13.875</v>
      </c>
      <c r="I129" s="118">
        <f t="shared" si="20"/>
        <v>13.875</v>
      </c>
      <c r="J129" s="118">
        <f t="shared" si="20"/>
        <v>13.875</v>
      </c>
      <c r="K129" s="118">
        <f t="shared" si="20"/>
        <v>13.875</v>
      </c>
      <c r="L129" s="118">
        <f t="shared" si="20"/>
        <v>0</v>
      </c>
      <c r="M129" s="118">
        <f t="shared" si="20"/>
        <v>0</v>
      </c>
      <c r="N129" s="118">
        <f t="shared" si="20"/>
        <v>0</v>
      </c>
      <c r="O129" s="118">
        <f t="shared" si="20"/>
        <v>0</v>
      </c>
      <c r="P129" s="118">
        <f t="shared" si="20"/>
        <v>0</v>
      </c>
      <c r="Q129" s="118">
        <f t="shared" si="20"/>
        <v>0</v>
      </c>
      <c r="R129" s="118">
        <f t="shared" si="20"/>
        <v>0</v>
      </c>
      <c r="S129" s="118">
        <f t="shared" si="20"/>
        <v>0</v>
      </c>
      <c r="T129" s="118">
        <f t="shared" si="20"/>
        <v>0</v>
      </c>
      <c r="U129" s="118">
        <f t="shared" si="20"/>
        <v>0</v>
      </c>
      <c r="V129" s="118">
        <f t="shared" si="20"/>
        <v>0</v>
      </c>
      <c r="W129" s="118">
        <f t="shared" si="20"/>
        <v>0</v>
      </c>
      <c r="X129" s="118">
        <f t="shared" si="20"/>
        <v>0</v>
      </c>
      <c r="Y129" s="118">
        <f t="shared" si="20"/>
        <v>0</v>
      </c>
      <c r="Z129" s="118">
        <f t="shared" si="20"/>
        <v>0</v>
      </c>
      <c r="AA129" s="118">
        <f t="shared" si="20"/>
        <v>0</v>
      </c>
      <c r="AB129" s="118">
        <f t="shared" si="20"/>
        <v>0</v>
      </c>
      <c r="AC129" s="118">
        <f t="shared" si="20"/>
        <v>0</v>
      </c>
      <c r="AD129" s="103"/>
      <c r="AE129" s="103"/>
      <c r="AF129" s="77"/>
      <c r="AG129" s="77"/>
      <c r="AH129" s="77"/>
      <c r="AI129" s="77"/>
      <c r="AJ129" s="77"/>
    </row>
    <row r="130" spans="1:36" ht="13.5" x14ac:dyDescent="0.7">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3.5" x14ac:dyDescent="0.7">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3.5" x14ac:dyDescent="0.7">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3.5" x14ac:dyDescent="0.7">
      <c r="A133" s="103" t="s">
        <v>741</v>
      </c>
      <c r="B133" s="117">
        <v>0</v>
      </c>
      <c r="C133" s="117">
        <f t="shared" ref="C133:AD133" si="21">B107</f>
        <v>1</v>
      </c>
      <c r="D133" s="117">
        <f t="shared" si="21"/>
        <v>1</v>
      </c>
      <c r="E133" s="117">
        <f t="shared" si="21"/>
        <v>1</v>
      </c>
      <c r="F133" s="117">
        <f t="shared" si="21"/>
        <v>1</v>
      </c>
      <c r="G133" s="117">
        <f t="shared" si="21"/>
        <v>1</v>
      </c>
      <c r="H133" s="117">
        <f t="shared" si="21"/>
        <v>1</v>
      </c>
      <c r="I133" s="117">
        <f t="shared" si="21"/>
        <v>1</v>
      </c>
      <c r="J133" s="117">
        <f t="shared" si="21"/>
        <v>1</v>
      </c>
      <c r="K133" s="117">
        <f t="shared" si="21"/>
        <v>1</v>
      </c>
      <c r="L133" s="117">
        <f t="shared" si="21"/>
        <v>1</v>
      </c>
      <c r="M133" s="117">
        <f t="shared" si="21"/>
        <v>1</v>
      </c>
      <c r="N133" s="117">
        <f t="shared" si="21"/>
        <v>1</v>
      </c>
      <c r="O133" s="117">
        <f t="shared" si="21"/>
        <v>1</v>
      </c>
      <c r="P133" s="117">
        <f t="shared" si="21"/>
        <v>1</v>
      </c>
      <c r="Q133" s="117">
        <f t="shared" si="21"/>
        <v>1</v>
      </c>
      <c r="R133" s="117">
        <f t="shared" si="21"/>
        <v>0.75</v>
      </c>
      <c r="S133" s="117">
        <f t="shared" si="21"/>
        <v>0.5</v>
      </c>
      <c r="T133" s="117">
        <f t="shared" si="21"/>
        <v>0</v>
      </c>
      <c r="U133" s="117">
        <f t="shared" si="21"/>
        <v>0</v>
      </c>
      <c r="V133" s="117">
        <f t="shared" si="21"/>
        <v>0</v>
      </c>
      <c r="W133" s="117">
        <f t="shared" si="21"/>
        <v>0</v>
      </c>
      <c r="X133" s="117">
        <f t="shared" si="21"/>
        <v>0</v>
      </c>
      <c r="Y133" s="117">
        <f t="shared" si="21"/>
        <v>0</v>
      </c>
      <c r="Z133" s="117">
        <f t="shared" si="21"/>
        <v>0</v>
      </c>
      <c r="AA133" s="117">
        <f t="shared" si="21"/>
        <v>0</v>
      </c>
      <c r="AB133" s="117">
        <f t="shared" si="21"/>
        <v>0</v>
      </c>
      <c r="AC133" s="117">
        <f t="shared" si="21"/>
        <v>0</v>
      </c>
      <c r="AD133" s="117">
        <f t="shared" si="21"/>
        <v>0</v>
      </c>
      <c r="AE133" s="77"/>
      <c r="AF133" s="77"/>
      <c r="AG133" s="77"/>
      <c r="AH133" s="77"/>
      <c r="AI133" s="77"/>
      <c r="AJ133" s="77"/>
    </row>
    <row r="134" spans="1:36" ht="13.5" x14ac:dyDescent="0.7">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3.5" x14ac:dyDescent="0.7">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3.5" x14ac:dyDescent="0.7">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3.5" x14ac:dyDescent="0.7">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3.5" x14ac:dyDescent="0.7">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3.5" x14ac:dyDescent="0.7">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3.5" x14ac:dyDescent="0.7">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3.5" x14ac:dyDescent="0.7">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3.5" x14ac:dyDescent="0.7">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3.5" x14ac:dyDescent="0.7">
      <c r="A146" s="77" t="s">
        <v>745</v>
      </c>
      <c r="B146" s="118">
        <f t="shared" ref="B146:C146" si="22">C146</f>
        <v>0.37940369807497465</v>
      </c>
      <c r="C146" s="118">
        <f t="shared" si="22"/>
        <v>0.37940369807497465</v>
      </c>
      <c r="D146" s="118">
        <f t="shared" ref="D146:AC146" si="23">(($B$136*C47+$B$135*(1-C47))+($B$138*C77+$B$137*(1-C77))+($B$140*$B$141))*(1-$B$139)*E133</f>
        <v>0.37940369807497465</v>
      </c>
      <c r="E146" s="118">
        <f t="shared" si="23"/>
        <v>0.38527608915906791</v>
      </c>
      <c r="F146" s="118">
        <f t="shared" si="23"/>
        <v>0.39114848024316112</v>
      </c>
      <c r="G146" s="118">
        <f t="shared" si="23"/>
        <v>0.39093521895755939</v>
      </c>
      <c r="H146" s="118">
        <f t="shared" si="23"/>
        <v>0.39076460992907802</v>
      </c>
      <c r="I146" s="118">
        <f t="shared" si="23"/>
        <v>0.39062502072395688</v>
      </c>
      <c r="J146" s="118">
        <f t="shared" si="23"/>
        <v>0.39062502072395688</v>
      </c>
      <c r="K146" s="118">
        <f t="shared" si="23"/>
        <v>0.39062502072395688</v>
      </c>
      <c r="L146" s="118">
        <f t="shared" si="23"/>
        <v>0.39062502072395688</v>
      </c>
      <c r="M146" s="118">
        <f t="shared" si="23"/>
        <v>0.39062502072395688</v>
      </c>
      <c r="N146" s="118">
        <f t="shared" si="23"/>
        <v>0.39062502072395688</v>
      </c>
      <c r="O146" s="118">
        <f t="shared" si="23"/>
        <v>0.39062502072395688</v>
      </c>
      <c r="P146" s="118">
        <f t="shared" si="23"/>
        <v>0.39062502072395688</v>
      </c>
      <c r="Q146" s="118">
        <f t="shared" si="23"/>
        <v>0.29296876554296769</v>
      </c>
      <c r="R146" s="118">
        <f t="shared" si="23"/>
        <v>0.19531251036197844</v>
      </c>
      <c r="S146" s="118">
        <f t="shared" si="23"/>
        <v>0</v>
      </c>
      <c r="T146" s="118">
        <f t="shared" si="23"/>
        <v>0</v>
      </c>
      <c r="U146" s="118">
        <f t="shared" si="23"/>
        <v>0</v>
      </c>
      <c r="V146" s="118">
        <f t="shared" si="23"/>
        <v>0</v>
      </c>
      <c r="W146" s="103">
        <f t="shared" si="23"/>
        <v>0</v>
      </c>
      <c r="X146" s="103">
        <f t="shared" si="23"/>
        <v>0</v>
      </c>
      <c r="Y146" s="103">
        <f t="shared" si="23"/>
        <v>0</v>
      </c>
      <c r="Z146" s="103">
        <f t="shared" si="23"/>
        <v>0</v>
      </c>
      <c r="AA146" s="103">
        <f t="shared" si="23"/>
        <v>0</v>
      </c>
      <c r="AB146" s="103">
        <f t="shared" si="23"/>
        <v>0</v>
      </c>
      <c r="AC146" s="103">
        <f t="shared" si="23"/>
        <v>0</v>
      </c>
      <c r="AD146" s="103"/>
      <c r="AE146" s="103"/>
      <c r="AF146" s="77"/>
      <c r="AG146" s="77"/>
      <c r="AH146" s="77"/>
      <c r="AI146" s="77"/>
      <c r="AJ146" s="77"/>
    </row>
    <row r="147" spans="1:36" ht="13.5" x14ac:dyDescent="0.7">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3.5" x14ac:dyDescent="0.7">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3.5" x14ac:dyDescent="0.7">
      <c r="A149" s="77" t="s">
        <v>746</v>
      </c>
      <c r="B149" s="118">
        <f t="shared" ref="B149:C149" si="24">C149</f>
        <v>0.41625000000000001</v>
      </c>
      <c r="C149" s="118">
        <f t="shared" si="24"/>
        <v>0.41625000000000001</v>
      </c>
      <c r="D149" s="118">
        <f t="shared" ref="D149:AC149" si="25">(($B$136*C47+$B$135*(1-C47))+($B$138*C79+$B$137*(1-C79))+($B$140*$B$141))*(1-$B$139)*E133</f>
        <v>0.41625000000000001</v>
      </c>
      <c r="E149" s="118">
        <f t="shared" si="25"/>
        <v>0.41625000000000001</v>
      </c>
      <c r="F149" s="118">
        <f t="shared" si="25"/>
        <v>0.41625000000000001</v>
      </c>
      <c r="G149" s="118">
        <f t="shared" si="25"/>
        <v>0.41625000000000001</v>
      </c>
      <c r="H149" s="118">
        <f t="shared" si="25"/>
        <v>0.41625000000000001</v>
      </c>
      <c r="I149" s="118">
        <f t="shared" si="25"/>
        <v>0.41625000000000001</v>
      </c>
      <c r="J149" s="118">
        <f t="shared" si="25"/>
        <v>0.41625000000000001</v>
      </c>
      <c r="K149" s="118">
        <f t="shared" si="25"/>
        <v>0.41625000000000001</v>
      </c>
      <c r="L149" s="118">
        <f t="shared" si="25"/>
        <v>0.41625000000000001</v>
      </c>
      <c r="M149" s="118">
        <f t="shared" si="25"/>
        <v>0.41625000000000001</v>
      </c>
      <c r="N149" s="118">
        <f t="shared" si="25"/>
        <v>0.41625000000000001</v>
      </c>
      <c r="O149" s="118">
        <f t="shared" si="25"/>
        <v>0.41625000000000001</v>
      </c>
      <c r="P149" s="118">
        <f t="shared" si="25"/>
        <v>0.41625000000000001</v>
      </c>
      <c r="Q149" s="118">
        <f t="shared" si="25"/>
        <v>0.31218750000000001</v>
      </c>
      <c r="R149" s="118">
        <f t="shared" si="25"/>
        <v>0.208125</v>
      </c>
      <c r="S149" s="118">
        <f t="shared" si="25"/>
        <v>0</v>
      </c>
      <c r="T149" s="118">
        <f t="shared" si="25"/>
        <v>0</v>
      </c>
      <c r="U149" s="118">
        <f t="shared" si="25"/>
        <v>0</v>
      </c>
      <c r="V149" s="118">
        <f t="shared" si="25"/>
        <v>0</v>
      </c>
      <c r="W149" s="103">
        <f t="shared" si="25"/>
        <v>0</v>
      </c>
      <c r="X149" s="103">
        <f t="shared" si="25"/>
        <v>0</v>
      </c>
      <c r="Y149" s="103">
        <f t="shared" si="25"/>
        <v>0</v>
      </c>
      <c r="Z149" s="103">
        <f t="shared" si="25"/>
        <v>0</v>
      </c>
      <c r="AA149" s="103">
        <f t="shared" si="25"/>
        <v>0</v>
      </c>
      <c r="AB149" s="103">
        <f t="shared" si="25"/>
        <v>0</v>
      </c>
      <c r="AC149" s="103">
        <f t="shared" si="25"/>
        <v>0</v>
      </c>
      <c r="AD149" s="103"/>
      <c r="AE149" s="103"/>
      <c r="AF149" s="77"/>
      <c r="AG149" s="77"/>
      <c r="AH149" s="77"/>
      <c r="AI149" s="77"/>
      <c r="AJ149" s="77"/>
    </row>
    <row r="150" spans="1:36" ht="13.5" x14ac:dyDescent="0.7">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3.5" x14ac:dyDescent="0.7">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3.5" x14ac:dyDescent="0.7">
      <c r="A152" s="77" t="s">
        <v>747</v>
      </c>
      <c r="B152" s="118">
        <f t="shared" ref="B152:C152" si="26">C152</f>
        <v>0.41625000000000001</v>
      </c>
      <c r="C152" s="118">
        <f t="shared" si="26"/>
        <v>0.41625000000000001</v>
      </c>
      <c r="D152" s="118">
        <f t="shared" ref="D152:AC152" si="27">(($B$136*C47+$B$135*(1-C47))+($B$138*C79+$B$137*(1-C79))+($B$140*$B$141))*(1-$B$139)*E133</f>
        <v>0.41625000000000001</v>
      </c>
      <c r="E152" s="118">
        <f t="shared" si="27"/>
        <v>0.41625000000000001</v>
      </c>
      <c r="F152" s="118">
        <f t="shared" si="27"/>
        <v>0.41625000000000001</v>
      </c>
      <c r="G152" s="118">
        <f t="shared" si="27"/>
        <v>0.41625000000000001</v>
      </c>
      <c r="H152" s="118">
        <f t="shared" si="27"/>
        <v>0.41625000000000001</v>
      </c>
      <c r="I152" s="118">
        <f t="shared" si="27"/>
        <v>0.41625000000000001</v>
      </c>
      <c r="J152" s="118">
        <f t="shared" si="27"/>
        <v>0.41625000000000001</v>
      </c>
      <c r="K152" s="118">
        <f t="shared" si="27"/>
        <v>0.41625000000000001</v>
      </c>
      <c r="L152" s="118">
        <f t="shared" si="27"/>
        <v>0.41625000000000001</v>
      </c>
      <c r="M152" s="118">
        <f t="shared" si="27"/>
        <v>0.41625000000000001</v>
      </c>
      <c r="N152" s="118">
        <f t="shared" si="27"/>
        <v>0.41625000000000001</v>
      </c>
      <c r="O152" s="118">
        <f t="shared" si="27"/>
        <v>0.41625000000000001</v>
      </c>
      <c r="P152" s="118">
        <f t="shared" si="27"/>
        <v>0.41625000000000001</v>
      </c>
      <c r="Q152" s="118">
        <f t="shared" si="27"/>
        <v>0.31218750000000001</v>
      </c>
      <c r="R152" s="118">
        <f t="shared" si="27"/>
        <v>0.208125</v>
      </c>
      <c r="S152" s="118">
        <f t="shared" si="27"/>
        <v>0</v>
      </c>
      <c r="T152" s="118">
        <f t="shared" si="27"/>
        <v>0</v>
      </c>
      <c r="U152" s="118">
        <f t="shared" si="27"/>
        <v>0</v>
      </c>
      <c r="V152" s="118">
        <f t="shared" si="27"/>
        <v>0</v>
      </c>
      <c r="W152" s="103">
        <f t="shared" si="27"/>
        <v>0</v>
      </c>
      <c r="X152" s="103">
        <f t="shared" si="27"/>
        <v>0</v>
      </c>
      <c r="Y152" s="103">
        <f t="shared" si="27"/>
        <v>0</v>
      </c>
      <c r="Z152" s="103">
        <f t="shared" si="27"/>
        <v>0</v>
      </c>
      <c r="AA152" s="103">
        <f t="shared" si="27"/>
        <v>0</v>
      </c>
      <c r="AB152" s="103">
        <f t="shared" si="27"/>
        <v>0</v>
      </c>
      <c r="AC152" s="103">
        <f t="shared" si="27"/>
        <v>0</v>
      </c>
      <c r="AD152" s="103"/>
      <c r="AE152" s="103"/>
      <c r="AF152" s="77"/>
      <c r="AG152" s="77"/>
      <c r="AH152" s="77"/>
      <c r="AI152" s="77"/>
      <c r="AJ152" s="77"/>
    </row>
    <row r="153" spans="1:36" ht="13.5" x14ac:dyDescent="0.7">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3.5" x14ac:dyDescent="0.7">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3.5" x14ac:dyDescent="0.7">
      <c r="A155" s="77" t="s">
        <v>748</v>
      </c>
      <c r="B155" s="118">
        <f t="shared" ref="B155:C155" si="28">C155</f>
        <v>0.41625000000000001</v>
      </c>
      <c r="C155" s="118">
        <f t="shared" si="28"/>
        <v>0.41625000000000001</v>
      </c>
      <c r="D155" s="118">
        <f t="shared" ref="D155:AC155" si="29">(($B$136*C47+$B$135*(1-C47))+($B$138*C79+$B$137*(1-C79))+($B$140*$B$141))*(1-$B$139)*E133</f>
        <v>0.41625000000000001</v>
      </c>
      <c r="E155" s="118">
        <f t="shared" si="29"/>
        <v>0.41625000000000001</v>
      </c>
      <c r="F155" s="118">
        <f t="shared" si="29"/>
        <v>0.41625000000000001</v>
      </c>
      <c r="G155" s="118">
        <f t="shared" si="29"/>
        <v>0.41625000000000001</v>
      </c>
      <c r="H155" s="118">
        <f t="shared" si="29"/>
        <v>0.41625000000000001</v>
      </c>
      <c r="I155" s="118">
        <f t="shared" si="29"/>
        <v>0.41625000000000001</v>
      </c>
      <c r="J155" s="118">
        <f t="shared" si="29"/>
        <v>0.41625000000000001</v>
      </c>
      <c r="K155" s="118">
        <f t="shared" si="29"/>
        <v>0.41625000000000001</v>
      </c>
      <c r="L155" s="118">
        <f t="shared" si="29"/>
        <v>0.41625000000000001</v>
      </c>
      <c r="M155" s="118">
        <f t="shared" si="29"/>
        <v>0.41625000000000001</v>
      </c>
      <c r="N155" s="118">
        <f t="shared" si="29"/>
        <v>0.41625000000000001</v>
      </c>
      <c r="O155" s="118">
        <f t="shared" si="29"/>
        <v>0.41625000000000001</v>
      </c>
      <c r="P155" s="118">
        <f t="shared" si="29"/>
        <v>0.41625000000000001</v>
      </c>
      <c r="Q155" s="118">
        <f t="shared" si="29"/>
        <v>0.31218750000000001</v>
      </c>
      <c r="R155" s="118">
        <f t="shared" si="29"/>
        <v>0.208125</v>
      </c>
      <c r="S155" s="118">
        <f t="shared" si="29"/>
        <v>0</v>
      </c>
      <c r="T155" s="118">
        <f t="shared" si="29"/>
        <v>0</v>
      </c>
      <c r="U155" s="118">
        <f t="shared" si="29"/>
        <v>0</v>
      </c>
      <c r="V155" s="118">
        <f t="shared" si="29"/>
        <v>0</v>
      </c>
      <c r="W155" s="103">
        <f t="shared" si="29"/>
        <v>0</v>
      </c>
      <c r="X155" s="103">
        <f t="shared" si="29"/>
        <v>0</v>
      </c>
      <c r="Y155" s="103">
        <f t="shared" si="29"/>
        <v>0</v>
      </c>
      <c r="Z155" s="103">
        <f t="shared" si="29"/>
        <v>0</v>
      </c>
      <c r="AA155" s="103">
        <f t="shared" si="29"/>
        <v>0</v>
      </c>
      <c r="AB155" s="103">
        <f t="shared" si="29"/>
        <v>0</v>
      </c>
      <c r="AC155" s="103">
        <f t="shared" si="29"/>
        <v>0</v>
      </c>
      <c r="AD155" s="103"/>
      <c r="AE155" s="103"/>
      <c r="AF155" s="77"/>
      <c r="AG155" s="77"/>
      <c r="AH155" s="77"/>
      <c r="AI155" s="77"/>
      <c r="AJ155" s="77"/>
    </row>
    <row r="156" spans="1:36" ht="13.5" x14ac:dyDescent="0.7">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3.5" x14ac:dyDescent="0.7">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3.5" x14ac:dyDescent="0.7">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3.5" x14ac:dyDescent="0.7">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3.5" x14ac:dyDescent="0.7">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3.5" x14ac:dyDescent="0.7">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3.5" x14ac:dyDescent="0.7">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3.5" x14ac:dyDescent="0.7">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3.5" x14ac:dyDescent="0.7">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3.5" x14ac:dyDescent="0.7">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3.5" x14ac:dyDescent="0.7">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3.5" x14ac:dyDescent="0.7">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3.5" x14ac:dyDescent="0.7">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3.5" x14ac:dyDescent="0.7">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3.5" x14ac:dyDescent="0.7">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3.5" x14ac:dyDescent="0.7">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3.5" x14ac:dyDescent="0.7">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3.5" x14ac:dyDescent="0.7">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3.5" x14ac:dyDescent="0.7">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3.5" x14ac:dyDescent="0.7">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3.5" x14ac:dyDescent="0.7">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3.5" x14ac:dyDescent="0.7">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3.5" x14ac:dyDescent="0.7">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3.5" x14ac:dyDescent="0.7">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3.5" x14ac:dyDescent="0.7">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3.5" x14ac:dyDescent="0.7">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3.5" x14ac:dyDescent="0.7">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3.5" x14ac:dyDescent="0.7">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3.5" x14ac:dyDescent="0.7">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3.5" x14ac:dyDescent="0.7">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3.5" x14ac:dyDescent="0.7">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3.5" x14ac:dyDescent="0.7">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3.5" x14ac:dyDescent="0.7">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3.5" x14ac:dyDescent="0.7">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3.5" x14ac:dyDescent="0.7">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3.5" x14ac:dyDescent="0.7">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3.5" x14ac:dyDescent="0.7">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3.5" x14ac:dyDescent="0.7">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3.5" x14ac:dyDescent="0.7">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3.5" x14ac:dyDescent="0.7">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3.5" x14ac:dyDescent="0.7">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3.5" x14ac:dyDescent="0.7">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3.5" x14ac:dyDescent="0.7">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3.5" x14ac:dyDescent="0.7">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3.5" x14ac:dyDescent="0.7">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3.5" x14ac:dyDescent="0.7">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3.5" x14ac:dyDescent="0.7">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3.5" x14ac:dyDescent="0.7">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3.5" x14ac:dyDescent="0.7">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3.5" x14ac:dyDescent="0.7">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3.5" x14ac:dyDescent="0.7">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3.5" x14ac:dyDescent="0.7">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3.5" x14ac:dyDescent="0.7">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74" ht="13.5" x14ac:dyDescent="0.7">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74" ht="13.5" x14ac:dyDescent="0.7">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74" ht="13.5" x14ac:dyDescent="0.7">
      <c r="A211" s="125" t="s">
        <v>838</v>
      </c>
      <c r="B211" s="125"/>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26"/>
      <c r="AA211" s="126"/>
      <c r="AB211" s="126"/>
      <c r="AC211" s="126"/>
      <c r="AD211" s="126"/>
      <c r="AE211" s="126"/>
      <c r="AF211" s="126"/>
      <c r="AG211" s="77"/>
      <c r="AH211" s="77"/>
      <c r="AI211" s="77"/>
      <c r="AJ211" s="77"/>
    </row>
    <row r="212" spans="1:74" ht="13.5" x14ac:dyDescent="0.7">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c r="AK212" s="77"/>
      <c r="AL212" s="77"/>
      <c r="AM212" s="77"/>
      <c r="AN212" s="77"/>
      <c r="AO212" s="77"/>
      <c r="AP212" s="77"/>
      <c r="AQ212" s="77"/>
      <c r="AR212" s="77"/>
      <c r="AS212" s="77"/>
      <c r="AT212" s="77"/>
      <c r="AU212" s="77"/>
      <c r="AV212" s="77"/>
      <c r="AW212" s="77"/>
      <c r="AX212" s="77"/>
      <c r="AY212" s="77"/>
      <c r="AZ212" s="77"/>
      <c r="BA212" s="77"/>
      <c r="BB212" s="77"/>
      <c r="BC212" s="77"/>
      <c r="BD212" s="77"/>
      <c r="BE212" s="77"/>
      <c r="BF212" s="77"/>
      <c r="BG212" s="77"/>
      <c r="BH212" s="77"/>
      <c r="BI212" s="77"/>
      <c r="BJ212" s="77"/>
      <c r="BK212" s="77"/>
      <c r="BL212" s="77"/>
      <c r="BM212" s="77"/>
      <c r="BN212" s="77"/>
      <c r="BO212" s="77"/>
      <c r="BP212" s="77"/>
      <c r="BQ212" s="77"/>
      <c r="BR212" s="77"/>
      <c r="BS212" s="77"/>
      <c r="BT212" s="77"/>
      <c r="BU212" s="77"/>
      <c r="BV212" s="77"/>
    </row>
    <row r="213" spans="1:74" ht="13.5" x14ac:dyDescent="0.7">
      <c r="A213" s="77" t="s">
        <v>842</v>
      </c>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c r="AK213" s="77"/>
      <c r="AL213" s="77"/>
      <c r="AM213" s="77"/>
      <c r="AN213" s="77"/>
      <c r="AO213" s="77"/>
      <c r="AP213" s="77"/>
      <c r="AQ213" s="77"/>
      <c r="AR213" s="77"/>
      <c r="AS213" s="77"/>
      <c r="AT213" s="77"/>
      <c r="AU213" s="77"/>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7"/>
      <c r="BT213" s="77"/>
      <c r="BU213" s="77"/>
      <c r="BV213" s="77"/>
    </row>
    <row r="214" spans="1:74" ht="13.5" x14ac:dyDescent="0.7">
      <c r="A214" s="77" t="s">
        <v>749</v>
      </c>
      <c r="B214" s="77">
        <v>2021</v>
      </c>
      <c r="C214" s="77">
        <v>2022</v>
      </c>
      <c r="D214" s="77">
        <v>2023</v>
      </c>
      <c r="E214" s="77">
        <v>2024</v>
      </c>
      <c r="F214" s="77">
        <v>2025</v>
      </c>
      <c r="G214" s="77">
        <v>2026</v>
      </c>
      <c r="H214" s="77">
        <v>2027</v>
      </c>
      <c r="I214" s="77">
        <v>2028</v>
      </c>
      <c r="J214" s="77">
        <v>2029</v>
      </c>
      <c r="K214" s="77">
        <v>2030</v>
      </c>
      <c r="L214" s="77">
        <v>2031</v>
      </c>
      <c r="M214" s="77">
        <v>2032</v>
      </c>
      <c r="N214" s="77">
        <v>2033</v>
      </c>
      <c r="O214" s="77">
        <v>2034</v>
      </c>
      <c r="P214" s="77">
        <v>2035</v>
      </c>
      <c r="Q214" s="77">
        <v>2036</v>
      </c>
      <c r="R214" s="77">
        <v>2037</v>
      </c>
      <c r="S214" s="77">
        <v>2038</v>
      </c>
      <c r="T214" s="77">
        <v>2039</v>
      </c>
      <c r="U214" s="77">
        <v>2040</v>
      </c>
      <c r="V214" s="77">
        <v>2041</v>
      </c>
      <c r="W214" s="77">
        <v>2042</v>
      </c>
      <c r="X214" s="77">
        <v>2043</v>
      </c>
      <c r="Y214" s="77">
        <v>2044</v>
      </c>
      <c r="Z214" s="77">
        <v>2045</v>
      </c>
      <c r="AA214" s="77">
        <v>2046</v>
      </c>
      <c r="AB214" s="77">
        <v>2047</v>
      </c>
      <c r="AC214" s="77">
        <v>2048</v>
      </c>
      <c r="AD214" s="77">
        <v>2049</v>
      </c>
      <c r="AE214" s="77">
        <v>2050</v>
      </c>
      <c r="AF214" s="77">
        <v>2050</v>
      </c>
      <c r="AG214" s="77"/>
      <c r="AH214" s="77"/>
      <c r="AI214" s="77"/>
      <c r="AJ214" s="77"/>
      <c r="AK214" s="77"/>
      <c r="AL214" s="77"/>
      <c r="AM214" s="77"/>
      <c r="AN214" s="77"/>
      <c r="AO214" s="77"/>
      <c r="AP214" s="77"/>
      <c r="AQ214" s="77"/>
      <c r="AR214" s="77"/>
      <c r="AS214" s="77"/>
      <c r="AT214" s="77"/>
      <c r="AU214" s="77"/>
      <c r="AV214" s="77"/>
      <c r="AW214" s="77"/>
      <c r="AX214" s="77"/>
      <c r="AY214" s="77"/>
      <c r="AZ214" s="77"/>
      <c r="BA214" s="77"/>
      <c r="BB214" s="77"/>
      <c r="BC214" s="77"/>
      <c r="BD214" s="77"/>
      <c r="BE214" s="77"/>
      <c r="BF214" s="77"/>
      <c r="BG214" s="77"/>
      <c r="BH214" s="77"/>
      <c r="BI214" s="77"/>
      <c r="BJ214" s="77"/>
      <c r="BK214" s="77"/>
      <c r="BL214" s="77"/>
      <c r="BM214" s="77"/>
      <c r="BN214" s="77"/>
      <c r="BO214" s="77"/>
      <c r="BP214" s="77"/>
      <c r="BQ214" s="77"/>
      <c r="BR214" s="77"/>
      <c r="BS214" s="77"/>
      <c r="BT214" s="77"/>
      <c r="BU214" s="77"/>
      <c r="BV214" s="77"/>
    </row>
    <row r="215" spans="1:74" ht="13.5" x14ac:dyDescent="0.7">
      <c r="A215" s="77" t="s">
        <v>841</v>
      </c>
      <c r="B215" s="77">
        <v>55.752400000000002</v>
      </c>
      <c r="C215" s="77">
        <v>53.080800000000004</v>
      </c>
      <c r="D215" s="77">
        <v>35.336100000000002</v>
      </c>
      <c r="E215" s="77">
        <v>32.708399999999997</v>
      </c>
      <c r="F215" s="77">
        <v>29.970099999999999</v>
      </c>
      <c r="G215" s="77">
        <v>27.5809</v>
      </c>
      <c r="H215" s="77">
        <v>25.226600000000001</v>
      </c>
      <c r="I215" s="77">
        <v>23.170400000000001</v>
      </c>
      <c r="J215" s="77">
        <v>21.188199999999998</v>
      </c>
      <c r="K215" s="77">
        <v>19.2439</v>
      </c>
      <c r="L215" s="77">
        <v>18.0886</v>
      </c>
      <c r="M215" s="77">
        <v>17.2057</v>
      </c>
      <c r="N215" s="77">
        <v>16.649100000000001</v>
      </c>
      <c r="O215" s="77">
        <v>16.277100000000001</v>
      </c>
      <c r="P215" s="77">
        <v>15.7676</v>
      </c>
      <c r="Q215" s="77">
        <v>15.270300000000001</v>
      </c>
      <c r="R215" s="77">
        <v>14.748900000000001</v>
      </c>
      <c r="S215" s="77">
        <v>14.2789</v>
      </c>
      <c r="T215" s="77">
        <v>13.9671</v>
      </c>
      <c r="U215" s="77">
        <v>13.742699999999999</v>
      </c>
      <c r="V215" s="77">
        <v>13.6432</v>
      </c>
      <c r="W215" s="77">
        <v>13.4938</v>
      </c>
      <c r="X215" s="77">
        <v>13.180400000000001</v>
      </c>
      <c r="Y215" s="77">
        <v>12.9552</v>
      </c>
      <c r="Z215" s="77">
        <v>12.834899999999999</v>
      </c>
      <c r="AA215" s="77">
        <v>12.4894</v>
      </c>
      <c r="AB215" s="77">
        <v>12.160399999999999</v>
      </c>
      <c r="AC215" s="77">
        <v>11.8597</v>
      </c>
      <c r="AD215" s="77">
        <v>11.572100000000001</v>
      </c>
      <c r="AE215" s="77">
        <v>11.3109</v>
      </c>
      <c r="AF215" s="77">
        <v>16.479299999999999</v>
      </c>
      <c r="AG215" s="77"/>
      <c r="AH215" s="77"/>
      <c r="AI215" s="77"/>
      <c r="AJ215" s="77"/>
      <c r="AK215" s="77"/>
      <c r="AL215" s="77"/>
      <c r="AM215" s="77"/>
      <c r="AN215" s="77"/>
      <c r="AO215" s="77"/>
      <c r="AP215" s="77"/>
      <c r="AQ215" s="77"/>
      <c r="AR215" s="77"/>
      <c r="AS215" s="77"/>
      <c r="AT215" s="77"/>
      <c r="AU215" s="77"/>
      <c r="AV215" s="77"/>
      <c r="AW215" s="77"/>
      <c r="AX215" s="77"/>
      <c r="AY215" s="77"/>
      <c r="AZ215" s="77"/>
      <c r="BA215" s="77"/>
      <c r="BB215" s="77"/>
      <c r="BC215" s="77"/>
      <c r="BD215" s="77"/>
      <c r="BE215" s="77"/>
      <c r="BF215" s="77"/>
      <c r="BG215" s="77"/>
      <c r="BH215" s="77"/>
      <c r="BI215" s="77"/>
      <c r="BJ215" s="77"/>
      <c r="BK215" s="77"/>
      <c r="BL215" s="77"/>
      <c r="BM215" s="77"/>
      <c r="BN215" s="77"/>
      <c r="BO215" s="77"/>
      <c r="BP215" s="77"/>
      <c r="BQ215" s="77"/>
      <c r="BR215" s="77"/>
      <c r="BS215" s="77"/>
      <c r="BT215" s="77"/>
      <c r="BU215" s="77"/>
      <c r="BV215" s="77"/>
    </row>
    <row r="216" spans="1:74" ht="13.5" x14ac:dyDescent="0.7">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c r="AK216" s="77"/>
      <c r="AL216" s="77"/>
      <c r="AM216" s="77"/>
      <c r="AN216" s="77"/>
      <c r="AO216" s="77"/>
      <c r="AP216" s="77"/>
      <c r="AQ216" s="77"/>
      <c r="AR216" s="77"/>
      <c r="AS216" s="77"/>
      <c r="AT216" s="77"/>
      <c r="AU216" s="77"/>
      <c r="AV216" s="77"/>
      <c r="AW216" s="77"/>
      <c r="AX216" s="77"/>
      <c r="AY216" s="77"/>
      <c r="AZ216" s="77"/>
      <c r="BA216" s="77"/>
      <c r="BB216" s="77"/>
      <c r="BC216" s="77"/>
      <c r="BD216" s="77"/>
      <c r="BE216" s="77"/>
      <c r="BF216" s="77"/>
      <c r="BG216" s="77"/>
      <c r="BH216" s="77"/>
      <c r="BI216" s="77"/>
      <c r="BJ216" s="77"/>
      <c r="BK216" s="77"/>
      <c r="BL216" s="77"/>
      <c r="BM216" s="77"/>
      <c r="BN216" s="77"/>
      <c r="BO216" s="77"/>
      <c r="BP216" s="77"/>
      <c r="BQ216" s="77"/>
      <c r="BR216" s="77"/>
      <c r="BS216" s="77"/>
      <c r="BT216" s="77"/>
      <c r="BU216" s="77"/>
      <c r="BV216" s="77"/>
    </row>
    <row r="217" spans="1:74" ht="13.5" x14ac:dyDescent="0.7">
      <c r="A217" s="77" t="s">
        <v>839</v>
      </c>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c r="BS217" s="77"/>
      <c r="BT217" s="77"/>
      <c r="BU217" s="77"/>
      <c r="BV217" s="77"/>
    </row>
    <row r="218" spans="1:74" ht="13.5" x14ac:dyDescent="0.7">
      <c r="A218" s="77" t="s">
        <v>749</v>
      </c>
      <c r="B218" s="77">
        <v>2021</v>
      </c>
      <c r="C218" s="77">
        <v>2022</v>
      </c>
      <c r="D218" s="77">
        <v>2023</v>
      </c>
      <c r="E218" s="77">
        <v>2024</v>
      </c>
      <c r="F218" s="77">
        <v>2025</v>
      </c>
      <c r="G218" s="77">
        <v>2026</v>
      </c>
      <c r="H218" s="77">
        <v>2027</v>
      </c>
      <c r="I218" s="77">
        <v>2028</v>
      </c>
      <c r="J218" s="77">
        <v>2029</v>
      </c>
      <c r="K218" s="77">
        <v>2030</v>
      </c>
      <c r="L218" s="77">
        <v>2031</v>
      </c>
      <c r="M218" s="77">
        <v>2032</v>
      </c>
      <c r="N218" s="77">
        <v>2033</v>
      </c>
      <c r="O218" s="77">
        <v>2034</v>
      </c>
      <c r="P218" s="77">
        <v>2035</v>
      </c>
      <c r="Q218" s="77">
        <v>2036</v>
      </c>
      <c r="R218" s="77">
        <v>2037</v>
      </c>
      <c r="S218" s="77">
        <v>2038</v>
      </c>
      <c r="T218" s="77">
        <v>2039</v>
      </c>
      <c r="U218" s="77">
        <v>2040</v>
      </c>
      <c r="V218" s="77">
        <v>2041</v>
      </c>
      <c r="W218" s="77">
        <v>2042</v>
      </c>
      <c r="X218" s="77">
        <v>2043</v>
      </c>
      <c r="Y218" s="77">
        <v>2044</v>
      </c>
      <c r="Z218" s="77">
        <v>2045</v>
      </c>
      <c r="AA218" s="77">
        <v>2046</v>
      </c>
      <c r="AB218" s="77">
        <v>2047</v>
      </c>
      <c r="AC218" s="77">
        <v>2048</v>
      </c>
      <c r="AD218" s="77">
        <v>2049</v>
      </c>
      <c r="AE218" s="77">
        <v>2050</v>
      </c>
      <c r="AF218" s="77">
        <v>2050</v>
      </c>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c r="BS218" s="77"/>
      <c r="BT218" s="77"/>
      <c r="BU218" s="77"/>
      <c r="BV218" s="77"/>
    </row>
    <row r="219" spans="1:74" ht="13.5" x14ac:dyDescent="0.7">
      <c r="A219" s="77" t="s">
        <v>841</v>
      </c>
      <c r="B219" s="77">
        <v>46.671500000000002</v>
      </c>
      <c r="C219" s="77">
        <v>45.652999999999999</v>
      </c>
      <c r="D219" s="77">
        <v>35.264800000000001</v>
      </c>
      <c r="E219" s="77">
        <v>33.564799999999998</v>
      </c>
      <c r="F219" s="77">
        <v>31.793299999999999</v>
      </c>
      <c r="G219" s="77">
        <v>30.118400000000001</v>
      </c>
      <c r="H219" s="77">
        <v>28.4361</v>
      </c>
      <c r="I219" s="77">
        <v>27.102</v>
      </c>
      <c r="J219" s="77">
        <v>25.794699999999999</v>
      </c>
      <c r="K219" s="77">
        <v>24.5245</v>
      </c>
      <c r="L219" s="77">
        <v>23.755600000000001</v>
      </c>
      <c r="M219" s="77">
        <v>23.119700000000002</v>
      </c>
      <c r="N219" s="77">
        <v>22.690300000000001</v>
      </c>
      <c r="O219" s="77">
        <v>22.3383</v>
      </c>
      <c r="P219" s="77">
        <v>22.022300000000001</v>
      </c>
      <c r="Q219" s="77">
        <v>21.8232</v>
      </c>
      <c r="R219" s="77">
        <v>21.582899999999999</v>
      </c>
      <c r="S219" s="77">
        <v>21.334499999999998</v>
      </c>
      <c r="T219" s="77">
        <v>21.081600000000002</v>
      </c>
      <c r="U219" s="77">
        <v>20.8202</v>
      </c>
      <c r="V219" s="77">
        <v>20.532900000000001</v>
      </c>
      <c r="W219" s="77">
        <v>20.2607</v>
      </c>
      <c r="X219" s="77">
        <v>19.997599999999998</v>
      </c>
      <c r="Y219" s="77">
        <v>19.743200000000002</v>
      </c>
      <c r="Z219" s="77">
        <v>19.502700000000001</v>
      </c>
      <c r="AA219" s="77">
        <v>19.268799999999999</v>
      </c>
      <c r="AB219" s="77">
        <v>19.0518</v>
      </c>
      <c r="AC219" s="77">
        <v>18.849499999999999</v>
      </c>
      <c r="AD219" s="77">
        <v>18.651599999999998</v>
      </c>
      <c r="AE219" s="77">
        <v>18.467600000000001</v>
      </c>
      <c r="AF219" s="77">
        <v>16.521100000000001</v>
      </c>
      <c r="AG219" s="77"/>
      <c r="AH219" s="77"/>
      <c r="AI219" s="77"/>
      <c r="AJ219" s="77"/>
      <c r="AK219" s="77"/>
      <c r="AL219" s="77"/>
      <c r="AM219" s="77"/>
      <c r="AN219" s="77"/>
      <c r="AO219" s="77"/>
      <c r="AP219" s="77"/>
      <c r="AQ219" s="77"/>
      <c r="AR219" s="77"/>
      <c r="AS219" s="77"/>
      <c r="AT219" s="77"/>
      <c r="AU219" s="77"/>
      <c r="AV219" s="77"/>
      <c r="AW219" s="77"/>
      <c r="AX219" s="77"/>
      <c r="AY219" s="77"/>
      <c r="AZ219" s="77"/>
      <c r="BA219" s="77"/>
      <c r="BB219" s="77"/>
      <c r="BC219" s="77"/>
      <c r="BD219" s="77"/>
      <c r="BE219" s="77"/>
      <c r="BF219" s="77"/>
      <c r="BG219" s="77"/>
      <c r="BH219" s="77"/>
      <c r="BI219" s="77"/>
      <c r="BJ219" s="77"/>
      <c r="BK219" s="77"/>
      <c r="BL219" s="77"/>
      <c r="BM219" s="77"/>
      <c r="BN219" s="77"/>
      <c r="BO219" s="77"/>
      <c r="BP219" s="77"/>
      <c r="BQ219" s="77"/>
      <c r="BR219" s="77"/>
      <c r="BS219" s="77"/>
      <c r="BT219" s="77"/>
      <c r="BU219" s="77"/>
      <c r="BV219" s="77"/>
    </row>
    <row r="220" spans="1:74"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c r="AX220" s="77"/>
      <c r="AY220" s="77"/>
      <c r="AZ220" s="77"/>
      <c r="BA220" s="77"/>
      <c r="BB220" s="77"/>
      <c r="BC220" s="77"/>
      <c r="BD220" s="77"/>
      <c r="BE220" s="77"/>
      <c r="BF220" s="77"/>
      <c r="BG220" s="77"/>
      <c r="BH220" s="77"/>
      <c r="BI220" s="77"/>
      <c r="BJ220" s="77"/>
      <c r="BK220" s="77"/>
      <c r="BL220" s="77"/>
      <c r="BM220" s="77"/>
      <c r="BN220" s="77"/>
      <c r="BO220" s="77"/>
      <c r="BP220" s="77"/>
      <c r="BQ220" s="77"/>
      <c r="BR220" s="77"/>
      <c r="BS220" s="77"/>
      <c r="BT220" s="77"/>
      <c r="BU220" s="77"/>
      <c r="BV220" s="77"/>
    </row>
    <row r="221" spans="1:74" ht="13.5" x14ac:dyDescent="0.7">
      <c r="A221" s="77" t="s">
        <v>840</v>
      </c>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c r="AK221" s="77"/>
      <c r="AL221" s="77"/>
      <c r="AM221" s="77"/>
      <c r="AN221" s="77"/>
      <c r="AO221" s="77"/>
      <c r="AP221" s="77"/>
      <c r="AQ221" s="77"/>
      <c r="AR221" s="77"/>
      <c r="AS221" s="77"/>
      <c r="AT221" s="77"/>
      <c r="AU221" s="77"/>
      <c r="AV221" s="77"/>
      <c r="AW221" s="77"/>
      <c r="AX221" s="77"/>
      <c r="AY221" s="77"/>
      <c r="AZ221" s="77"/>
      <c r="BA221" s="77"/>
      <c r="BB221" s="77"/>
      <c r="BC221" s="77"/>
      <c r="BD221" s="77"/>
      <c r="BE221" s="77"/>
      <c r="BF221" s="77"/>
      <c r="BG221" s="77"/>
      <c r="BH221" s="77"/>
      <c r="BI221" s="77"/>
      <c r="BJ221" s="77"/>
      <c r="BK221" s="77"/>
      <c r="BL221" s="77"/>
      <c r="BM221" s="77"/>
      <c r="BN221" s="77"/>
      <c r="BO221" s="77"/>
      <c r="BP221" s="77"/>
      <c r="BQ221" s="77"/>
      <c r="BR221" s="77"/>
      <c r="BS221" s="77"/>
      <c r="BT221" s="77"/>
      <c r="BU221" s="77"/>
      <c r="BV221" s="77"/>
    </row>
    <row r="222" spans="1:74" ht="13.5" x14ac:dyDescent="0.7">
      <c r="A222" s="77" t="s">
        <v>749</v>
      </c>
      <c r="B222" s="77"/>
      <c r="C222" s="77"/>
      <c r="D222" s="77"/>
      <c r="E222" s="77">
        <v>2023</v>
      </c>
      <c r="F222" s="77">
        <v>2024</v>
      </c>
      <c r="G222" s="77">
        <v>2025</v>
      </c>
      <c r="H222" s="77">
        <v>2026</v>
      </c>
      <c r="I222" s="77">
        <v>2027</v>
      </c>
      <c r="J222" s="77">
        <v>2028</v>
      </c>
      <c r="K222" s="77">
        <v>2029</v>
      </c>
      <c r="L222" s="77">
        <v>2030</v>
      </c>
      <c r="M222" s="77">
        <v>2031</v>
      </c>
      <c r="N222" s="77">
        <v>2032</v>
      </c>
      <c r="O222" s="77">
        <v>2033</v>
      </c>
      <c r="P222" s="77">
        <v>2034</v>
      </c>
      <c r="Q222" s="77">
        <v>2035</v>
      </c>
      <c r="R222" s="77">
        <v>2036</v>
      </c>
      <c r="S222" s="77">
        <v>2037</v>
      </c>
      <c r="T222" s="77">
        <v>2038</v>
      </c>
      <c r="U222" s="77">
        <v>2039</v>
      </c>
      <c r="V222" s="77">
        <v>2040</v>
      </c>
      <c r="W222" s="77">
        <v>2041</v>
      </c>
      <c r="X222" s="77">
        <v>2042</v>
      </c>
      <c r="Y222" s="77">
        <v>2043</v>
      </c>
      <c r="Z222" s="77">
        <v>2044</v>
      </c>
      <c r="AA222" s="77">
        <v>2045</v>
      </c>
      <c r="AB222" s="77">
        <v>2046</v>
      </c>
      <c r="AC222" s="77">
        <v>2047</v>
      </c>
      <c r="AD222" s="77">
        <v>2048</v>
      </c>
      <c r="AE222" s="77">
        <v>2049</v>
      </c>
      <c r="AF222" s="77">
        <v>2050</v>
      </c>
      <c r="AG222" s="77"/>
      <c r="AH222" s="77"/>
      <c r="AI222" s="77"/>
      <c r="AJ222" s="77"/>
      <c r="AK222" s="77"/>
      <c r="AL222" s="77"/>
      <c r="AM222" s="77"/>
      <c r="AN222" s="77"/>
      <c r="AO222" s="77"/>
      <c r="AP222" s="77"/>
      <c r="AQ222" s="77"/>
      <c r="AR222" s="77"/>
      <c r="AS222" s="77"/>
      <c r="AT222" s="77"/>
      <c r="AU222" s="77"/>
      <c r="AV222" s="77"/>
      <c r="AW222" s="77"/>
      <c r="AX222" s="77"/>
      <c r="AY222" s="77"/>
      <c r="AZ222" s="77"/>
      <c r="BA222" s="77"/>
      <c r="BB222" s="77"/>
      <c r="BC222" s="77"/>
      <c r="BD222" s="77"/>
      <c r="BE222" s="77"/>
      <c r="BF222" s="77"/>
      <c r="BG222" s="77"/>
      <c r="BH222" s="77"/>
      <c r="BI222" s="77"/>
      <c r="BJ222" s="77"/>
      <c r="BK222" s="77"/>
      <c r="BL222" s="77"/>
      <c r="BM222" s="77"/>
      <c r="BN222" s="77"/>
      <c r="BO222" s="77"/>
      <c r="BP222" s="77"/>
      <c r="BQ222" s="77"/>
      <c r="BR222" s="77"/>
      <c r="BS222" s="77"/>
      <c r="BT222" s="77"/>
      <c r="BU222" s="77"/>
      <c r="BV222" s="77"/>
    </row>
    <row r="223" spans="1:74" ht="13.5" x14ac:dyDescent="0.7">
      <c r="A223" s="77" t="s">
        <v>841</v>
      </c>
      <c r="B223" s="77"/>
      <c r="C223" s="77"/>
      <c r="D223" s="77"/>
      <c r="E223" s="77" t="str">
        <f t="shared" ref="E223:AF223" si="30">IF(E215&lt;E219,"PTC","ITC")</f>
        <v>PTC</v>
      </c>
      <c r="F223" s="77" t="str">
        <f t="shared" si="30"/>
        <v>PTC</v>
      </c>
      <c r="G223" s="77" t="str">
        <f t="shared" si="30"/>
        <v>PTC</v>
      </c>
      <c r="H223" s="77" t="str">
        <f t="shared" si="30"/>
        <v>PTC</v>
      </c>
      <c r="I223" s="77" t="str">
        <f t="shared" si="30"/>
        <v>PTC</v>
      </c>
      <c r="J223" s="77" t="str">
        <f t="shared" si="30"/>
        <v>PTC</v>
      </c>
      <c r="K223" s="77" t="str">
        <f t="shared" si="30"/>
        <v>PTC</v>
      </c>
      <c r="L223" s="77" t="str">
        <f t="shared" si="30"/>
        <v>PTC</v>
      </c>
      <c r="M223" s="77" t="str">
        <f t="shared" si="30"/>
        <v>PTC</v>
      </c>
      <c r="N223" s="77" t="str">
        <f t="shared" si="30"/>
        <v>PTC</v>
      </c>
      <c r="O223" s="77" t="str">
        <f t="shared" si="30"/>
        <v>PTC</v>
      </c>
      <c r="P223" s="77" t="str">
        <f t="shared" si="30"/>
        <v>PTC</v>
      </c>
      <c r="Q223" s="77" t="str">
        <f t="shared" si="30"/>
        <v>PTC</v>
      </c>
      <c r="R223" s="77" t="str">
        <f t="shared" si="30"/>
        <v>PTC</v>
      </c>
      <c r="S223" s="77" t="str">
        <f t="shared" si="30"/>
        <v>PTC</v>
      </c>
      <c r="T223" s="77" t="str">
        <f t="shared" si="30"/>
        <v>PTC</v>
      </c>
      <c r="U223" s="77" t="str">
        <f t="shared" si="30"/>
        <v>PTC</v>
      </c>
      <c r="V223" s="77" t="str">
        <f t="shared" si="30"/>
        <v>PTC</v>
      </c>
      <c r="W223" s="77" t="str">
        <f t="shared" si="30"/>
        <v>PTC</v>
      </c>
      <c r="X223" s="77" t="str">
        <f t="shared" si="30"/>
        <v>PTC</v>
      </c>
      <c r="Y223" s="77" t="str">
        <f t="shared" si="30"/>
        <v>PTC</v>
      </c>
      <c r="Z223" s="77" t="str">
        <f t="shared" si="30"/>
        <v>PTC</v>
      </c>
      <c r="AA223" s="77" t="str">
        <f t="shared" si="30"/>
        <v>PTC</v>
      </c>
      <c r="AB223" s="77" t="str">
        <f t="shared" si="30"/>
        <v>PTC</v>
      </c>
      <c r="AC223" s="77" t="str">
        <f t="shared" si="30"/>
        <v>PTC</v>
      </c>
      <c r="AD223" s="77" t="str">
        <f t="shared" si="30"/>
        <v>PTC</v>
      </c>
      <c r="AE223" s="77" t="str">
        <f t="shared" si="30"/>
        <v>PTC</v>
      </c>
      <c r="AF223" s="77" t="str">
        <f t="shared" si="30"/>
        <v>PTC</v>
      </c>
      <c r="AG223" s="77"/>
      <c r="AH223" s="77"/>
      <c r="AI223" s="77"/>
      <c r="AJ223" s="77"/>
      <c r="AK223" s="77"/>
      <c r="AL223" s="77"/>
      <c r="AM223" s="77"/>
      <c r="AN223" s="77"/>
      <c r="AO223" s="77"/>
      <c r="AP223" s="77"/>
      <c r="AQ223" s="77"/>
      <c r="AR223" s="77"/>
      <c r="AS223" s="77"/>
      <c r="AT223" s="77"/>
      <c r="AU223" s="77"/>
      <c r="AV223" s="77"/>
      <c r="AW223" s="77"/>
      <c r="AX223" s="77"/>
      <c r="AY223" s="77"/>
      <c r="AZ223" s="77"/>
      <c r="BA223" s="77"/>
      <c r="BB223" s="77"/>
      <c r="BC223" s="77"/>
      <c r="BD223" s="77"/>
      <c r="BE223" s="77"/>
      <c r="BF223" s="77"/>
      <c r="BG223" s="77"/>
      <c r="BH223" s="77"/>
      <c r="BI223" s="77"/>
      <c r="BJ223" s="77"/>
      <c r="BK223" s="77"/>
      <c r="BL223" s="77"/>
      <c r="BM223" s="77"/>
      <c r="BN223" s="77"/>
      <c r="BO223" s="77"/>
      <c r="BP223" s="77"/>
      <c r="BQ223" s="77"/>
      <c r="BR223" s="77"/>
      <c r="BS223" s="77"/>
      <c r="BT223" s="77"/>
      <c r="BU223" s="77"/>
      <c r="BV223" s="77"/>
    </row>
    <row r="224" spans="1:74" ht="13.5" x14ac:dyDescent="0.7">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c r="AK224" s="77"/>
      <c r="AL224" s="77"/>
      <c r="AM224" s="77"/>
      <c r="AN224" s="77"/>
      <c r="AO224" s="77"/>
      <c r="AP224" s="77"/>
      <c r="AQ224" s="77"/>
      <c r="AR224" s="77"/>
      <c r="AS224" s="77"/>
      <c r="AT224" s="77"/>
      <c r="AU224" s="77"/>
      <c r="AV224" s="77"/>
      <c r="AW224" s="77"/>
      <c r="AX224" s="77"/>
      <c r="AY224" s="77"/>
      <c r="AZ224" s="77"/>
      <c r="BA224" s="77"/>
      <c r="BB224" s="77"/>
      <c r="BC224" s="77"/>
      <c r="BD224" s="77"/>
      <c r="BE224" s="77"/>
      <c r="BF224" s="77"/>
      <c r="BG224" s="77"/>
      <c r="BH224" s="77"/>
      <c r="BI224" s="77"/>
      <c r="BJ224" s="77"/>
      <c r="BK224" s="77"/>
      <c r="BL224" s="77"/>
      <c r="BM224" s="77"/>
      <c r="BN224" s="77"/>
      <c r="BO224" s="77"/>
      <c r="BP224" s="77"/>
      <c r="BQ224" s="77"/>
      <c r="BR224" s="77"/>
      <c r="BS224" s="77"/>
      <c r="BT224" s="77"/>
      <c r="BU224" s="77"/>
      <c r="BV224" s="77"/>
    </row>
    <row r="225" spans="1:74" ht="13.5" x14ac:dyDescent="0.7">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c r="AK225" s="77"/>
      <c r="AL225" s="77"/>
      <c r="AM225" s="77"/>
      <c r="AN225" s="77"/>
      <c r="AO225" s="77"/>
      <c r="AP225" s="77"/>
      <c r="AQ225" s="77"/>
      <c r="AR225" s="77"/>
      <c r="AS225" s="77"/>
      <c r="AT225" s="77"/>
      <c r="AU225" s="77"/>
      <c r="AV225" s="77"/>
      <c r="AW225" s="77"/>
      <c r="AX225" s="77"/>
      <c r="AY225" s="77"/>
      <c r="AZ225" s="77"/>
      <c r="BA225" s="77"/>
      <c r="BB225" s="77"/>
      <c r="BC225" s="77"/>
      <c r="BD225" s="77"/>
      <c r="BE225" s="77"/>
      <c r="BF225" s="77"/>
      <c r="BG225" s="77"/>
      <c r="BH225" s="77"/>
      <c r="BI225" s="77"/>
      <c r="BJ225" s="77"/>
      <c r="BK225" s="77"/>
      <c r="BL225" s="77"/>
      <c r="BM225" s="77"/>
      <c r="BN225" s="77"/>
      <c r="BO225" s="77"/>
      <c r="BP225" s="77"/>
      <c r="BQ225" s="77"/>
      <c r="BR225" s="77"/>
      <c r="BS225" s="77"/>
      <c r="BT225" s="77"/>
      <c r="BU225" s="77"/>
      <c r="BV225" s="77"/>
    </row>
    <row r="226" spans="1:74" ht="13.5" x14ac:dyDescent="0.7">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row>
    <row r="227" spans="1:74" ht="13.5" x14ac:dyDescent="0.7">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row>
    <row r="228" spans="1:74" ht="13.5" x14ac:dyDescent="0.7">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row>
    <row r="229" spans="1:74" ht="13.5" x14ac:dyDescent="0.7">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row>
    <row r="230" spans="1:74" ht="13.5" x14ac:dyDescent="0.7">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row>
    <row r="231" spans="1:74" ht="13.5" x14ac:dyDescent="0.7">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row>
    <row r="232" spans="1:74" ht="13.5" x14ac:dyDescent="0.7">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row>
    <row r="233" spans="1:74" ht="13.5" x14ac:dyDescent="0.7">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row>
    <row r="234" spans="1:74" ht="13.5" x14ac:dyDescent="0.7">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row>
    <row r="235" spans="1:74" ht="13.5" x14ac:dyDescent="0.7">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row>
    <row r="236" spans="1:74" ht="13.5" x14ac:dyDescent="0.7">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row>
    <row r="237" spans="1:74" ht="13.5" x14ac:dyDescent="0.7">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row>
    <row r="238" spans="1:74" ht="13.5" x14ac:dyDescent="0.7">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c r="AK238" s="77"/>
      <c r="AL238" s="77"/>
      <c r="AM238" s="77"/>
      <c r="AN238" s="77"/>
      <c r="AO238" s="77"/>
      <c r="AP238" s="77"/>
      <c r="AQ238" s="77"/>
      <c r="AR238" s="77"/>
      <c r="AS238" s="77"/>
      <c r="AT238" s="77"/>
      <c r="AU238" s="77"/>
      <c r="AV238" s="77"/>
      <c r="AW238" s="77"/>
      <c r="AX238" s="77"/>
      <c r="AY238" s="77"/>
      <c r="AZ238" s="77"/>
      <c r="BA238" s="77"/>
      <c r="BB238" s="77"/>
      <c r="BC238" s="77"/>
      <c r="BD238" s="77"/>
      <c r="BE238" s="77"/>
      <c r="BF238" s="77"/>
      <c r="BG238" s="77"/>
      <c r="BH238" s="77"/>
      <c r="BI238" s="77"/>
      <c r="BJ238" s="77"/>
      <c r="BK238" s="77"/>
      <c r="BL238" s="77"/>
      <c r="BM238" s="77"/>
      <c r="BN238" s="77"/>
      <c r="BO238" s="77"/>
      <c r="BP238" s="77"/>
      <c r="BQ238" s="77"/>
      <c r="BR238" s="77"/>
      <c r="BS238" s="77"/>
      <c r="BT238" s="77"/>
      <c r="BU238" s="77"/>
      <c r="BV238" s="77"/>
    </row>
    <row r="239" spans="1:74" ht="13.5" x14ac:dyDescent="0.7">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3.5" x14ac:dyDescent="0.7">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3.5" x14ac:dyDescent="0.7">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3.5" x14ac:dyDescent="0.7">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3.5" x14ac:dyDescent="0.7">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3.5" x14ac:dyDescent="0.7">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row>
    <row r="401" spans="1:36"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row>
    <row r="402" spans="1:36"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row>
    <row r="403" spans="1:36"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row>
    <row r="404" spans="1:36"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row>
    <row r="405" spans="1:36"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row>
    <row r="406" spans="1:36"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row>
    <row r="407" spans="1:36"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row>
    <row r="408" spans="1:36"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row>
    <row r="409" spans="1:36"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row>
    <row r="410" spans="1:36"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C46E2-3A9E-4C36-BE5F-4AF4863AE016}">
  <sheetPr>
    <tabColor rgb="FF00B050"/>
  </sheetPr>
  <dimension ref="A1:AI59"/>
  <sheetViews>
    <sheetView topLeftCell="A51" workbookViewId="0">
      <selection activeCell="D57" sqref="D57:M57"/>
    </sheetView>
  </sheetViews>
  <sheetFormatPr defaultRowHeight="14.75" x14ac:dyDescent="0.75"/>
  <cols>
    <col min="1" max="1" width="45.81640625" customWidth="1"/>
    <col min="2" max="2" width="18.81640625" customWidth="1"/>
    <col min="3" max="3" width="15.453125" customWidth="1"/>
    <col min="4" max="4" width="12" bestFit="1" customWidth="1"/>
    <col min="5" max="5" width="9.54296875" customWidth="1"/>
    <col min="6" max="6" width="12" customWidth="1"/>
  </cols>
  <sheetData>
    <row r="1" spans="1:12" x14ac:dyDescent="0.75">
      <c r="A1" s="1" t="s">
        <v>1066</v>
      </c>
      <c r="B1">
        <v>2023</v>
      </c>
      <c r="C1">
        <v>2030</v>
      </c>
      <c r="D1">
        <v>2050</v>
      </c>
    </row>
    <row r="2" spans="1:12" x14ac:dyDescent="0.75">
      <c r="A2" s="1" t="s">
        <v>1067</v>
      </c>
      <c r="B2" s="346">
        <v>4.8</v>
      </c>
      <c r="C2" s="346">
        <v>2.08</v>
      </c>
      <c r="D2" s="346">
        <v>0.82</v>
      </c>
    </row>
    <row r="3" spans="1:12" x14ac:dyDescent="0.75">
      <c r="A3" s="1" t="s">
        <v>1068</v>
      </c>
      <c r="B3" s="346">
        <v>2.5</v>
      </c>
      <c r="C3" s="346">
        <v>2.4500000000000002</v>
      </c>
      <c r="D3" s="346">
        <v>2.41</v>
      </c>
    </row>
    <row r="5" spans="1:12" x14ac:dyDescent="0.75">
      <c r="A5" s="1" t="s">
        <v>1069</v>
      </c>
      <c r="B5">
        <v>2023</v>
      </c>
      <c r="C5">
        <v>2030</v>
      </c>
      <c r="D5">
        <v>2050</v>
      </c>
    </row>
    <row r="6" spans="1:12" x14ac:dyDescent="0.75">
      <c r="A6" s="1" t="s">
        <v>1067</v>
      </c>
      <c r="B6" s="346">
        <f>B2*About!$A$84</f>
        <v>4.2581312231705768</v>
      </c>
      <c r="C6" s="346">
        <f>C2*About!$A$84</f>
        <v>1.8451901967072499</v>
      </c>
      <c r="D6" s="346">
        <f>D2*About!$A$84</f>
        <v>0.72743075062497342</v>
      </c>
      <c r="E6" s="346"/>
      <c r="F6" s="346"/>
      <c r="G6" s="346"/>
      <c r="H6" s="346"/>
      <c r="I6" s="346"/>
      <c r="J6" s="346"/>
      <c r="K6" s="346"/>
      <c r="L6" s="346"/>
    </row>
    <row r="7" spans="1:12" x14ac:dyDescent="0.75">
      <c r="A7" s="1" t="s">
        <v>1068</v>
      </c>
      <c r="B7" s="346">
        <f>B3*About!$A$84</f>
        <v>2.2177766787346753</v>
      </c>
      <c r="C7" s="346">
        <f>C3*About!$A$84</f>
        <v>2.1734211451599821</v>
      </c>
      <c r="D7" s="346">
        <f>D3*About!$A$84</f>
        <v>2.1379367183002271</v>
      </c>
    </row>
    <row r="9" spans="1:12" x14ac:dyDescent="0.75">
      <c r="A9" s="1" t="s">
        <v>1070</v>
      </c>
    </row>
    <row r="10" spans="1:12" x14ac:dyDescent="0.75">
      <c r="A10">
        <v>61013</v>
      </c>
      <c r="B10" t="s">
        <v>1071</v>
      </c>
    </row>
    <row r="11" spans="1:12" x14ac:dyDescent="0.75">
      <c r="A11" s="15" t="s">
        <v>1072</v>
      </c>
    </row>
    <row r="13" spans="1:12" x14ac:dyDescent="0.75">
      <c r="A13" s="1" t="s">
        <v>1073</v>
      </c>
    </row>
    <row r="14" spans="1:12" x14ac:dyDescent="0.75">
      <c r="A14">
        <v>2.2046199999999998</v>
      </c>
      <c r="B14" t="s">
        <v>1074</v>
      </c>
    </row>
    <row r="16" spans="1:12" x14ac:dyDescent="0.75">
      <c r="A16" t="s">
        <v>1075</v>
      </c>
    </row>
    <row r="17" spans="1:35" x14ac:dyDescent="0.75">
      <c r="A17" t="s">
        <v>1076</v>
      </c>
    </row>
    <row r="18" spans="1:35" x14ac:dyDescent="0.75">
      <c r="A18" t="s">
        <v>1077</v>
      </c>
    </row>
    <row r="20" spans="1:35" x14ac:dyDescent="0.75">
      <c r="A20" t="s">
        <v>1078</v>
      </c>
    </row>
    <row r="21" spans="1:35" x14ac:dyDescent="0.75">
      <c r="A21" t="s">
        <v>1079</v>
      </c>
    </row>
    <row r="22" spans="1:35" x14ac:dyDescent="0.75">
      <c r="A22" t="s">
        <v>1080</v>
      </c>
    </row>
    <row r="23" spans="1:35" x14ac:dyDescent="0.75">
      <c r="A23" t="s">
        <v>1081</v>
      </c>
    </row>
    <row r="24" spans="1:35" x14ac:dyDescent="0.75">
      <c r="A24" t="s">
        <v>1082</v>
      </c>
    </row>
    <row r="26" spans="1:35" x14ac:dyDescent="0.75">
      <c r="A26" t="s">
        <v>1083</v>
      </c>
      <c r="D26">
        <v>2023</v>
      </c>
      <c r="E26">
        <v>2030</v>
      </c>
      <c r="F26">
        <v>2050</v>
      </c>
    </row>
    <row r="27" spans="1:35" x14ac:dyDescent="0.75">
      <c r="A27" t="s">
        <v>1084</v>
      </c>
      <c r="D27" s="5">
        <f>B6/$A$14/$A$10</f>
        <v>3.1656501569774988E-5</v>
      </c>
      <c r="E27" s="5">
        <f t="shared" ref="E27:F28" si="0">C6/$A$14/$A$10</f>
        <v>1.3717817346902493E-5</v>
      </c>
      <c r="F27" s="5">
        <f t="shared" si="0"/>
        <v>5.4079856848365593E-6</v>
      </c>
    </row>
    <row r="28" spans="1:35" x14ac:dyDescent="0.75">
      <c r="A28" t="s">
        <v>1085</v>
      </c>
      <c r="D28" s="5">
        <f>B7/$A$14/$A$10</f>
        <v>1.6487761234257805E-5</v>
      </c>
      <c r="E28" s="5">
        <f t="shared" si="0"/>
        <v>1.6158006009572651E-5</v>
      </c>
      <c r="F28" s="5">
        <f t="shared" si="0"/>
        <v>1.5894201829824525E-5</v>
      </c>
      <c r="G28" s="5"/>
    </row>
    <row r="30" spans="1:35" x14ac:dyDescent="0.75">
      <c r="A30" s="347" t="s">
        <v>1044</v>
      </c>
      <c r="B30" s="348"/>
      <c r="C30" s="348"/>
      <c r="D30" s="348"/>
      <c r="E30" s="348"/>
      <c r="F30" s="348"/>
      <c r="G30" s="348"/>
      <c r="H30" s="348"/>
      <c r="I30" s="348"/>
      <c r="J30" s="348"/>
      <c r="K30" s="348"/>
      <c r="L30" s="348"/>
      <c r="M30" s="348"/>
      <c r="N30" s="348"/>
      <c r="O30" s="348"/>
      <c r="P30" s="348"/>
      <c r="Q30" s="348"/>
      <c r="R30" s="348"/>
      <c r="S30" s="348"/>
      <c r="T30" s="348"/>
      <c r="U30" s="348"/>
      <c r="V30" s="348"/>
      <c r="W30" s="348"/>
      <c r="X30" s="348"/>
      <c r="Y30" s="348"/>
      <c r="Z30" s="348"/>
      <c r="AA30" s="348"/>
      <c r="AB30" s="348"/>
      <c r="AC30" s="348"/>
      <c r="AD30" s="348"/>
      <c r="AE30" s="348"/>
      <c r="AF30" s="348"/>
      <c r="AG30" s="348"/>
      <c r="AH30" s="348"/>
      <c r="AI30" s="348"/>
    </row>
    <row r="31" spans="1:35" x14ac:dyDescent="0.75">
      <c r="A31" s="1" t="s">
        <v>1045</v>
      </c>
      <c r="B31" s="345">
        <v>2021</v>
      </c>
      <c r="C31">
        <v>2022</v>
      </c>
      <c r="D31" s="345">
        <v>2023</v>
      </c>
      <c r="E31">
        <v>2024</v>
      </c>
      <c r="F31" s="345">
        <v>2025</v>
      </c>
      <c r="G31">
        <v>2026</v>
      </c>
      <c r="H31" s="345">
        <v>2027</v>
      </c>
      <c r="I31">
        <v>2028</v>
      </c>
      <c r="J31" s="345">
        <v>2029</v>
      </c>
      <c r="K31">
        <v>2030</v>
      </c>
      <c r="L31" s="345">
        <v>2031</v>
      </c>
      <c r="M31">
        <v>2032</v>
      </c>
      <c r="N31" s="345">
        <v>2033</v>
      </c>
      <c r="O31">
        <v>2034</v>
      </c>
      <c r="P31" s="345">
        <v>2035</v>
      </c>
      <c r="Q31">
        <v>2036</v>
      </c>
      <c r="R31" s="345">
        <v>2037</v>
      </c>
      <c r="S31">
        <v>2038</v>
      </c>
      <c r="T31" s="345">
        <v>2039</v>
      </c>
      <c r="U31">
        <v>2040</v>
      </c>
      <c r="V31" s="345">
        <v>2041</v>
      </c>
      <c r="W31">
        <v>2042</v>
      </c>
      <c r="X31" s="345">
        <v>2043</v>
      </c>
      <c r="Y31">
        <v>2044</v>
      </c>
      <c r="Z31" s="345">
        <v>2045</v>
      </c>
      <c r="AA31">
        <v>2046</v>
      </c>
      <c r="AB31" s="345">
        <v>2047</v>
      </c>
      <c r="AC31">
        <v>2048</v>
      </c>
      <c r="AD31" s="345">
        <v>2049</v>
      </c>
      <c r="AE31">
        <v>2050</v>
      </c>
    </row>
    <row r="32" spans="1:35" x14ac:dyDescent="0.75">
      <c r="A32" t="s">
        <v>1046</v>
      </c>
      <c r="B32" s="19">
        <v>0.05</v>
      </c>
      <c r="C32" s="19">
        <v>0.05</v>
      </c>
      <c r="D32" s="19">
        <v>0.05</v>
      </c>
      <c r="E32" s="19">
        <v>0.05</v>
      </c>
      <c r="F32" s="19">
        <v>0.05</v>
      </c>
      <c r="G32" s="19">
        <v>0.05</v>
      </c>
      <c r="H32" s="19">
        <v>0.05</v>
      </c>
      <c r="I32" s="19">
        <v>0.05</v>
      </c>
      <c r="J32" s="19">
        <v>0.05</v>
      </c>
      <c r="K32" s="19">
        <v>0.05</v>
      </c>
      <c r="L32" s="19">
        <v>0.05</v>
      </c>
      <c r="M32" s="19">
        <v>0.05</v>
      </c>
      <c r="N32" s="19">
        <v>0.05</v>
      </c>
      <c r="O32" s="19">
        <v>0.05</v>
      </c>
      <c r="P32" s="19">
        <v>0.05</v>
      </c>
      <c r="Q32" s="19">
        <v>0.05</v>
      </c>
      <c r="R32" s="19">
        <v>0.05</v>
      </c>
      <c r="S32" s="19">
        <v>0.05</v>
      </c>
      <c r="T32" s="19">
        <v>0.05</v>
      </c>
      <c r="U32" s="19">
        <v>0.05</v>
      </c>
      <c r="V32" s="19">
        <v>0.05</v>
      </c>
      <c r="W32" s="19">
        <v>0.05</v>
      </c>
      <c r="X32" s="19">
        <v>0.05</v>
      </c>
      <c r="Y32" s="19">
        <v>0.05</v>
      </c>
      <c r="Z32" s="19">
        <v>0.05</v>
      </c>
      <c r="AA32" s="19">
        <v>0.05</v>
      </c>
      <c r="AB32" s="19">
        <v>0.05</v>
      </c>
      <c r="AC32" s="19">
        <v>0.05</v>
      </c>
      <c r="AD32" s="19">
        <v>0.05</v>
      </c>
      <c r="AE32" s="19">
        <v>0.05</v>
      </c>
    </row>
    <row r="33" spans="1:35" x14ac:dyDescent="0.75">
      <c r="A33" t="s">
        <v>1047</v>
      </c>
      <c r="B33" s="19">
        <v>0.95</v>
      </c>
      <c r="C33" s="19">
        <v>0.86309999999999998</v>
      </c>
      <c r="D33" s="19">
        <v>0.77789999999999992</v>
      </c>
      <c r="E33" s="19">
        <v>0.69279999999999997</v>
      </c>
      <c r="F33" s="19">
        <v>0.60829999999999995</v>
      </c>
      <c r="G33" s="19">
        <v>0.52400000000000002</v>
      </c>
      <c r="H33" s="19">
        <v>0.43959999999999999</v>
      </c>
      <c r="I33" s="19">
        <v>0.35619999999999996</v>
      </c>
      <c r="J33" s="19">
        <v>0.27269999999999994</v>
      </c>
      <c r="K33" s="19">
        <v>0.18999999999999995</v>
      </c>
      <c r="L33" s="19">
        <v>0.19289999999999996</v>
      </c>
      <c r="M33" s="19">
        <v>0.19439999999999991</v>
      </c>
      <c r="N33" s="19">
        <v>0.19579999999999997</v>
      </c>
      <c r="O33" s="19">
        <v>0.19739999999999991</v>
      </c>
      <c r="P33" s="19">
        <v>0.19989999999999997</v>
      </c>
      <c r="Q33" s="19">
        <v>0.2014999999999999</v>
      </c>
      <c r="R33" s="19">
        <v>0.20289999999999997</v>
      </c>
      <c r="S33" s="19">
        <v>0.2044999999999999</v>
      </c>
      <c r="T33" s="19">
        <v>0.2056</v>
      </c>
      <c r="U33" s="19">
        <v>0.20649999999999991</v>
      </c>
      <c r="V33" s="19">
        <v>0.20699999999999996</v>
      </c>
      <c r="W33" s="19">
        <v>0.20799999999999996</v>
      </c>
      <c r="X33" s="19">
        <v>0.2107</v>
      </c>
      <c r="Y33" s="19">
        <v>0.21189999999999998</v>
      </c>
      <c r="Z33" s="19">
        <v>0.21429999999999993</v>
      </c>
      <c r="AA33" s="19">
        <v>0.2155999999999999</v>
      </c>
      <c r="AB33" s="19">
        <v>0.21589999999999998</v>
      </c>
      <c r="AC33" s="19">
        <v>0.21739999999999993</v>
      </c>
      <c r="AD33" s="19">
        <v>0.21899999999999997</v>
      </c>
      <c r="AE33" s="19">
        <v>0.22039999999999993</v>
      </c>
    </row>
    <row r="34" spans="1:35" x14ac:dyDescent="0.75">
      <c r="A34" t="s">
        <v>1048</v>
      </c>
      <c r="B34" s="19">
        <v>0</v>
      </c>
      <c r="C34" s="19">
        <v>0</v>
      </c>
      <c r="D34" s="19">
        <v>0</v>
      </c>
      <c r="E34" s="19">
        <v>0</v>
      </c>
      <c r="F34" s="19">
        <v>0</v>
      </c>
      <c r="G34" s="19">
        <v>0</v>
      </c>
      <c r="H34" s="19">
        <v>0</v>
      </c>
      <c r="I34" s="19">
        <v>0</v>
      </c>
      <c r="J34" s="19">
        <v>0</v>
      </c>
      <c r="K34" s="19">
        <v>0</v>
      </c>
      <c r="L34" s="19">
        <v>0</v>
      </c>
      <c r="M34" s="19">
        <v>0</v>
      </c>
      <c r="N34" s="19">
        <v>0</v>
      </c>
      <c r="O34" s="19">
        <v>0</v>
      </c>
      <c r="P34" s="19">
        <v>0</v>
      </c>
      <c r="Q34" s="19">
        <v>0</v>
      </c>
      <c r="R34" s="19">
        <v>0</v>
      </c>
      <c r="S34" s="19">
        <v>0</v>
      </c>
      <c r="T34" s="19">
        <v>0</v>
      </c>
      <c r="U34" s="19">
        <v>0</v>
      </c>
      <c r="V34" s="19">
        <v>0</v>
      </c>
      <c r="W34" s="19">
        <v>0</v>
      </c>
      <c r="X34" s="19">
        <v>0</v>
      </c>
      <c r="Y34" s="19">
        <v>0</v>
      </c>
      <c r="Z34" s="19">
        <v>0</v>
      </c>
      <c r="AA34" s="19">
        <v>0</v>
      </c>
      <c r="AB34" s="19">
        <v>0</v>
      </c>
      <c r="AC34" s="19">
        <v>0</v>
      </c>
      <c r="AD34" s="19">
        <v>0</v>
      </c>
      <c r="AE34" s="19">
        <v>0</v>
      </c>
    </row>
    <row r="35" spans="1:35" x14ac:dyDescent="0.75">
      <c r="A35" t="s">
        <v>1049</v>
      </c>
      <c r="B35" s="19">
        <v>0</v>
      </c>
      <c r="C35" s="19">
        <v>0</v>
      </c>
      <c r="D35" s="19">
        <v>0</v>
      </c>
      <c r="E35" s="19">
        <v>0</v>
      </c>
      <c r="F35" s="19">
        <v>0</v>
      </c>
      <c r="G35" s="19">
        <v>0</v>
      </c>
      <c r="H35" s="19">
        <v>0</v>
      </c>
      <c r="I35" s="19">
        <v>0</v>
      </c>
      <c r="J35" s="19">
        <v>0</v>
      </c>
      <c r="K35" s="19">
        <v>0</v>
      </c>
      <c r="L35" s="19">
        <v>0</v>
      </c>
      <c r="M35" s="19">
        <v>0</v>
      </c>
      <c r="N35" s="19">
        <v>0</v>
      </c>
      <c r="O35" s="19">
        <v>0</v>
      </c>
      <c r="P35" s="19">
        <v>0</v>
      </c>
      <c r="Q35" s="19">
        <v>0</v>
      </c>
      <c r="R35" s="19">
        <v>0</v>
      </c>
      <c r="S35" s="19">
        <v>0</v>
      </c>
      <c r="T35" s="19">
        <v>0</v>
      </c>
      <c r="U35" s="19">
        <v>0</v>
      </c>
      <c r="V35" s="19">
        <v>0</v>
      </c>
      <c r="W35" s="19">
        <v>0</v>
      </c>
      <c r="X35" s="19">
        <v>0</v>
      </c>
      <c r="Y35" s="19">
        <v>0</v>
      </c>
      <c r="Z35" s="19">
        <v>0</v>
      </c>
      <c r="AA35" s="19">
        <v>0</v>
      </c>
      <c r="AB35" s="19">
        <v>0</v>
      </c>
      <c r="AC35" s="19">
        <v>0</v>
      </c>
      <c r="AD35" s="19">
        <v>0</v>
      </c>
      <c r="AE35" s="19">
        <v>0</v>
      </c>
    </row>
    <row r="36" spans="1:35" x14ac:dyDescent="0.75">
      <c r="A36" t="s">
        <v>1050</v>
      </c>
      <c r="B36" s="19">
        <v>0</v>
      </c>
      <c r="C36" s="19">
        <v>0</v>
      </c>
      <c r="D36" s="19">
        <v>0</v>
      </c>
      <c r="E36" s="19">
        <v>0</v>
      </c>
      <c r="F36" s="19">
        <v>0</v>
      </c>
      <c r="G36" s="19">
        <v>0</v>
      </c>
      <c r="H36" s="19">
        <v>0</v>
      </c>
      <c r="I36" s="19">
        <v>0</v>
      </c>
      <c r="J36" s="19">
        <v>0</v>
      </c>
      <c r="K36" s="19">
        <v>0</v>
      </c>
      <c r="L36" s="19">
        <v>0</v>
      </c>
      <c r="M36" s="19">
        <v>0</v>
      </c>
      <c r="N36" s="19">
        <v>0</v>
      </c>
      <c r="O36" s="19">
        <v>0</v>
      </c>
      <c r="P36" s="19">
        <v>0</v>
      </c>
      <c r="Q36" s="19">
        <v>0</v>
      </c>
      <c r="R36" s="19">
        <v>0</v>
      </c>
      <c r="S36" s="19">
        <v>0</v>
      </c>
      <c r="T36" s="19">
        <v>0</v>
      </c>
      <c r="U36" s="19">
        <v>0</v>
      </c>
      <c r="V36" s="19">
        <v>0</v>
      </c>
      <c r="W36" s="19">
        <v>0</v>
      </c>
      <c r="X36" s="19">
        <v>0</v>
      </c>
      <c r="Y36" s="19">
        <v>0</v>
      </c>
      <c r="Z36" s="19">
        <v>0</v>
      </c>
      <c r="AA36" s="19">
        <v>0</v>
      </c>
      <c r="AB36" s="19">
        <v>0</v>
      </c>
      <c r="AC36" s="19">
        <v>0</v>
      </c>
      <c r="AD36" s="19">
        <v>0</v>
      </c>
      <c r="AE36" s="19">
        <v>0</v>
      </c>
    </row>
    <row r="37" spans="1:35" x14ac:dyDescent="0.75">
      <c r="A37" t="s">
        <v>1051</v>
      </c>
      <c r="B37" s="19">
        <v>0</v>
      </c>
      <c r="C37" s="19">
        <v>8.6900000000000005E-2</v>
      </c>
      <c r="D37" s="19">
        <v>0.1721</v>
      </c>
      <c r="E37" s="19">
        <v>0.25719999999999998</v>
      </c>
      <c r="F37" s="19">
        <v>0.3417</v>
      </c>
      <c r="G37" s="19">
        <v>0.42599999999999999</v>
      </c>
      <c r="H37" s="19">
        <v>0.51039999999999996</v>
      </c>
      <c r="I37" s="19">
        <v>0.59379999999999999</v>
      </c>
      <c r="J37" s="19">
        <v>0.67730000000000001</v>
      </c>
      <c r="K37" s="19">
        <v>0.76</v>
      </c>
      <c r="L37" s="19">
        <v>0.7571</v>
      </c>
      <c r="M37" s="19">
        <v>0.75560000000000005</v>
      </c>
      <c r="N37" s="19">
        <v>0.75419999999999998</v>
      </c>
      <c r="O37" s="19">
        <v>0.75260000000000005</v>
      </c>
      <c r="P37" s="19">
        <v>0.75009999999999999</v>
      </c>
      <c r="Q37" s="19">
        <v>0.74850000000000005</v>
      </c>
      <c r="R37" s="19">
        <v>0.74709999999999999</v>
      </c>
      <c r="S37" s="19">
        <v>0.74550000000000005</v>
      </c>
      <c r="T37" s="19">
        <v>0.74439999999999995</v>
      </c>
      <c r="U37" s="19">
        <v>0.74350000000000005</v>
      </c>
      <c r="V37" s="19">
        <v>0.74299999999999999</v>
      </c>
      <c r="W37" s="19">
        <v>0.74199999999999999</v>
      </c>
      <c r="X37" s="19">
        <v>0.73929999999999996</v>
      </c>
      <c r="Y37" s="19">
        <v>0.73809999999999998</v>
      </c>
      <c r="Z37" s="19">
        <v>0.73570000000000002</v>
      </c>
      <c r="AA37" s="19">
        <v>0.73440000000000005</v>
      </c>
      <c r="AB37" s="19">
        <v>0.73409999999999997</v>
      </c>
      <c r="AC37" s="19">
        <v>0.73260000000000003</v>
      </c>
      <c r="AD37" s="19">
        <v>0.73099999999999998</v>
      </c>
      <c r="AE37" s="19">
        <v>0.72960000000000003</v>
      </c>
    </row>
    <row r="38" spans="1:35" x14ac:dyDescent="0.75">
      <c r="A38" t="s">
        <v>1052</v>
      </c>
      <c r="B38" s="19">
        <v>0</v>
      </c>
      <c r="C38" s="19">
        <v>0</v>
      </c>
      <c r="D38" s="19">
        <v>0</v>
      </c>
      <c r="E38" s="19">
        <v>0</v>
      </c>
      <c r="F38" s="19">
        <v>0</v>
      </c>
      <c r="G38" s="19">
        <v>0</v>
      </c>
      <c r="H38" s="19">
        <v>0</v>
      </c>
      <c r="I38" s="19">
        <v>0</v>
      </c>
      <c r="J38" s="19">
        <v>0</v>
      </c>
      <c r="K38" s="19">
        <v>0</v>
      </c>
      <c r="L38" s="19">
        <v>0</v>
      </c>
      <c r="M38" s="19">
        <v>0</v>
      </c>
      <c r="N38" s="19">
        <v>0</v>
      </c>
      <c r="O38" s="19">
        <v>0</v>
      </c>
      <c r="P38" s="19">
        <v>0</v>
      </c>
      <c r="Q38" s="19">
        <v>0</v>
      </c>
      <c r="R38" s="19">
        <v>0</v>
      </c>
      <c r="S38" s="19">
        <v>0</v>
      </c>
      <c r="T38" s="19">
        <v>0</v>
      </c>
      <c r="U38" s="19">
        <v>0</v>
      </c>
      <c r="V38" s="19">
        <v>0</v>
      </c>
      <c r="W38" s="19">
        <v>0</v>
      </c>
      <c r="X38" s="19">
        <v>0</v>
      </c>
      <c r="Y38" s="19">
        <v>0</v>
      </c>
      <c r="Z38" s="19">
        <v>0</v>
      </c>
      <c r="AA38" s="19">
        <v>0</v>
      </c>
      <c r="AB38" s="19">
        <v>0</v>
      </c>
      <c r="AC38" s="19">
        <v>0</v>
      </c>
      <c r="AD38" s="19">
        <v>0</v>
      </c>
      <c r="AE38" s="19">
        <v>0</v>
      </c>
    </row>
    <row r="40" spans="1:35" x14ac:dyDescent="0.75">
      <c r="A40" s="347" t="s">
        <v>1087</v>
      </c>
      <c r="B40" s="348"/>
      <c r="C40" s="348"/>
      <c r="D40" s="348"/>
      <c r="E40" s="348"/>
      <c r="F40" s="348"/>
      <c r="G40" s="348"/>
      <c r="H40" s="348"/>
      <c r="I40" s="348"/>
      <c r="J40" s="348"/>
      <c r="K40" s="348"/>
      <c r="L40" s="348"/>
      <c r="M40" s="348"/>
      <c r="N40" s="348"/>
      <c r="O40" s="348"/>
      <c r="P40" s="348"/>
      <c r="Q40" s="348"/>
      <c r="R40" s="348"/>
      <c r="S40" s="348"/>
      <c r="T40" s="348"/>
      <c r="U40" s="348"/>
      <c r="V40" s="348"/>
      <c r="W40" s="348"/>
      <c r="X40" s="348"/>
      <c r="Y40" s="348"/>
      <c r="Z40" s="348"/>
      <c r="AA40" s="348"/>
      <c r="AB40" s="348"/>
      <c r="AC40" s="348"/>
      <c r="AD40" s="348"/>
      <c r="AE40" s="348"/>
      <c r="AF40" s="348"/>
      <c r="AG40" s="348"/>
      <c r="AH40" s="348"/>
      <c r="AI40" s="348"/>
    </row>
    <row r="41" spans="1:35" x14ac:dyDescent="0.75">
      <c r="A41" s="1" t="s">
        <v>821</v>
      </c>
      <c r="C41" s="1" t="s">
        <v>1198</v>
      </c>
      <c r="D41" s="1"/>
      <c r="E41" s="1"/>
    </row>
    <row r="42" spans="1:35" x14ac:dyDescent="0.75">
      <c r="A42" s="1"/>
    </row>
    <row r="43" spans="1:35" x14ac:dyDescent="0.75">
      <c r="A43" t="s">
        <v>1090</v>
      </c>
      <c r="B43">
        <v>3</v>
      </c>
      <c r="C43">
        <f>_xlfn.XLOOKUP(About!$B$2,'State Subsidies'!$B:$B,'State Subsidies'!$E:$E,0,0,1)</f>
        <v>1</v>
      </c>
    </row>
    <row r="44" spans="1:35" x14ac:dyDescent="0.75">
      <c r="A44" t="s">
        <v>822</v>
      </c>
      <c r="B44">
        <v>61127.365236523648</v>
      </c>
    </row>
    <row r="45" spans="1:35" x14ac:dyDescent="0.75">
      <c r="A45" t="s">
        <v>824</v>
      </c>
      <c r="B45">
        <v>2.2046199999999998</v>
      </c>
    </row>
    <row r="46" spans="1:35" x14ac:dyDescent="0.75">
      <c r="A46" t="s">
        <v>825</v>
      </c>
      <c r="B46">
        <f>B44*B45</f>
        <v>134762.61194774476</v>
      </c>
    </row>
    <row r="47" spans="1:35" x14ac:dyDescent="0.75">
      <c r="A47" t="s">
        <v>823</v>
      </c>
      <c r="B47">
        <f>B43/B46*About!$A$84</f>
        <v>1.9748296474941895E-5</v>
      </c>
      <c r="C47">
        <f>($B$47)*($C$43/$B$43)</f>
        <v>6.5827654916472977E-6</v>
      </c>
      <c r="D47">
        <f>B47+C47</f>
        <v>2.6331061966589191E-5</v>
      </c>
    </row>
    <row r="49" spans="1:31" x14ac:dyDescent="0.75">
      <c r="A49" t="s">
        <v>1091</v>
      </c>
      <c r="B49">
        <v>0.75</v>
      </c>
    </row>
    <row r="50" spans="1:31" x14ac:dyDescent="0.75">
      <c r="A50" t="s">
        <v>822</v>
      </c>
      <c r="B50">
        <v>61127.365236523648</v>
      </c>
    </row>
    <row r="51" spans="1:31" x14ac:dyDescent="0.75">
      <c r="A51" t="s">
        <v>824</v>
      </c>
      <c r="B51">
        <v>2.2046199999999998</v>
      </c>
    </row>
    <row r="52" spans="1:31" x14ac:dyDescent="0.75">
      <c r="A52" t="s">
        <v>825</v>
      </c>
      <c r="B52">
        <f>B50*B51</f>
        <v>134762.61194774476</v>
      </c>
    </row>
    <row r="53" spans="1:31" x14ac:dyDescent="0.75">
      <c r="A53" t="s">
        <v>823</v>
      </c>
      <c r="B53">
        <f>B49/B52*About!$A$84</f>
        <v>4.9370741187354737E-6</v>
      </c>
    </row>
    <row r="56" spans="1:31" x14ac:dyDescent="0.75">
      <c r="B56">
        <v>2021</v>
      </c>
      <c r="C56">
        <v>2022</v>
      </c>
      <c r="D56">
        <v>2023</v>
      </c>
      <c r="E56">
        <v>2024</v>
      </c>
      <c r="F56">
        <v>2025</v>
      </c>
      <c r="G56">
        <v>2026</v>
      </c>
      <c r="H56">
        <v>2027</v>
      </c>
      <c r="I56">
        <v>2028</v>
      </c>
      <c r="J56">
        <v>2029</v>
      </c>
      <c r="K56">
        <v>2030</v>
      </c>
      <c r="L56">
        <v>2031</v>
      </c>
      <c r="M56">
        <v>2032</v>
      </c>
      <c r="N56">
        <v>2033</v>
      </c>
      <c r="O56">
        <v>2034</v>
      </c>
      <c r="P56">
        <v>2035</v>
      </c>
      <c r="Q56">
        <v>2036</v>
      </c>
      <c r="R56">
        <v>2037</v>
      </c>
      <c r="S56">
        <v>2038</v>
      </c>
      <c r="T56">
        <v>2039</v>
      </c>
      <c r="U56">
        <v>2040</v>
      </c>
      <c r="V56">
        <v>2041</v>
      </c>
      <c r="W56">
        <v>2042</v>
      </c>
      <c r="X56">
        <v>2043</v>
      </c>
      <c r="Y56">
        <v>2044</v>
      </c>
      <c r="Z56">
        <v>2045</v>
      </c>
      <c r="AA56">
        <v>2046</v>
      </c>
      <c r="AB56">
        <v>2047</v>
      </c>
      <c r="AC56">
        <v>2048</v>
      </c>
      <c r="AD56">
        <v>2049</v>
      </c>
      <c r="AE56">
        <v>2050</v>
      </c>
    </row>
    <row r="57" spans="1:31" x14ac:dyDescent="0.75">
      <c r="A57" s="1" t="s">
        <v>1088</v>
      </c>
      <c r="B57">
        <v>0</v>
      </c>
      <c r="C57">
        <v>0</v>
      </c>
      <c r="D57" s="5">
        <f>SUM(B32,B37)*$D$47+SUM(B33:B36,B38)*$B$53</f>
        <v>6.0067735111281594E-6</v>
      </c>
      <c r="E57" s="5">
        <f t="shared" ref="E57:M57" si="1">SUM(C32,C37)*$D$47+SUM(C33:C36,C38)*$B$53</f>
        <v>7.8659110551066477E-6</v>
      </c>
      <c r="F57" s="5">
        <f t="shared" si="1"/>
        <v>9.6886788197437843E-6</v>
      </c>
      <c r="G57" s="5">
        <f t="shared" si="1"/>
        <v>1.1509307185596134E-5</v>
      </c>
      <c r="H57" s="5">
        <f t="shared" si="1"/>
        <v>1.3317099158739774E-5</v>
      </c>
      <c r="I57" s="5">
        <f t="shared" si="1"/>
        <v>1.5120612334313842E-5</v>
      </c>
      <c r="J57" s="5">
        <f t="shared" si="1"/>
        <v>1.6926264908672696E-5</v>
      </c>
      <c r="K57" s="5">
        <f t="shared" si="1"/>
        <v>1.8710523495183697E-5</v>
      </c>
      <c r="L57" s="5">
        <f t="shared" si="1"/>
        <v>2.0496921480479484E-5</v>
      </c>
      <c r="M57" s="5">
        <f t="shared" si="1"/>
        <v>2.2266204275496986E-5</v>
      </c>
      <c r="N57">
        <f t="shared" ref="N57:AE57" si="2">N51</f>
        <v>0</v>
      </c>
      <c r="O57">
        <f t="shared" si="2"/>
        <v>0</v>
      </c>
      <c r="P57">
        <f t="shared" si="2"/>
        <v>0</v>
      </c>
      <c r="Q57">
        <f t="shared" si="2"/>
        <v>0</v>
      </c>
      <c r="R57">
        <f t="shared" si="2"/>
        <v>0</v>
      </c>
      <c r="S57">
        <f t="shared" si="2"/>
        <v>0</v>
      </c>
      <c r="T57">
        <f t="shared" si="2"/>
        <v>0</v>
      </c>
      <c r="U57">
        <f t="shared" si="2"/>
        <v>0</v>
      </c>
      <c r="V57">
        <f t="shared" si="2"/>
        <v>0</v>
      </c>
      <c r="W57">
        <f t="shared" si="2"/>
        <v>0</v>
      </c>
      <c r="X57">
        <f t="shared" si="2"/>
        <v>0</v>
      </c>
      <c r="Y57">
        <f t="shared" si="2"/>
        <v>0</v>
      </c>
      <c r="Z57">
        <f t="shared" si="2"/>
        <v>0</v>
      </c>
      <c r="AA57">
        <f t="shared" si="2"/>
        <v>0</v>
      </c>
      <c r="AB57">
        <f t="shared" si="2"/>
        <v>0</v>
      </c>
      <c r="AC57">
        <f t="shared" si="2"/>
        <v>0</v>
      </c>
      <c r="AD57">
        <f t="shared" si="2"/>
        <v>0</v>
      </c>
      <c r="AE57">
        <f t="shared" si="2"/>
        <v>0</v>
      </c>
    </row>
    <row r="58" spans="1:31" x14ac:dyDescent="0.75">
      <c r="A58" s="1" t="s">
        <v>1089</v>
      </c>
      <c r="B58">
        <v>0</v>
      </c>
      <c r="C58">
        <v>0</v>
      </c>
      <c r="D58" s="5">
        <f>SUM(B33,B38)*$D$47+SUM(B34:B37,B39)*$B$53</f>
        <v>2.5014508868259729E-5</v>
      </c>
      <c r="E58" s="5">
        <f t="shared" ref="E58:M58" si="3">SUM(C33,C38)*$D$47+SUM(C34:C37,C39)*$B$53</f>
        <v>2.3155371324281244E-5</v>
      </c>
      <c r="F58" s="5">
        <f t="shared" si="3"/>
        <v>2.1332603559644105E-5</v>
      </c>
      <c r="G58" s="5">
        <f t="shared" si="3"/>
        <v>1.9511975193791754E-5</v>
      </c>
      <c r="H58" s="5">
        <f t="shared" si="3"/>
        <v>1.7704183220648114E-5</v>
      </c>
      <c r="I58" s="5">
        <f t="shared" si="3"/>
        <v>1.5900670045074048E-5</v>
      </c>
      <c r="J58" s="5">
        <f t="shared" si="3"/>
        <v>1.4095017470715194E-5</v>
      </c>
      <c r="K58" s="5">
        <f t="shared" si="3"/>
        <v>1.2310758884204193E-5</v>
      </c>
      <c r="L58" s="5">
        <f t="shared" si="3"/>
        <v>1.0524360898908407E-5</v>
      </c>
      <c r="M58" s="5">
        <f t="shared" si="3"/>
        <v>8.7550781038909051E-6</v>
      </c>
      <c r="N58">
        <f t="shared" ref="N58:AE58" si="4">N52</f>
        <v>0</v>
      </c>
      <c r="O58">
        <f t="shared" si="4"/>
        <v>0</v>
      </c>
      <c r="P58">
        <f t="shared" si="4"/>
        <v>0</v>
      </c>
      <c r="Q58">
        <f t="shared" si="4"/>
        <v>0</v>
      </c>
      <c r="R58">
        <f t="shared" si="4"/>
        <v>0</v>
      </c>
      <c r="S58">
        <f t="shared" si="4"/>
        <v>0</v>
      </c>
      <c r="T58">
        <f t="shared" si="4"/>
        <v>0</v>
      </c>
      <c r="U58">
        <f t="shared" si="4"/>
        <v>0</v>
      </c>
      <c r="V58">
        <f t="shared" si="4"/>
        <v>0</v>
      </c>
      <c r="W58">
        <f t="shared" si="4"/>
        <v>0</v>
      </c>
      <c r="X58">
        <f t="shared" si="4"/>
        <v>0</v>
      </c>
      <c r="Y58">
        <f t="shared" si="4"/>
        <v>0</v>
      </c>
      <c r="Z58">
        <f t="shared" si="4"/>
        <v>0</v>
      </c>
      <c r="AA58">
        <f t="shared" si="4"/>
        <v>0</v>
      </c>
      <c r="AB58">
        <f t="shared" si="4"/>
        <v>0</v>
      </c>
      <c r="AC58">
        <f t="shared" si="4"/>
        <v>0</v>
      </c>
      <c r="AD58">
        <f t="shared" si="4"/>
        <v>0</v>
      </c>
      <c r="AE58">
        <f t="shared" si="4"/>
        <v>0</v>
      </c>
    </row>
    <row r="59" spans="1:31" x14ac:dyDescent="0.75">
      <c r="A59" s="1" t="s">
        <v>1086</v>
      </c>
      <c r="B59">
        <v>0</v>
      </c>
      <c r="C59">
        <v>0</v>
      </c>
      <c r="D59" s="5">
        <f>D58</f>
        <v>2.5014508868259729E-5</v>
      </c>
      <c r="E59" s="5">
        <f t="shared" ref="E59:M59" si="5">E58</f>
        <v>2.3155371324281244E-5</v>
      </c>
      <c r="F59" s="5">
        <f t="shared" si="5"/>
        <v>2.1332603559644105E-5</v>
      </c>
      <c r="G59" s="5">
        <f t="shared" si="5"/>
        <v>1.9511975193791754E-5</v>
      </c>
      <c r="H59" s="5">
        <f t="shared" si="5"/>
        <v>1.7704183220648114E-5</v>
      </c>
      <c r="I59" s="5">
        <f t="shared" si="5"/>
        <v>1.5900670045074048E-5</v>
      </c>
      <c r="J59" s="5">
        <f t="shared" si="5"/>
        <v>1.4095017470715194E-5</v>
      </c>
      <c r="K59" s="5">
        <f t="shared" si="5"/>
        <v>1.2310758884204193E-5</v>
      </c>
      <c r="L59" s="5">
        <f t="shared" si="5"/>
        <v>1.0524360898908407E-5</v>
      </c>
      <c r="M59" s="5">
        <f t="shared" si="5"/>
        <v>8.7550781038909051E-6</v>
      </c>
      <c r="N59">
        <f t="shared" ref="N59" si="6">N53</f>
        <v>0</v>
      </c>
      <c r="O59">
        <f t="shared" ref="O59:AE59" si="7">O53</f>
        <v>0</v>
      </c>
      <c r="P59">
        <f t="shared" si="7"/>
        <v>0</v>
      </c>
      <c r="Q59">
        <f t="shared" si="7"/>
        <v>0</v>
      </c>
      <c r="R59">
        <f t="shared" si="7"/>
        <v>0</v>
      </c>
      <c r="S59">
        <f t="shared" si="7"/>
        <v>0</v>
      </c>
      <c r="T59">
        <f t="shared" si="7"/>
        <v>0</v>
      </c>
      <c r="U59">
        <f t="shared" si="7"/>
        <v>0</v>
      </c>
      <c r="V59">
        <f t="shared" si="7"/>
        <v>0</v>
      </c>
      <c r="W59">
        <f t="shared" si="7"/>
        <v>0</v>
      </c>
      <c r="X59">
        <f t="shared" si="7"/>
        <v>0</v>
      </c>
      <c r="Y59">
        <f t="shared" si="7"/>
        <v>0</v>
      </c>
      <c r="Z59">
        <f t="shared" si="7"/>
        <v>0</v>
      </c>
      <c r="AA59">
        <f t="shared" si="7"/>
        <v>0</v>
      </c>
      <c r="AB59">
        <f t="shared" si="7"/>
        <v>0</v>
      </c>
      <c r="AC59">
        <f t="shared" si="7"/>
        <v>0</v>
      </c>
      <c r="AD59">
        <f t="shared" si="7"/>
        <v>0</v>
      </c>
      <c r="AE59">
        <f t="shared" si="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75">
      <c r="A3" t="s">
        <v>843</v>
      </c>
      <c r="B3" s="351"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75">
      <c r="A4" t="s">
        <v>845</v>
      </c>
      <c r="B4" s="352"/>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7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75">
      <c r="B6" s="351"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75">
      <c r="B7" s="352"/>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75">
      <c r="B8" s="352"/>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7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7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7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7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7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7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7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7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7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7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7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7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7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7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7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7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7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7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7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7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7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7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7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7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7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7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7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7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7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7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7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7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7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7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75">
      <c r="A43" s="1" t="s">
        <v>869</v>
      </c>
      <c r="B43" s="132" t="s">
        <v>870</v>
      </c>
    </row>
    <row r="44" spans="1:34" x14ac:dyDescent="0.75">
      <c r="B44" s="132" t="s">
        <v>871</v>
      </c>
    </row>
    <row r="45" spans="1:34" x14ac:dyDescent="0.75">
      <c r="B45" s="132" t="s">
        <v>872</v>
      </c>
    </row>
    <row r="46" spans="1:34" x14ac:dyDescent="0.75">
      <c r="B46" s="132" t="s">
        <v>873</v>
      </c>
    </row>
  </sheetData>
  <mergeCells count="2">
    <mergeCell ref="B3:B4"/>
    <mergeCell ref="B6:B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53125" defaultRowHeight="14.25" customHeight="1" x14ac:dyDescent="0.6"/>
  <cols>
    <col min="1" max="1" width="9.453125" style="135"/>
    <col min="2" max="7" width="1.453125" style="135" customWidth="1"/>
    <col min="8" max="8" width="5.453125" style="135" customWidth="1"/>
    <col min="9" max="9" width="7.453125" style="135" customWidth="1"/>
    <col min="10" max="10" width="19.453125" style="135" customWidth="1"/>
    <col min="11" max="11" width="55" style="135" bestFit="1" customWidth="1"/>
    <col min="12" max="12" width="16.453125" style="135" customWidth="1"/>
    <col min="13" max="15" width="11.453125" style="135" customWidth="1"/>
    <col min="16" max="17" width="12.453125" style="135" customWidth="1"/>
    <col min="18" max="20" width="11.453125" style="135" customWidth="1"/>
    <col min="21" max="21" width="18.453125" style="135" customWidth="1"/>
    <col min="22" max="22" width="10.453125" style="135" bestFit="1" customWidth="1"/>
    <col min="23" max="24" width="11.453125" style="135" customWidth="1"/>
    <col min="25" max="25" width="10.453125" style="135" bestFit="1" customWidth="1"/>
    <col min="26" max="45" width="11.453125" style="135" customWidth="1"/>
    <col min="46" max="16384" width="9.453125" style="135"/>
  </cols>
  <sheetData>
    <row r="1" spans="1:108" ht="18" x14ac:dyDescent="0.8">
      <c r="A1" s="353" t="s">
        <v>1014</v>
      </c>
      <c r="B1" s="353"/>
      <c r="C1" s="353"/>
      <c r="D1" s="353"/>
      <c r="E1" s="353"/>
      <c r="F1" s="353"/>
      <c r="G1" s="353"/>
      <c r="H1" s="353"/>
      <c r="I1" s="353"/>
      <c r="J1" s="353"/>
      <c r="M1" s="136" t="s">
        <v>1015</v>
      </c>
    </row>
    <row r="2" spans="1:108" ht="14.25" customHeight="1" x14ac:dyDescent="0.7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75">
      <c r="A3"/>
      <c r="B3"/>
      <c r="C3"/>
      <c r="D3"/>
      <c r="E3"/>
      <c r="U3" s="139" t="s">
        <v>876</v>
      </c>
    </row>
    <row r="4" spans="1:108" ht="14.25" customHeight="1" x14ac:dyDescent="0.6">
      <c r="J4" s="140"/>
      <c r="U4" s="354" t="s">
        <v>877</v>
      </c>
    </row>
    <row r="5" spans="1:108" ht="14.25" customHeight="1" x14ac:dyDescent="0.6">
      <c r="U5" s="355"/>
    </row>
    <row r="7" spans="1:108" ht="14.25" customHeight="1" x14ac:dyDescent="0.75">
      <c r="B7" s="141" t="s">
        <v>878</v>
      </c>
      <c r="G7" s="356" t="s">
        <v>944</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3"/>
      <c r="U8" s="144"/>
    </row>
    <row r="9" spans="1:108" ht="14.25" customHeight="1" thickBot="1" x14ac:dyDescent="0.9">
      <c r="A9"/>
      <c r="G9" s="143"/>
      <c r="H9" s="358" t="s">
        <v>880</v>
      </c>
      <c r="J9" s="360" t="s">
        <v>881</v>
      </c>
      <c r="K9" s="361"/>
      <c r="L9" s="362"/>
      <c r="M9" s="363">
        <v>2021</v>
      </c>
      <c r="N9" s="364"/>
      <c r="O9" s="364"/>
      <c r="P9" s="364"/>
      <c r="Q9" s="365"/>
      <c r="R9" s="366"/>
    </row>
    <row r="10" spans="1:108" ht="14.25" customHeight="1" thickBot="1" x14ac:dyDescent="0.75">
      <c r="G10" s="143"/>
      <c r="H10" s="359"/>
      <c r="J10" s="146" t="s">
        <v>882</v>
      </c>
      <c r="K10" s="271"/>
      <c r="L10" s="271"/>
      <c r="M10" s="271"/>
      <c r="N10" s="271"/>
      <c r="O10" s="271"/>
      <c r="P10" s="272"/>
      <c r="Q10" s="271"/>
      <c r="R10" s="273"/>
    </row>
    <row r="11" spans="1:108" ht="13.5" customHeight="1" thickBot="1" x14ac:dyDescent="0.9">
      <c r="G11" s="143"/>
      <c r="H11" s="359"/>
      <c r="J11" s="367" t="s">
        <v>1016</v>
      </c>
      <c r="K11" s="368"/>
      <c r="L11" s="368"/>
      <c r="M11" s="368"/>
      <c r="N11" s="368"/>
      <c r="O11" s="368"/>
      <c r="P11" s="368"/>
      <c r="Q11" s="368"/>
      <c r="R11" s="369"/>
      <c r="W11" s="274"/>
      <c r="X11" s="275"/>
      <c r="Y11" s="275"/>
      <c r="Z11" s="275"/>
      <c r="AA11" s="275"/>
    </row>
    <row r="12" spans="1:108" ht="13.5" customHeight="1" thickBot="1" x14ac:dyDescent="0.9">
      <c r="G12" s="143"/>
      <c r="H12" s="359"/>
      <c r="J12" s="370" t="s">
        <v>1017</v>
      </c>
      <c r="K12" s="371"/>
      <c r="L12" s="371"/>
      <c r="M12" s="371"/>
      <c r="N12" s="371"/>
      <c r="O12" s="371"/>
      <c r="P12" s="371"/>
      <c r="Q12" s="371"/>
      <c r="R12" s="372"/>
      <c r="W12" s="274"/>
      <c r="X12" s="275"/>
      <c r="Y12" s="275"/>
      <c r="Z12" s="275"/>
      <c r="AA12" s="275"/>
    </row>
    <row r="13" spans="1:108" ht="13.5" customHeight="1" thickBot="1" x14ac:dyDescent="0.9">
      <c r="G13" s="143"/>
      <c r="H13" s="359"/>
      <c r="J13" s="370" t="s">
        <v>1018</v>
      </c>
      <c r="K13" s="371"/>
      <c r="L13" s="371"/>
      <c r="M13" s="371"/>
      <c r="N13" s="371"/>
      <c r="O13" s="371"/>
      <c r="P13" s="371"/>
      <c r="Q13" s="371"/>
      <c r="R13" s="372"/>
      <c r="W13" s="274"/>
      <c r="X13" s="275"/>
      <c r="Y13" s="275"/>
      <c r="Z13" s="275"/>
      <c r="AA13" s="275"/>
    </row>
    <row r="14" spans="1:108" ht="13.5" customHeight="1" thickBot="1" x14ac:dyDescent="0.9">
      <c r="G14" s="143"/>
      <c r="H14" s="359"/>
      <c r="J14" s="370" t="s">
        <v>1019</v>
      </c>
      <c r="K14" s="371"/>
      <c r="L14" s="371"/>
      <c r="M14" s="371"/>
      <c r="N14" s="371"/>
      <c r="O14" s="371"/>
      <c r="P14" s="371"/>
      <c r="Q14" s="371"/>
      <c r="R14" s="372"/>
      <c r="W14" s="275"/>
      <c r="X14" s="275"/>
      <c r="Y14" s="275"/>
      <c r="Z14" s="275"/>
      <c r="AA14" s="275"/>
    </row>
    <row r="15" spans="1:108" ht="14.25" customHeight="1" thickBot="1" x14ac:dyDescent="0.9">
      <c r="G15" s="143"/>
      <c r="H15" s="359"/>
      <c r="J15" s="373" t="s">
        <v>1020</v>
      </c>
      <c r="K15" s="374"/>
      <c r="L15" s="374"/>
      <c r="M15" s="374"/>
      <c r="N15" s="374"/>
      <c r="O15" s="374"/>
      <c r="P15" s="374"/>
      <c r="Q15" s="374"/>
      <c r="R15" s="375"/>
      <c r="W15" s="275"/>
      <c r="X15" s="275"/>
      <c r="Y15" s="275"/>
      <c r="Z15" s="275"/>
      <c r="AA15" s="275"/>
    </row>
    <row r="16" spans="1:108" ht="14.25" customHeight="1" thickTop="1" x14ac:dyDescent="0.75">
      <c r="G16" s="143"/>
      <c r="H16" s="359"/>
      <c r="J16" s="376" t="s">
        <v>1021</v>
      </c>
      <c r="K16" s="377"/>
      <c r="L16" s="377"/>
      <c r="M16" s="377"/>
      <c r="N16" s="377"/>
      <c r="O16" s="377"/>
      <c r="P16" s="377"/>
      <c r="Q16" s="377"/>
      <c r="R16" s="378"/>
      <c r="W16" s="275"/>
      <c r="X16" s="275"/>
      <c r="Y16" s="275"/>
      <c r="Z16" s="275"/>
      <c r="AA16" s="275"/>
    </row>
    <row r="17" spans="7:27" ht="14.25" customHeight="1" x14ac:dyDescent="0.75">
      <c r="G17" s="143"/>
      <c r="H17" s="359"/>
      <c r="J17" s="379"/>
      <c r="K17" s="380"/>
      <c r="L17" s="380"/>
      <c r="M17" s="380"/>
      <c r="N17" s="380"/>
      <c r="O17" s="380"/>
      <c r="P17" s="380"/>
      <c r="Q17" s="380"/>
      <c r="R17" s="381"/>
      <c r="W17" s="275"/>
      <c r="X17" s="275"/>
      <c r="Y17" s="275"/>
      <c r="Z17" s="275"/>
      <c r="AA17" s="275"/>
    </row>
    <row r="18" spans="7:27" ht="14.25" customHeight="1" thickBot="1" x14ac:dyDescent="0.9">
      <c r="G18" s="143"/>
      <c r="H18" s="359"/>
      <c r="J18" s="382"/>
      <c r="K18" s="383"/>
      <c r="L18" s="383"/>
      <c r="M18" s="383"/>
      <c r="N18" s="383"/>
      <c r="O18" s="383"/>
      <c r="P18" s="383"/>
      <c r="Q18" s="383"/>
      <c r="R18" s="384"/>
      <c r="W18" s="275"/>
      <c r="X18" s="275"/>
      <c r="Y18" s="275"/>
      <c r="Z18" s="275"/>
      <c r="AA18" s="275"/>
    </row>
    <row r="19" spans="7:27" ht="24" customHeight="1" thickTop="1" thickBot="1" x14ac:dyDescent="0.9">
      <c r="G19" s="143"/>
      <c r="H19" s="359"/>
      <c r="J19" s="385">
        <v>118918</v>
      </c>
      <c r="K19" s="386"/>
      <c r="L19" s="386"/>
      <c r="M19" s="386"/>
      <c r="N19" s="386"/>
      <c r="O19" s="386"/>
      <c r="P19" s="386"/>
      <c r="Q19" s="386"/>
      <c r="R19" s="387"/>
      <c r="W19" s="275"/>
      <c r="X19" s="275"/>
      <c r="Y19" s="275"/>
      <c r="Z19" s="275"/>
      <c r="AA19" s="275"/>
    </row>
    <row r="20" spans="7:27" ht="14.25" customHeight="1" thickTop="1" x14ac:dyDescent="0.75">
      <c r="G20" s="143"/>
      <c r="H20" s="359"/>
      <c r="J20" s="276"/>
      <c r="K20" s="277"/>
      <c r="L20" s="278"/>
      <c r="M20" s="388" t="s">
        <v>1022</v>
      </c>
      <c r="N20" s="389"/>
      <c r="O20" s="389"/>
      <c r="P20" s="389"/>
      <c r="Q20" s="389"/>
      <c r="R20" s="390"/>
      <c r="V20" s="279"/>
      <c r="W20" s="275"/>
      <c r="X20" s="275"/>
      <c r="Y20" s="275"/>
      <c r="Z20" s="275"/>
      <c r="AA20" s="275"/>
    </row>
    <row r="21" spans="7:27" ht="14.25" customHeight="1" x14ac:dyDescent="0.75">
      <c r="G21" s="143"/>
      <c r="H21" s="359"/>
      <c r="J21" s="280"/>
      <c r="M21" s="391"/>
      <c r="N21" s="392"/>
      <c r="O21" s="392"/>
      <c r="P21" s="392"/>
      <c r="Q21" s="392"/>
      <c r="R21" s="393"/>
      <c r="S21"/>
      <c r="V21" s="279"/>
      <c r="W21" s="275"/>
      <c r="X21" s="275"/>
      <c r="Y21" s="275"/>
      <c r="Z21" s="275"/>
      <c r="AA21" s="275"/>
    </row>
    <row r="22" spans="7:27" ht="14.25" customHeight="1" x14ac:dyDescent="0.75">
      <c r="G22" s="143"/>
      <c r="H22" s="359"/>
      <c r="J22" s="280"/>
      <c r="M22" s="391"/>
      <c r="N22" s="392"/>
      <c r="O22" s="392"/>
      <c r="P22" s="392"/>
      <c r="Q22" s="392"/>
      <c r="R22" s="393"/>
      <c r="S22"/>
      <c r="V22" s="279"/>
      <c r="W22" s="275"/>
      <c r="X22" s="275"/>
      <c r="Y22" s="275"/>
      <c r="Z22" s="275"/>
      <c r="AA22" s="275"/>
    </row>
    <row r="23" spans="7:27" ht="14.25" customHeight="1" x14ac:dyDescent="0.75">
      <c r="G23" s="143"/>
      <c r="H23" s="359"/>
      <c r="J23" s="280"/>
      <c r="M23" s="391"/>
      <c r="N23" s="392"/>
      <c r="O23" s="392"/>
      <c r="P23" s="392"/>
      <c r="Q23" s="392"/>
      <c r="R23" s="393"/>
      <c r="S23"/>
      <c r="V23" s="279"/>
      <c r="W23" s="275"/>
      <c r="X23" s="275"/>
      <c r="Y23" s="275"/>
      <c r="Z23" s="275"/>
      <c r="AA23" s="275"/>
    </row>
    <row r="24" spans="7:27" ht="14.25" customHeight="1" thickBot="1" x14ac:dyDescent="0.9">
      <c r="G24" s="143"/>
      <c r="H24" s="359"/>
      <c r="J24" s="282"/>
      <c r="K24" s="283"/>
      <c r="M24" s="394"/>
      <c r="N24" s="395"/>
      <c r="O24" s="395"/>
      <c r="P24" s="395"/>
      <c r="Q24" s="395"/>
      <c r="R24" s="396"/>
      <c r="S24"/>
      <c r="U24" s="275"/>
      <c r="V24" s="279"/>
      <c r="W24" s="275"/>
      <c r="X24" s="275"/>
      <c r="Y24" s="275"/>
      <c r="Z24" s="275"/>
      <c r="AA24" s="275"/>
    </row>
    <row r="25" spans="7:27" ht="14.25" customHeight="1" thickBot="1" x14ac:dyDescent="0.9">
      <c r="G25" s="143"/>
      <c r="H25" s="270"/>
      <c r="M25" s="281"/>
      <c r="N25" s="281"/>
      <c r="O25" s="281"/>
      <c r="P25" s="281"/>
      <c r="Q25" s="281"/>
      <c r="R25" s="281"/>
      <c r="S25"/>
      <c r="U25" s="275"/>
      <c r="V25" s="279"/>
      <c r="W25" s="275"/>
      <c r="X25" s="275"/>
      <c r="Y25" s="275"/>
      <c r="Z25" s="275"/>
      <c r="AA25" s="275"/>
    </row>
    <row r="26" spans="7:27" ht="14.25" customHeight="1" thickBot="1" x14ac:dyDescent="0.9">
      <c r="G26" s="143"/>
      <c r="H26" s="270"/>
      <c r="J26" s="397"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75">
      <c r="G27" s="143"/>
      <c r="H27" s="270"/>
      <c r="J27" s="397"/>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75">
      <c r="G28" s="143"/>
      <c r="H28" s="270"/>
      <c r="J28" s="397"/>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75">
      <c r="G29" s="143"/>
      <c r="H29" s="270"/>
      <c r="J29" s="397"/>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75">
      <c r="G30" s="143"/>
      <c r="H30" s="270"/>
      <c r="J30" s="397"/>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75">
      <c r="G31" s="143"/>
      <c r="H31" s="270"/>
      <c r="J31" s="397"/>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75">
      <c r="G32" s="143"/>
      <c r="H32" s="270"/>
      <c r="J32" s="397"/>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75">
      <c r="G33" s="143"/>
      <c r="H33" s="270"/>
      <c r="J33" s="397"/>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75">
      <c r="G34" s="143"/>
      <c r="H34" s="270"/>
      <c r="J34" s="397"/>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75">
      <c r="G35" s="143"/>
      <c r="H35" s="270"/>
      <c r="J35" s="397"/>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9">
      <c r="G36" s="143"/>
      <c r="H36" s="270"/>
      <c r="J36" s="397"/>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9">
      <c r="G37" s="143"/>
      <c r="H37"/>
      <c r="J37"/>
      <c r="K37"/>
      <c r="L37" s="289"/>
      <c r="M37"/>
      <c r="R37" s="279"/>
      <c r="S37" s="279"/>
      <c r="T37" s="279"/>
      <c r="U37" s="275"/>
      <c r="V37" s="279"/>
      <c r="W37" s="275"/>
      <c r="X37" s="275"/>
      <c r="Y37" s="275"/>
      <c r="Z37" s="275"/>
      <c r="AA37" s="275"/>
    </row>
    <row r="38" spans="6:27" ht="14.25" customHeight="1" x14ac:dyDescent="0.75">
      <c r="G38" s="143"/>
      <c r="H38" s="400" t="s">
        <v>932</v>
      </c>
      <c r="J38" s="402" t="s">
        <v>933</v>
      </c>
      <c r="K38" s="403"/>
      <c r="L38" s="403"/>
      <c r="M38" s="403"/>
      <c r="N38" s="403"/>
      <c r="O38" s="404"/>
      <c r="U38" s="275"/>
      <c r="W38" s="275"/>
      <c r="X38" s="275"/>
      <c r="Y38" s="275"/>
      <c r="Z38" s="275"/>
      <c r="AA38" s="275"/>
    </row>
    <row r="39" spans="6:27" ht="14.25" customHeight="1" thickBot="1" x14ac:dyDescent="0.9">
      <c r="G39" s="143"/>
      <c r="H39" s="401"/>
      <c r="J39" s="405" t="s">
        <v>935</v>
      </c>
      <c r="K39" s="406"/>
      <c r="L39" s="406"/>
      <c r="M39" s="406"/>
      <c r="N39" s="406"/>
      <c r="O39" s="290">
        <v>20</v>
      </c>
      <c r="P39" s="291"/>
      <c r="Q39" s="135" t="s">
        <v>931</v>
      </c>
      <c r="S39" s="162" t="s">
        <v>1043</v>
      </c>
      <c r="U39" s="275"/>
    </row>
    <row r="40" spans="6:27" ht="14.25" customHeight="1" x14ac:dyDescent="0.75">
      <c r="G40" s="143"/>
      <c r="H40" s="401"/>
      <c r="J40" s="168" t="s">
        <v>936</v>
      </c>
      <c r="K40" s="169"/>
      <c r="L40" s="169"/>
      <c r="M40" s="169"/>
      <c r="N40" s="169"/>
      <c r="O40" s="170">
        <v>5</v>
      </c>
      <c r="Q40" s="135" t="s">
        <v>934</v>
      </c>
      <c r="S40" s="163">
        <v>20</v>
      </c>
      <c r="U40" s="275"/>
    </row>
    <row r="41" spans="6:27" ht="14.65" customHeight="1" thickBot="1" x14ac:dyDescent="0.75">
      <c r="F41" s="143"/>
      <c r="G41" s="143"/>
      <c r="H41" s="401"/>
      <c r="J41" s="292" t="s">
        <v>937</v>
      </c>
      <c r="K41" s="293"/>
      <c r="L41" s="293"/>
      <c r="M41" s="293"/>
      <c r="N41" s="293"/>
      <c r="O41" s="171">
        <v>0.02</v>
      </c>
      <c r="Z41" s="294"/>
      <c r="AA41" s="294"/>
    </row>
    <row r="42" spans="6:27" ht="15" customHeight="1" x14ac:dyDescent="0.6">
      <c r="F42" s="143"/>
      <c r="G42" s="143"/>
      <c r="H42" s="401"/>
      <c r="J42" s="295" t="s">
        <v>938</v>
      </c>
      <c r="K42" s="296"/>
      <c r="L42" s="296"/>
      <c r="M42" s="296"/>
      <c r="N42" s="296"/>
      <c r="O42" s="175">
        <v>1</v>
      </c>
    </row>
    <row r="43" spans="6:27" ht="15" customHeight="1" x14ac:dyDescent="0.75">
      <c r="G43" s="143"/>
      <c r="H43" s="401"/>
      <c r="J43" s="297" t="s">
        <v>172</v>
      </c>
      <c r="K43" s="298" t="s">
        <v>939</v>
      </c>
      <c r="L43" s="407" t="s">
        <v>940</v>
      </c>
      <c r="M43" s="410" t="s">
        <v>941</v>
      </c>
      <c r="O43"/>
    </row>
    <row r="44" spans="6:27" ht="15" customHeight="1" x14ac:dyDescent="0.75">
      <c r="G44" s="143"/>
      <c r="H44" s="401"/>
      <c r="J44" s="299" t="s">
        <v>942</v>
      </c>
      <c r="K44" s="145" t="s">
        <v>943</v>
      </c>
      <c r="L44" s="408"/>
      <c r="M44" s="411"/>
      <c r="O44"/>
    </row>
    <row r="45" spans="6:27" ht="15" customHeight="1" x14ac:dyDescent="0.75">
      <c r="G45" s="143"/>
      <c r="H45" s="401"/>
      <c r="J45" s="299"/>
      <c r="K45" s="145"/>
      <c r="L45" s="408"/>
      <c r="M45" s="411"/>
      <c r="O45"/>
    </row>
    <row r="46" spans="6:27" ht="15" customHeight="1" x14ac:dyDescent="0.75">
      <c r="G46" s="143"/>
      <c r="H46" s="401"/>
      <c r="J46" s="299"/>
      <c r="K46" s="145"/>
      <c r="L46" s="409"/>
      <c r="M46" s="412"/>
      <c r="O46"/>
    </row>
    <row r="47" spans="6:27" ht="14.25" customHeight="1" x14ac:dyDescent="0.6">
      <c r="G47" s="143"/>
      <c r="H47" s="401"/>
      <c r="J47" s="180">
        <v>0</v>
      </c>
      <c r="K47" s="181">
        <v>1</v>
      </c>
      <c r="L47" s="181">
        <v>0.8</v>
      </c>
      <c r="M47" s="300">
        <v>0.19999999999999996</v>
      </c>
      <c r="O47" s="185"/>
    </row>
    <row r="48" spans="6:27" ht="14.25" customHeight="1" x14ac:dyDescent="0.6">
      <c r="G48" s="143"/>
      <c r="H48" s="401"/>
      <c r="J48" s="183">
        <v>1</v>
      </c>
      <c r="K48" s="184">
        <v>0</v>
      </c>
      <c r="L48" s="184">
        <v>0.8</v>
      </c>
      <c r="M48" s="301">
        <v>0.19999999999999996</v>
      </c>
      <c r="O48" s="185"/>
    </row>
    <row r="49" spans="7:42" ht="14.25" customHeight="1" thickBot="1" x14ac:dyDescent="0.75">
      <c r="G49" s="143"/>
      <c r="H49" s="401"/>
      <c r="J49" s="186">
        <v>2</v>
      </c>
      <c r="K49" s="187">
        <v>0</v>
      </c>
      <c r="L49" s="187">
        <v>0.8</v>
      </c>
      <c r="M49" s="302">
        <v>0.19999999999999996</v>
      </c>
    </row>
    <row r="50" spans="7:42" ht="14.25" customHeight="1" x14ac:dyDescent="0.6">
      <c r="G50" s="143"/>
      <c r="H50" s="401"/>
      <c r="J50" s="303"/>
      <c r="K50" s="303"/>
      <c r="L50" s="303"/>
      <c r="M50" s="303"/>
      <c r="N50" s="185"/>
      <c r="O50" s="294"/>
    </row>
    <row r="51" spans="7:42" ht="14.25" customHeight="1" x14ac:dyDescent="0.6">
      <c r="G51" s="143"/>
      <c r="H51" s="401"/>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6">
      <c r="G52" s="143"/>
      <c r="H52" s="401"/>
      <c r="J52" s="397"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6">
      <c r="G53" s="143"/>
      <c r="H53" s="401"/>
      <c r="J53" s="397"/>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6">
      <c r="G54" s="143"/>
      <c r="H54" s="401"/>
      <c r="J54" s="397"/>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6">
      <c r="G55" s="143"/>
      <c r="H55" s="401"/>
      <c r="J55" s="397"/>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75">
      <c r="G56" s="143"/>
      <c r="H56" s="401"/>
      <c r="J56" s="397"/>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75">
      <c r="G57" s="143"/>
      <c r="H57" s="401"/>
      <c r="J57" s="397"/>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75">
      <c r="G58" s="143"/>
      <c r="H58" s="401"/>
      <c r="J58" s="397"/>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6">
      <c r="G59" s="143"/>
      <c r="H59" s="401"/>
      <c r="J59" s="397"/>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6">
      <c r="G60" s="143"/>
      <c r="H60" s="401"/>
      <c r="J60" s="397"/>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6">
      <c r="G61" s="143"/>
      <c r="H61" s="401"/>
      <c r="J61" s="397"/>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6">
      <c r="G62" s="143"/>
      <c r="H62" s="401"/>
      <c r="J62" s="397"/>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75">
      <c r="G63" s="143"/>
      <c r="H63" s="401"/>
      <c r="J63" s="397"/>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75">
      <c r="G64" s="143"/>
      <c r="H64" s="401"/>
      <c r="J64" s="397"/>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75">
      <c r="G65" s="143"/>
      <c r="H65" s="401"/>
      <c r="J65" s="397"/>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6">
      <c r="G66" s="143"/>
      <c r="H66" s="401"/>
      <c r="J66" s="397"/>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6">
      <c r="G67" s="143"/>
      <c r="H67" s="401"/>
      <c r="J67" s="397"/>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6">
      <c r="G68" s="143"/>
      <c r="H68" s="401"/>
      <c r="J68" s="397"/>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6">
      <c r="G69" s="143"/>
      <c r="H69" s="401"/>
      <c r="J69" s="397"/>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6">
      <c r="G70" s="143"/>
      <c r="H70" s="401"/>
      <c r="J70" s="397"/>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6">
      <c r="G71" s="143"/>
      <c r="H71" s="401"/>
      <c r="J71" s="397"/>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6">
      <c r="G72" s="143"/>
      <c r="H72" s="401"/>
      <c r="J72" s="397"/>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75">
      <c r="G73" s="143"/>
      <c r="H73" s="401"/>
      <c r="J73" s="397"/>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75">
      <c r="G74" s="143"/>
      <c r="H74" s="401"/>
      <c r="J74" s="397"/>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75">
      <c r="G75" s="143"/>
      <c r="H75" s="401"/>
      <c r="J75" s="397"/>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6">
      <c r="G76" s="143"/>
      <c r="H76" s="401"/>
      <c r="J76" s="397"/>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6">
      <c r="G77" s="143"/>
      <c r="H77" s="401"/>
      <c r="J77" s="397"/>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6">
      <c r="G78" s="143"/>
      <c r="H78" s="401"/>
      <c r="J78" s="397"/>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6">
      <c r="G79" s="143"/>
      <c r="H79" s="401"/>
      <c r="J79" s="397"/>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6">
      <c r="G80" s="143"/>
      <c r="H80" s="401"/>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6">
      <c r="G81" s="143"/>
      <c r="H81" s="401"/>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6">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6">
      <c r="D84" s="141" t="s">
        <v>878</v>
      </c>
      <c r="G84" s="356" t="s">
        <v>961</v>
      </c>
      <c r="H84" s="356"/>
      <c r="I84" s="356"/>
      <c r="J84" s="356"/>
      <c r="K84" s="356"/>
      <c r="L84" s="356"/>
      <c r="M84" s="356"/>
      <c r="N84" s="356"/>
      <c r="O84" s="356"/>
      <c r="P84" s="356"/>
      <c r="Q84" s="356"/>
      <c r="R84" s="356"/>
      <c r="S84" s="356"/>
      <c r="T84" s="356"/>
      <c r="U84" s="356"/>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6">
      <c r="G85" s="143"/>
      <c r="M85" s="135" t="s">
        <v>962</v>
      </c>
      <c r="AA85" s="304"/>
      <c r="AB85" s="304"/>
      <c r="AC85" s="304"/>
      <c r="AD85" s="304"/>
      <c r="AP85" s="304"/>
      <c r="AQ85" s="304"/>
    </row>
    <row r="86" spans="4:44" ht="14.25" customHeight="1" x14ac:dyDescent="0.6">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6">
      <c r="G87" s="143"/>
      <c r="H87" s="398" t="s">
        <v>963</v>
      </c>
      <c r="J87" s="351"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6">
      <c r="G88" s="143"/>
      <c r="H88" s="398"/>
      <c r="J88" s="352"/>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75">
      <c r="G89" s="143"/>
      <c r="H89" s="398"/>
      <c r="J89" s="352"/>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6">
      <c r="G90" s="143"/>
      <c r="H90" s="398"/>
      <c r="J90" s="352"/>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6">
      <c r="G91" s="143"/>
      <c r="H91" s="398"/>
      <c r="J91" s="352"/>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75">
      <c r="G92" s="143"/>
      <c r="H92" s="398"/>
      <c r="J92" s="352"/>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6">
      <c r="G93" s="143"/>
      <c r="H93" s="398"/>
      <c r="J93" s="352"/>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6">
      <c r="G94" s="143"/>
      <c r="H94" s="398"/>
      <c r="J94" s="352"/>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75">
      <c r="G95" s="143"/>
      <c r="H95" s="398"/>
      <c r="J95" s="352"/>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6">
      <c r="G96" s="143"/>
      <c r="H96" s="398"/>
      <c r="J96" s="352"/>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6">
      <c r="G97" s="143"/>
      <c r="H97" s="398"/>
      <c r="J97" s="352"/>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75">
      <c r="G98" s="143"/>
      <c r="H98" s="398"/>
      <c r="J98" s="352"/>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6">
      <c r="G99" s="143"/>
      <c r="H99" s="398"/>
      <c r="J99" s="352"/>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6">
      <c r="G100" s="143"/>
      <c r="H100" s="398"/>
      <c r="J100" s="352"/>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75">
      <c r="G101" s="143"/>
      <c r="H101" s="398"/>
      <c r="J101" s="352"/>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6">
      <c r="G102" s="143"/>
      <c r="H102" s="398"/>
      <c r="J102" s="352"/>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6">
      <c r="G103" s="143"/>
      <c r="H103" s="398"/>
      <c r="J103" s="352"/>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75">
      <c r="G104" s="143"/>
      <c r="H104" s="398"/>
      <c r="J104" s="352"/>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6">
      <c r="G105" s="143"/>
      <c r="H105" s="398"/>
      <c r="J105" s="352"/>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6">
      <c r="G106" s="143"/>
      <c r="H106" s="398"/>
      <c r="J106" s="352"/>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75">
      <c r="G107" s="143"/>
      <c r="H107" s="398"/>
      <c r="J107" s="352"/>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6">
      <c r="G108" s="143"/>
      <c r="H108" s="398"/>
      <c r="J108" s="352"/>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6">
      <c r="G109" s="143"/>
      <c r="H109" s="398"/>
      <c r="J109" s="352"/>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75">
      <c r="G110" s="143"/>
      <c r="H110" s="398"/>
      <c r="J110" s="352"/>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6">
      <c r="G111" s="143"/>
      <c r="H111" s="398"/>
      <c r="J111" s="352"/>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6">
      <c r="G112" s="143"/>
      <c r="H112" s="398"/>
      <c r="J112" s="352"/>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75">
      <c r="G113" s="143"/>
      <c r="H113" s="398"/>
      <c r="J113" s="352"/>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6">
      <c r="G114" s="143"/>
      <c r="H114" s="398"/>
      <c r="J114" s="352"/>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6">
      <c r="G115" s="143"/>
      <c r="H115" s="398"/>
      <c r="J115" s="352"/>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75">
      <c r="G116" s="143"/>
      <c r="H116" s="398"/>
      <c r="J116" s="399"/>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6">
      <c r="G117" s="143"/>
      <c r="H117" s="398"/>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6">
      <c r="G118" s="143"/>
      <c r="H118" s="398"/>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6">
      <c r="G119" s="143"/>
      <c r="H119" s="398"/>
      <c r="J119" s="351"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6">
      <c r="G120" s="143"/>
      <c r="H120" s="398"/>
      <c r="J120" s="352"/>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75">
      <c r="G121" s="143"/>
      <c r="H121" s="398"/>
      <c r="J121" s="352"/>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6">
      <c r="G122" s="143"/>
      <c r="H122" s="398"/>
      <c r="J122" s="352"/>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6">
      <c r="G123" s="143"/>
      <c r="H123" s="398"/>
      <c r="J123" s="352"/>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75">
      <c r="G124" s="143"/>
      <c r="H124" s="398"/>
      <c r="J124" s="352"/>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6">
      <c r="G125" s="143"/>
      <c r="H125" s="398"/>
      <c r="J125" s="352"/>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6">
      <c r="G126" s="143"/>
      <c r="H126" s="398"/>
      <c r="J126" s="352"/>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75">
      <c r="G127" s="143"/>
      <c r="H127" s="398"/>
      <c r="J127" s="352"/>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6">
      <c r="G128" s="143"/>
      <c r="H128" s="398"/>
      <c r="J128" s="352"/>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6">
      <c r="G129" s="143"/>
      <c r="H129" s="398"/>
      <c r="J129" s="352"/>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75">
      <c r="G130" s="143"/>
      <c r="H130" s="398"/>
      <c r="J130" s="352"/>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6">
      <c r="G131" s="143"/>
      <c r="H131" s="398"/>
      <c r="J131" s="352"/>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6">
      <c r="G132" s="143"/>
      <c r="H132" s="398"/>
      <c r="J132" s="352"/>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75">
      <c r="G133" s="143"/>
      <c r="H133" s="398"/>
      <c r="J133" s="352"/>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6">
      <c r="G134" s="143"/>
      <c r="H134" s="398"/>
      <c r="J134" s="352"/>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6">
      <c r="G135" s="143"/>
      <c r="H135" s="398"/>
      <c r="J135" s="352"/>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75">
      <c r="G136" s="143"/>
      <c r="H136" s="398"/>
      <c r="J136" s="352"/>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6">
      <c r="G137" s="143"/>
      <c r="H137" s="398"/>
      <c r="J137" s="352"/>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6">
      <c r="G138" s="143"/>
      <c r="H138" s="398"/>
      <c r="J138" s="352"/>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75">
      <c r="G139" s="143"/>
      <c r="H139" s="398"/>
      <c r="J139" s="352"/>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6">
      <c r="G140" s="143"/>
      <c r="H140" s="398"/>
      <c r="J140" s="352"/>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6">
      <c r="G141" s="143"/>
      <c r="H141" s="398"/>
      <c r="J141" s="352"/>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75">
      <c r="G142" s="143"/>
      <c r="H142" s="398"/>
      <c r="J142" s="352"/>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6">
      <c r="G143" s="143"/>
      <c r="H143" s="398"/>
      <c r="J143" s="352"/>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6">
      <c r="G144" s="143"/>
      <c r="H144" s="398"/>
      <c r="J144" s="352"/>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75">
      <c r="G145" s="143"/>
      <c r="H145" s="398"/>
      <c r="J145" s="352"/>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6">
      <c r="G146" s="143"/>
      <c r="H146" s="398"/>
      <c r="J146" s="352"/>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6">
      <c r="G147" s="143"/>
      <c r="H147" s="398"/>
      <c r="J147" s="352"/>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75">
      <c r="G148" s="143"/>
      <c r="H148" s="398"/>
      <c r="J148" s="399"/>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6">
      <c r="G149" s="143"/>
      <c r="H149" s="398"/>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6">
      <c r="G150" s="143"/>
      <c r="H150" s="398"/>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6">
      <c r="G151" s="143"/>
      <c r="H151" s="398"/>
      <c r="J151" s="351"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6">
      <c r="G152" s="143"/>
      <c r="H152" s="398"/>
      <c r="J152" s="352"/>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75">
      <c r="G153" s="143"/>
      <c r="H153" s="398"/>
      <c r="J153" s="352"/>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6">
      <c r="G154" s="143"/>
      <c r="H154" s="398"/>
      <c r="J154" s="352"/>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6">
      <c r="G155" s="143"/>
      <c r="H155" s="398"/>
      <c r="J155" s="352"/>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75">
      <c r="G156" s="143"/>
      <c r="H156" s="398"/>
      <c r="J156" s="352"/>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75">
      <c r="G157" s="143"/>
      <c r="H157" s="398"/>
      <c r="J157" s="352"/>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75">
      <c r="A158" s="135"/>
      <c r="B158" s="135"/>
      <c r="C158" s="135"/>
      <c r="D158" s="135"/>
      <c r="E158" s="135"/>
      <c r="F158" s="135"/>
      <c r="G158" s="143"/>
      <c r="H158" s="398"/>
      <c r="I158" s="135"/>
      <c r="J158" s="352"/>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75">
      <c r="A159" s="135"/>
      <c r="B159" s="135"/>
      <c r="C159" s="135"/>
      <c r="D159" s="135"/>
      <c r="E159" s="135"/>
      <c r="F159" s="135"/>
      <c r="G159" s="143"/>
      <c r="H159" s="398"/>
      <c r="I159" s="135"/>
      <c r="J159" s="352"/>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75">
      <c r="G160" s="143"/>
      <c r="H160" s="398"/>
      <c r="J160" s="352"/>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75">
      <c r="A161" s="135"/>
      <c r="B161" s="135"/>
      <c r="C161" s="135"/>
      <c r="D161" s="135"/>
      <c r="E161" s="135"/>
      <c r="F161" s="135"/>
      <c r="G161" s="143"/>
      <c r="H161" s="398"/>
      <c r="I161" s="135"/>
      <c r="J161" s="352"/>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75">
      <c r="A162" s="135"/>
      <c r="B162" s="135"/>
      <c r="C162" s="135"/>
      <c r="D162" s="135"/>
      <c r="E162" s="135"/>
      <c r="F162" s="135"/>
      <c r="G162" s="143"/>
      <c r="H162" s="398"/>
      <c r="I162" s="135"/>
      <c r="J162" s="352"/>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75">
      <c r="G163" s="143"/>
      <c r="H163" s="398"/>
      <c r="J163" s="352"/>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75">
      <c r="A164" s="135"/>
      <c r="B164" s="135"/>
      <c r="C164" s="135"/>
      <c r="D164" s="135"/>
      <c r="E164" s="135"/>
      <c r="F164" s="135"/>
      <c r="G164" s="143"/>
      <c r="H164" s="398"/>
      <c r="I164" s="135"/>
      <c r="J164" s="352"/>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75">
      <c r="A165" s="135"/>
      <c r="B165" s="135"/>
      <c r="C165" s="135"/>
      <c r="D165" s="135"/>
      <c r="E165" s="135"/>
      <c r="F165" s="135"/>
      <c r="G165" s="143"/>
      <c r="H165" s="398"/>
      <c r="I165" s="135"/>
      <c r="J165" s="352"/>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6">
      <c r="G166" s="143"/>
      <c r="H166" s="398"/>
      <c r="J166" s="352"/>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6">
      <c r="G167" s="143"/>
      <c r="H167" s="398"/>
      <c r="J167" s="352"/>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75">
      <c r="G168" s="143"/>
      <c r="H168" s="398"/>
      <c r="J168" s="352"/>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6">
      <c r="G169" s="143"/>
      <c r="H169" s="398"/>
      <c r="J169" s="352"/>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6">
      <c r="G170" s="143"/>
      <c r="H170" s="398"/>
      <c r="J170" s="352"/>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75">
      <c r="G171" s="143"/>
      <c r="H171" s="398"/>
      <c r="J171" s="352"/>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75">
      <c r="G172" s="143"/>
      <c r="H172" s="398"/>
      <c r="J172" s="352"/>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75">
      <c r="A173" s="135"/>
      <c r="B173" s="135"/>
      <c r="C173" s="135"/>
      <c r="D173" s="135"/>
      <c r="E173" s="135"/>
      <c r="F173" s="135"/>
      <c r="G173" s="143"/>
      <c r="H173" s="398"/>
      <c r="I173" s="135"/>
      <c r="J173" s="352"/>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75">
      <c r="A174" s="135"/>
      <c r="B174" s="135"/>
      <c r="C174" s="135"/>
      <c r="D174" s="135"/>
      <c r="E174" s="135"/>
      <c r="F174" s="135"/>
      <c r="G174" s="143"/>
      <c r="H174" s="398"/>
      <c r="I174" s="135"/>
      <c r="J174" s="352"/>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75">
      <c r="G175" s="143"/>
      <c r="H175" s="398"/>
      <c r="J175" s="352"/>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75">
      <c r="A176" s="135"/>
      <c r="B176" s="135"/>
      <c r="C176" s="135"/>
      <c r="D176" s="135"/>
      <c r="E176" s="135"/>
      <c r="F176" s="135"/>
      <c r="G176" s="143"/>
      <c r="H176" s="398"/>
      <c r="I176" s="135"/>
      <c r="J176" s="352"/>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75">
      <c r="A177" s="135"/>
      <c r="B177" s="135"/>
      <c r="C177" s="135"/>
      <c r="D177" s="135"/>
      <c r="E177" s="135"/>
      <c r="F177" s="135"/>
      <c r="G177" s="143"/>
      <c r="H177" s="398"/>
      <c r="I177" s="135"/>
      <c r="J177" s="352"/>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75">
      <c r="G178" s="143"/>
      <c r="H178" s="398"/>
      <c r="J178" s="352"/>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75">
      <c r="A179" s="135"/>
      <c r="B179" s="135"/>
      <c r="C179" s="135"/>
      <c r="D179" s="135"/>
      <c r="E179" s="135"/>
      <c r="F179" s="135"/>
      <c r="G179" s="143"/>
      <c r="H179" s="398"/>
      <c r="I179" s="135"/>
      <c r="J179" s="352"/>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75">
      <c r="A180" s="135"/>
      <c r="B180" s="135"/>
      <c r="C180" s="135"/>
      <c r="D180" s="135"/>
      <c r="E180" s="135"/>
      <c r="F180" s="135"/>
      <c r="G180" s="143"/>
      <c r="H180" s="398"/>
      <c r="I180" s="135"/>
      <c r="J180" s="399"/>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75">
      <c r="G181" s="143"/>
      <c r="H181" s="398"/>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75">
      <c r="G182" s="143"/>
      <c r="H182" s="398"/>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6">
      <c r="G183" s="143"/>
      <c r="H183" s="398"/>
      <c r="J183" s="351"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6">
      <c r="G184" s="143"/>
      <c r="H184" s="398"/>
      <c r="J184" s="352"/>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75">
      <c r="G185" s="143"/>
      <c r="H185" s="398"/>
      <c r="J185" s="352"/>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75">
      <c r="G186" s="143"/>
      <c r="H186" s="398"/>
      <c r="J186" s="352"/>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6">
      <c r="G187" s="143"/>
      <c r="H187" s="398"/>
      <c r="J187" s="352"/>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75">
      <c r="G188" s="143"/>
      <c r="H188" s="398"/>
      <c r="J188" s="352"/>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75">
      <c r="G189" s="143"/>
      <c r="H189" s="398"/>
      <c r="J189" s="352"/>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75">
      <c r="A190" s="135"/>
      <c r="B190" s="135"/>
      <c r="C190" s="135"/>
      <c r="D190" s="135"/>
      <c r="E190" s="135"/>
      <c r="F190" s="135"/>
      <c r="G190" s="143"/>
      <c r="H190" s="398"/>
      <c r="I190" s="135"/>
      <c r="J190" s="352"/>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75">
      <c r="A191" s="135"/>
      <c r="B191" s="135"/>
      <c r="C191" s="135"/>
      <c r="D191" s="135"/>
      <c r="E191" s="135"/>
      <c r="F191" s="135"/>
      <c r="G191" s="143"/>
      <c r="H191" s="398"/>
      <c r="I191" s="135"/>
      <c r="J191" s="352"/>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75">
      <c r="G192" s="143"/>
      <c r="H192" s="398"/>
      <c r="J192" s="352"/>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75">
      <c r="A193" s="135"/>
      <c r="B193" s="135"/>
      <c r="C193" s="135"/>
      <c r="D193" s="135"/>
      <c r="E193" s="135"/>
      <c r="F193" s="135"/>
      <c r="G193" s="143"/>
      <c r="H193" s="398"/>
      <c r="I193" s="135"/>
      <c r="J193" s="352"/>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75">
      <c r="A194" s="135"/>
      <c r="B194" s="135"/>
      <c r="C194" s="135"/>
      <c r="D194" s="135"/>
      <c r="E194" s="135"/>
      <c r="F194" s="135"/>
      <c r="G194" s="143"/>
      <c r="H194" s="398"/>
      <c r="I194" s="135"/>
      <c r="J194" s="352"/>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6">
      <c r="G195" s="143"/>
      <c r="H195" s="398"/>
      <c r="J195" s="352"/>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6">
      <c r="G196" s="143"/>
      <c r="H196" s="398"/>
      <c r="J196" s="352"/>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75">
      <c r="G197" s="143"/>
      <c r="H197" s="398"/>
      <c r="J197" s="352"/>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6">
      <c r="G198" s="143"/>
      <c r="H198" s="398"/>
      <c r="J198" s="352"/>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6">
      <c r="G199" s="143"/>
      <c r="H199" s="398"/>
      <c r="J199" s="352"/>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75">
      <c r="G200" s="143"/>
      <c r="H200" s="398"/>
      <c r="J200" s="352"/>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75">
      <c r="G201" s="143"/>
      <c r="H201" s="398"/>
      <c r="J201" s="352"/>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6">
      <c r="G202" s="143"/>
      <c r="H202" s="398"/>
      <c r="J202" s="352"/>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75">
      <c r="G203" s="143"/>
      <c r="H203" s="398"/>
      <c r="J203" s="352"/>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75">
      <c r="G204" s="143"/>
      <c r="H204" s="398"/>
      <c r="J204" s="352"/>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75">
      <c r="A205" s="135"/>
      <c r="B205" s="135"/>
      <c r="C205" s="135"/>
      <c r="D205" s="135"/>
      <c r="E205" s="135"/>
      <c r="F205" s="135"/>
      <c r="G205" s="143"/>
      <c r="H205" s="398"/>
      <c r="I205" s="135"/>
      <c r="J205" s="352"/>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75">
      <c r="A206" s="135"/>
      <c r="B206" s="135"/>
      <c r="C206" s="135"/>
      <c r="D206" s="135"/>
      <c r="E206" s="135"/>
      <c r="F206" s="135"/>
      <c r="G206" s="143"/>
      <c r="H206" s="398"/>
      <c r="I206" s="135"/>
      <c r="J206" s="352"/>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75">
      <c r="G207" s="143"/>
      <c r="H207" s="398"/>
      <c r="J207" s="352"/>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75">
      <c r="A208" s="135"/>
      <c r="B208" s="135"/>
      <c r="C208" s="135"/>
      <c r="D208" s="135"/>
      <c r="E208" s="135"/>
      <c r="F208" s="135"/>
      <c r="G208" s="143"/>
      <c r="H208" s="398"/>
      <c r="I208" s="135"/>
      <c r="J208" s="352"/>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75">
      <c r="A209" s="135"/>
      <c r="B209" s="135"/>
      <c r="C209" s="135"/>
      <c r="D209" s="135"/>
      <c r="E209" s="135"/>
      <c r="F209" s="135"/>
      <c r="G209" s="143"/>
      <c r="H209" s="398"/>
      <c r="I209" s="135"/>
      <c r="J209" s="352"/>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6">
      <c r="G210" s="143"/>
      <c r="H210" s="398"/>
      <c r="J210" s="352"/>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6">
      <c r="G211" s="143"/>
      <c r="H211" s="398"/>
      <c r="J211" s="352"/>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75">
      <c r="G212" s="143"/>
      <c r="H212" s="398"/>
      <c r="J212" s="399"/>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6">
      <c r="G213" s="143"/>
      <c r="H213" s="398"/>
      <c r="J213" s="206"/>
      <c r="K213" s="140"/>
      <c r="L213" s="140"/>
    </row>
    <row r="214" spans="1:89" ht="14.25" customHeight="1" x14ac:dyDescent="0.6">
      <c r="G214" s="143"/>
      <c r="H214" s="398"/>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6">
      <c r="G215" s="143"/>
      <c r="H215" s="398"/>
      <c r="J215" s="351"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6">
      <c r="G216" s="143"/>
      <c r="H216" s="398"/>
      <c r="J216" s="352"/>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75">
      <c r="G217" s="143"/>
      <c r="H217" s="398"/>
      <c r="J217" s="352"/>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6">
      <c r="G218" s="143"/>
      <c r="H218" s="398"/>
      <c r="J218" s="352"/>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75">
      <c r="G219" s="143"/>
      <c r="H219" s="398"/>
      <c r="J219" s="352"/>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75">
      <c r="G220" s="143"/>
      <c r="H220" s="398"/>
      <c r="J220" s="352"/>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75">
      <c r="G221" s="143"/>
      <c r="H221" s="398"/>
      <c r="J221" s="352"/>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75">
      <c r="A222" s="135"/>
      <c r="B222" s="135"/>
      <c r="C222" s="135"/>
      <c r="D222" s="135"/>
      <c r="E222" s="135"/>
      <c r="F222" s="135"/>
      <c r="G222" s="143"/>
      <c r="H222" s="398"/>
      <c r="I222" s="135"/>
      <c r="J222" s="352"/>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75">
      <c r="A223" s="135"/>
      <c r="B223" s="135"/>
      <c r="C223" s="135"/>
      <c r="D223" s="135"/>
      <c r="E223" s="135"/>
      <c r="F223" s="135"/>
      <c r="G223" s="143"/>
      <c r="H223" s="398"/>
      <c r="I223" s="135"/>
      <c r="J223" s="352"/>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75">
      <c r="G224" s="143"/>
      <c r="H224" s="398"/>
      <c r="J224" s="352"/>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75">
      <c r="A225" s="135"/>
      <c r="B225" s="135"/>
      <c r="C225" s="135"/>
      <c r="D225" s="135"/>
      <c r="E225" s="135"/>
      <c r="F225" s="135"/>
      <c r="G225" s="143"/>
      <c r="H225" s="398"/>
      <c r="I225" s="135"/>
      <c r="J225" s="352"/>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75">
      <c r="A226" s="135"/>
      <c r="B226" s="135"/>
      <c r="C226" s="135"/>
      <c r="D226" s="135"/>
      <c r="E226" s="135"/>
      <c r="F226" s="135"/>
      <c r="G226" s="143"/>
      <c r="H226" s="398"/>
      <c r="I226" s="135"/>
      <c r="J226" s="352"/>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75">
      <c r="G227" s="143"/>
      <c r="H227" s="398"/>
      <c r="J227" s="352"/>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75">
      <c r="G228" s="143"/>
      <c r="H228" s="398"/>
      <c r="J228" s="352"/>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9">
      <c r="G229" s="143"/>
      <c r="H229" s="398"/>
      <c r="J229" s="352"/>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6">
      <c r="G230" s="143"/>
      <c r="H230" s="398"/>
      <c r="J230" s="352"/>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6">
      <c r="G231" s="143"/>
      <c r="H231" s="398"/>
      <c r="J231" s="352"/>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75">
      <c r="G232" s="143"/>
      <c r="H232" s="398"/>
      <c r="J232" s="352"/>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6">
      <c r="G233" s="143"/>
      <c r="H233" s="398"/>
      <c r="J233" s="352"/>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75">
      <c r="G234" s="143"/>
      <c r="H234" s="398"/>
      <c r="J234" s="352"/>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75">
      <c r="G235" s="143"/>
      <c r="H235" s="398"/>
      <c r="J235" s="352"/>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75">
      <c r="G236" s="143"/>
      <c r="H236" s="398"/>
      <c r="J236" s="352"/>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75">
      <c r="A237" s="135"/>
      <c r="B237" s="135"/>
      <c r="C237" s="135"/>
      <c r="D237" s="135"/>
      <c r="E237" s="135"/>
      <c r="F237" s="135"/>
      <c r="G237" s="143"/>
      <c r="H237" s="398"/>
      <c r="I237" s="135"/>
      <c r="J237" s="352"/>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75">
      <c r="A238" s="135"/>
      <c r="B238" s="135"/>
      <c r="C238" s="135"/>
      <c r="D238" s="135"/>
      <c r="E238" s="135"/>
      <c r="F238" s="135"/>
      <c r="G238" s="143"/>
      <c r="H238" s="398"/>
      <c r="I238" s="135"/>
      <c r="J238" s="352"/>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75">
      <c r="G239" s="143"/>
      <c r="H239" s="398"/>
      <c r="J239" s="352"/>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75">
      <c r="A240" s="135"/>
      <c r="B240" s="135"/>
      <c r="C240" s="135"/>
      <c r="D240" s="135"/>
      <c r="E240" s="135"/>
      <c r="F240" s="135"/>
      <c r="G240" s="143"/>
      <c r="H240" s="398"/>
      <c r="I240" s="135"/>
      <c r="J240" s="352"/>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75">
      <c r="A241" s="135"/>
      <c r="B241" s="135"/>
      <c r="C241" s="135"/>
      <c r="D241" s="135"/>
      <c r="E241" s="135"/>
      <c r="F241" s="135"/>
      <c r="G241" s="143"/>
      <c r="H241" s="398"/>
      <c r="I241" s="135"/>
      <c r="J241" s="352"/>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75">
      <c r="G242" s="143"/>
      <c r="H242" s="398"/>
      <c r="J242" s="352"/>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75">
      <c r="G243" s="143"/>
      <c r="H243" s="398"/>
      <c r="J243" s="352"/>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75">
      <c r="G244" s="143"/>
      <c r="H244" s="398"/>
      <c r="J244" s="399"/>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75">
      <c r="G245" s="143"/>
      <c r="H245" s="398"/>
      <c r="J245" s="206"/>
      <c r="K245" s="140"/>
      <c r="L245" s="140"/>
      <c r="AX245"/>
      <c r="AY245"/>
    </row>
    <row r="246" spans="1:97" ht="14.25" customHeight="1" x14ac:dyDescent="0.6">
      <c r="G246" s="143"/>
      <c r="H246" s="398"/>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6">
      <c r="G247" s="143"/>
      <c r="H247" s="398"/>
      <c r="J247" s="351"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75">
      <c r="G248" s="143"/>
      <c r="H248" s="398"/>
      <c r="J248" s="352"/>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75">
      <c r="G249" s="143"/>
      <c r="H249" s="398"/>
      <c r="J249" s="352"/>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6">
      <c r="G250" s="143"/>
      <c r="H250" s="398"/>
      <c r="J250" s="352"/>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75">
      <c r="G251" s="143"/>
      <c r="H251" s="398"/>
      <c r="J251" s="352"/>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9">
      <c r="G252" s="143"/>
      <c r="H252" s="398"/>
      <c r="J252" s="352"/>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75">
      <c r="G253" s="143"/>
      <c r="H253" s="398"/>
      <c r="J253" s="352"/>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75">
      <c r="G254" s="143"/>
      <c r="H254" s="398"/>
      <c r="J254" s="352"/>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3"/>
      <c r="H255" s="398"/>
      <c r="J255" s="352"/>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75">
      <c r="G256" s="143"/>
      <c r="H256" s="398"/>
      <c r="J256" s="352"/>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75">
      <c r="G257" s="143"/>
      <c r="H257" s="398"/>
      <c r="J257" s="352"/>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3"/>
      <c r="H258" s="398"/>
      <c r="J258" s="352"/>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75">
      <c r="G259" s="143"/>
      <c r="H259" s="398"/>
      <c r="J259" s="352"/>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75">
      <c r="G260" s="143"/>
      <c r="H260" s="398"/>
      <c r="J260" s="352"/>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3"/>
      <c r="H261" s="398"/>
      <c r="J261" s="352"/>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6">
      <c r="G262" s="143"/>
      <c r="H262" s="398"/>
      <c r="J262" s="352"/>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75">
      <c r="G263" s="143"/>
      <c r="H263" s="398"/>
      <c r="J263" s="352"/>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75">
      <c r="G264" s="143"/>
      <c r="H264" s="398"/>
      <c r="J264" s="352"/>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6">
      <c r="G265" s="143"/>
      <c r="H265" s="398"/>
      <c r="J265" s="352"/>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75">
      <c r="G266" s="143"/>
      <c r="H266" s="398"/>
      <c r="J266" s="352"/>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9">
      <c r="G267" s="143"/>
      <c r="H267" s="398"/>
      <c r="J267" s="352"/>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75">
      <c r="G268" s="143"/>
      <c r="H268" s="398"/>
      <c r="J268" s="352"/>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75">
      <c r="G269" s="143"/>
      <c r="H269" s="398"/>
      <c r="J269" s="352"/>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3"/>
      <c r="H270" s="398"/>
      <c r="J270" s="352"/>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75">
      <c r="G271" s="143"/>
      <c r="H271" s="398"/>
      <c r="J271" s="352"/>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75">
      <c r="G272" s="143"/>
      <c r="H272" s="398"/>
      <c r="J272" s="352"/>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3"/>
      <c r="H273" s="398"/>
      <c r="J273" s="352"/>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75">
      <c r="G274" s="143"/>
      <c r="H274" s="398"/>
      <c r="J274" s="352"/>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75">
      <c r="G275" s="143"/>
      <c r="H275" s="398"/>
      <c r="J275" s="352"/>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3"/>
      <c r="H276" s="398"/>
      <c r="J276" s="399"/>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75">
      <c r="G277" s="143"/>
      <c r="H277" s="398"/>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6">
      <c r="A278" s="135" t="s">
        <v>902</v>
      </c>
      <c r="G278" s="143"/>
      <c r="H278" s="398"/>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6">
      <c r="G279" s="143"/>
      <c r="H279" s="398"/>
      <c r="J279" s="351"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75">
      <c r="G280" s="143"/>
      <c r="H280" s="398"/>
      <c r="J280" s="352"/>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75">
      <c r="G281" s="143"/>
      <c r="H281" s="398"/>
      <c r="J281" s="352"/>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6">
      <c r="G282" s="143"/>
      <c r="H282" s="398"/>
      <c r="J282" s="352"/>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75">
      <c r="G283" s="143"/>
      <c r="H283" s="398"/>
      <c r="J283" s="352"/>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75">
      <c r="G284" s="143"/>
      <c r="H284" s="398"/>
      <c r="J284" s="352"/>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6">
      <c r="G285" s="143"/>
      <c r="H285" s="398"/>
      <c r="J285" s="352"/>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6">
      <c r="G286" s="143"/>
      <c r="H286" s="398"/>
      <c r="J286" s="352"/>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75">
      <c r="G287" s="143"/>
      <c r="H287" s="398"/>
      <c r="J287" s="352"/>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6">
      <c r="G288" s="143"/>
      <c r="H288" s="398"/>
      <c r="J288" s="352"/>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6">
      <c r="G289" s="143"/>
      <c r="H289" s="398"/>
      <c r="J289" s="352"/>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75">
      <c r="G290" s="143"/>
      <c r="H290" s="398"/>
      <c r="J290" s="352"/>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6">
      <c r="G291" s="143"/>
      <c r="H291" s="398"/>
      <c r="J291" s="352"/>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6">
      <c r="G292" s="143"/>
      <c r="H292" s="398"/>
      <c r="J292" s="352"/>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6">
      <c r="G293" s="143"/>
      <c r="H293" s="398"/>
      <c r="J293" s="352"/>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6">
      <c r="G294" s="143"/>
      <c r="H294" s="398"/>
      <c r="J294" s="352"/>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75">
      <c r="G295" s="143"/>
      <c r="H295" s="398"/>
      <c r="J295" s="352"/>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75">
      <c r="G296" s="143"/>
      <c r="H296" s="398"/>
      <c r="J296" s="352"/>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6">
      <c r="G297" s="143"/>
      <c r="H297" s="398"/>
      <c r="J297" s="352"/>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75">
      <c r="G298" s="143"/>
      <c r="H298" s="398"/>
      <c r="J298" s="352"/>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75">
      <c r="G299" s="143"/>
      <c r="H299" s="398"/>
      <c r="J299" s="352"/>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6">
      <c r="G300" s="143"/>
      <c r="H300" s="398"/>
      <c r="J300" s="352"/>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6">
      <c r="G301" s="143"/>
      <c r="H301" s="398"/>
      <c r="J301" s="352"/>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75">
      <c r="G302" s="143"/>
      <c r="H302" s="398"/>
      <c r="J302" s="352"/>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6">
      <c r="G303" s="143"/>
      <c r="H303" s="398"/>
      <c r="J303" s="352"/>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6">
      <c r="G304" s="143"/>
      <c r="H304" s="398"/>
      <c r="J304" s="352"/>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75">
      <c r="G305" s="143"/>
      <c r="H305" s="398"/>
      <c r="J305" s="352"/>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6">
      <c r="G306" s="143"/>
      <c r="H306" s="398"/>
      <c r="J306" s="352"/>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6">
      <c r="G307" s="143"/>
      <c r="H307" s="398"/>
      <c r="J307" s="352"/>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6">
      <c r="G308" s="143"/>
      <c r="H308" s="398"/>
      <c r="J308" s="399"/>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7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6">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7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6">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6">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6">
      <c r="G314" s="143"/>
      <c r="H314" s="413" t="s">
        <v>971</v>
      </c>
      <c r="J314" s="351"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6">
      <c r="G315" s="143"/>
      <c r="H315" s="413"/>
      <c r="J315" s="352"/>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75">
      <c r="G316" s="143"/>
      <c r="H316" s="413"/>
      <c r="J316" s="352"/>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6">
      <c r="G317" s="143"/>
      <c r="H317" s="413"/>
      <c r="J317" s="352"/>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6">
      <c r="G318" s="143"/>
      <c r="H318" s="413"/>
      <c r="J318" s="352"/>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75">
      <c r="G319" s="143"/>
      <c r="H319" s="413"/>
      <c r="J319" s="352"/>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6">
      <c r="G320" s="143"/>
      <c r="H320" s="413"/>
      <c r="J320" s="352"/>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6">
      <c r="G321" s="143"/>
      <c r="H321" s="413"/>
      <c r="J321" s="352"/>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75">
      <c r="G322" s="143"/>
      <c r="H322" s="413"/>
      <c r="J322" s="352"/>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6">
      <c r="G323" s="143"/>
      <c r="H323" s="413"/>
      <c r="J323" s="352"/>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6">
      <c r="G324" s="143"/>
      <c r="H324" s="413"/>
      <c r="J324" s="352"/>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75">
      <c r="G325" s="143"/>
      <c r="H325" s="413"/>
      <c r="J325" s="352"/>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6">
      <c r="G326" s="143"/>
      <c r="H326" s="413"/>
      <c r="J326" s="352"/>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6">
      <c r="G327" s="143"/>
      <c r="H327" s="413"/>
      <c r="J327" s="352"/>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6">
      <c r="G328" s="143"/>
      <c r="H328" s="413"/>
      <c r="J328" s="352"/>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6">
      <c r="G329" s="143"/>
      <c r="H329" s="413"/>
      <c r="J329" s="352"/>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6">
      <c r="G330" s="143"/>
      <c r="H330" s="413"/>
      <c r="J330" s="352"/>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75">
      <c r="G331" s="143"/>
      <c r="H331" s="413"/>
      <c r="J331" s="352"/>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6">
      <c r="G332" s="143"/>
      <c r="H332" s="413"/>
      <c r="J332" s="352"/>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6">
      <c r="G333" s="143"/>
      <c r="H333" s="413"/>
      <c r="J333" s="352"/>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75">
      <c r="G334" s="143"/>
      <c r="H334" s="413"/>
      <c r="J334" s="352"/>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6">
      <c r="G335" s="143"/>
      <c r="H335" s="413"/>
      <c r="J335" s="352"/>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6">
      <c r="G336" s="143"/>
      <c r="H336" s="413"/>
      <c r="J336" s="352"/>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75">
      <c r="G337" s="143"/>
      <c r="H337" s="413"/>
      <c r="J337" s="352"/>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6">
      <c r="G338" s="143"/>
      <c r="H338" s="413"/>
      <c r="J338" s="352"/>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6">
      <c r="G339" s="143"/>
      <c r="H339" s="413"/>
      <c r="J339" s="352"/>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75">
      <c r="G340" s="143"/>
      <c r="H340" s="413"/>
      <c r="J340" s="352"/>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6">
      <c r="G341" s="143"/>
      <c r="H341" s="413"/>
      <c r="J341" s="352"/>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6">
      <c r="G342" s="143"/>
      <c r="H342" s="413"/>
      <c r="J342" s="352"/>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6">
      <c r="G343" s="143"/>
      <c r="H343" s="413"/>
      <c r="J343" s="399"/>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7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6">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6">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6">
      <c r="G347" s="143"/>
      <c r="H347" s="414" t="s">
        <v>973</v>
      </c>
      <c r="J347" s="397"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6">
      <c r="G348" s="143"/>
      <c r="H348" s="414"/>
      <c r="J348" s="397"/>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75">
      <c r="G349" s="143"/>
      <c r="H349" s="414"/>
      <c r="J349" s="397"/>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6">
      <c r="G350" s="143"/>
      <c r="H350" s="414"/>
      <c r="J350" s="397"/>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6">
      <c r="G351" s="143"/>
      <c r="H351" s="414"/>
      <c r="J351" s="397"/>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75">
      <c r="G352" s="143"/>
      <c r="H352" s="414"/>
      <c r="J352" s="397"/>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6">
      <c r="G353" s="143"/>
      <c r="H353" s="414"/>
      <c r="J353" s="397"/>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6">
      <c r="G354" s="143"/>
      <c r="H354" s="414"/>
      <c r="J354" s="397"/>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75">
      <c r="G355" s="143"/>
      <c r="H355" s="414"/>
      <c r="J355" s="397"/>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6">
      <c r="G356" s="143"/>
      <c r="H356" s="414"/>
      <c r="J356" s="397"/>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6">
      <c r="G357" s="143"/>
      <c r="H357" s="414"/>
      <c r="J357" s="397"/>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75">
      <c r="G358" s="143"/>
      <c r="H358" s="414"/>
      <c r="J358" s="397"/>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6">
      <c r="G359" s="143"/>
      <c r="H359" s="414"/>
      <c r="J359" s="397"/>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6">
      <c r="G360" s="143"/>
      <c r="H360" s="414"/>
      <c r="J360" s="397"/>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75">
      <c r="G361" s="143"/>
      <c r="H361" s="414"/>
      <c r="J361" s="397"/>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6">
      <c r="G362" s="143"/>
      <c r="H362" s="414"/>
      <c r="J362" s="397"/>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6">
      <c r="G363" s="143"/>
      <c r="H363" s="414"/>
      <c r="J363" s="397"/>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75">
      <c r="G364" s="143"/>
      <c r="H364" s="414"/>
      <c r="J364" s="397"/>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6">
      <c r="G365" s="143"/>
      <c r="H365" s="414"/>
      <c r="J365" s="397"/>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6">
      <c r="G366" s="143"/>
      <c r="H366" s="414"/>
      <c r="J366" s="397"/>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75">
      <c r="G367" s="143"/>
      <c r="H367" s="414"/>
      <c r="J367" s="397"/>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6">
      <c r="G368" s="143"/>
      <c r="H368" s="414"/>
      <c r="J368" s="397"/>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6">
      <c r="G369" s="143"/>
      <c r="H369" s="414"/>
      <c r="J369" s="397"/>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75">
      <c r="G370" s="143"/>
      <c r="H370" s="414"/>
      <c r="J370" s="397"/>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6">
      <c r="G371" s="143"/>
      <c r="H371" s="414"/>
      <c r="J371" s="397"/>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6">
      <c r="G372" s="143"/>
      <c r="H372" s="414"/>
      <c r="J372" s="397"/>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75">
      <c r="G373" s="143"/>
      <c r="H373" s="414"/>
      <c r="J373" s="397"/>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6">
      <c r="G374" s="143"/>
      <c r="H374" s="414"/>
      <c r="J374" s="397"/>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6">
      <c r="G375" s="143"/>
      <c r="H375" s="414"/>
      <c r="J375" s="397"/>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75">
      <c r="G376" s="143"/>
      <c r="H376" s="415"/>
      <c r="J376" s="416"/>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6">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6">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6">
      <c r="G379" s="143"/>
      <c r="H379" s="417" t="s">
        <v>975</v>
      </c>
      <c r="J379" s="351"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6">
      <c r="G380" s="143"/>
      <c r="H380" s="417"/>
      <c r="J380" s="352"/>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6">
      <c r="G381" s="143"/>
      <c r="H381" s="417"/>
      <c r="J381" s="352"/>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6">
      <c r="G382" s="143"/>
      <c r="H382" s="417"/>
      <c r="J382" s="352"/>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6">
      <c r="G383" s="143"/>
      <c r="H383" s="417"/>
      <c r="J383" s="352"/>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6">
      <c r="G384" s="143"/>
      <c r="H384" s="417"/>
      <c r="J384" s="352"/>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6">
      <c r="G385" s="143"/>
      <c r="H385" s="417"/>
      <c r="J385" s="352"/>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6">
      <c r="G386" s="143"/>
      <c r="H386" s="417"/>
      <c r="J386" s="352"/>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6">
      <c r="G387" s="143"/>
      <c r="H387" s="417"/>
      <c r="J387" s="352"/>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6">
      <c r="G388" s="143"/>
      <c r="H388" s="417"/>
      <c r="J388" s="352"/>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6">
      <c r="G389" s="143"/>
      <c r="H389" s="417"/>
      <c r="J389" s="352"/>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6">
      <c r="G390" s="143"/>
      <c r="H390" s="417"/>
      <c r="J390" s="352"/>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6">
      <c r="G391" s="143"/>
      <c r="H391" s="417"/>
      <c r="J391" s="352"/>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6">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6">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6">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6">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6">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6">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6">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6">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6">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6">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6">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6">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6">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6">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6">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6">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6">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6">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6">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6">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6">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6">
      <c r="G413" s="313"/>
      <c r="J413" s="314"/>
      <c r="K413" s="314"/>
      <c r="L413" s="314"/>
      <c r="M413" s="314"/>
      <c r="N413" s="314"/>
    </row>
    <row r="414" spans="6:42" ht="15.75" customHeight="1" thickBot="1" x14ac:dyDescent="0.7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75">
      <c r="F415" s="255"/>
      <c r="H415" s="238"/>
      <c r="J415" s="351"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75">
      <c r="F416" s="255"/>
      <c r="H416" s="238"/>
      <c r="J416" s="352"/>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6">
      <c r="F417" s="255"/>
      <c r="H417" s="238"/>
      <c r="J417" s="352"/>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75">
      <c r="F418" s="255"/>
      <c r="H418" s="238"/>
      <c r="J418" s="130"/>
    </row>
    <row r="419" spans="6:42" ht="14.25" customHeight="1" thickTop="1" thickBot="1" x14ac:dyDescent="0.7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7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7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7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7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7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7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7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7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7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7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6">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6">
      <c r="C433" s="141" t="s">
        <v>878</v>
      </c>
      <c r="G433" s="418" t="s">
        <v>994</v>
      </c>
      <c r="H433" s="356"/>
      <c r="I433" s="356"/>
      <c r="J433" s="356"/>
      <c r="K433" s="356"/>
      <c r="L433" s="356"/>
      <c r="M433" s="356"/>
      <c r="N433" s="356"/>
      <c r="O433" s="356"/>
      <c r="P433" s="356"/>
      <c r="Q433" s="356"/>
      <c r="R433" s="356"/>
      <c r="S433" s="356"/>
      <c r="T433" s="356"/>
      <c r="U433" s="356"/>
      <c r="V433" s="142"/>
      <c r="W433" s="142"/>
      <c r="X433" s="142"/>
      <c r="Y433" s="142"/>
      <c r="Z433" s="142"/>
      <c r="AA433" s="142"/>
      <c r="AB433" s="142"/>
    </row>
    <row r="434" spans="3:29" ht="14.25" customHeight="1" thickBot="1" x14ac:dyDescent="0.75">
      <c r="N434" s="315"/>
      <c r="O434" s="315"/>
      <c r="P434" s="315"/>
      <c r="Q434" s="315"/>
      <c r="R434" s="315"/>
      <c r="S434" s="315"/>
      <c r="T434" s="315"/>
      <c r="U434" s="315"/>
    </row>
    <row r="435" spans="3:29" ht="14.25" customHeight="1" x14ac:dyDescent="0.6">
      <c r="H435" s="419" t="s">
        <v>995</v>
      </c>
      <c r="I435" s="420"/>
      <c r="J435" s="420"/>
      <c r="K435" s="420"/>
      <c r="L435" s="420"/>
      <c r="M435" s="420"/>
      <c r="N435" s="421" t="s">
        <v>996</v>
      </c>
      <c r="O435" s="422"/>
      <c r="P435" s="422"/>
      <c r="Q435" s="422"/>
      <c r="R435" s="423"/>
      <c r="S435" s="316" t="s">
        <v>997</v>
      </c>
      <c r="T435" s="316" t="s">
        <v>998</v>
      </c>
      <c r="U435" s="317"/>
      <c r="V435" s="318"/>
      <c r="W435" s="318"/>
      <c r="X435" s="318"/>
      <c r="Y435" s="318"/>
      <c r="Z435" s="318"/>
      <c r="AA435" s="318"/>
      <c r="AB435" s="319"/>
    </row>
    <row r="436" spans="3:29" ht="14.25" customHeight="1" x14ac:dyDescent="0.75">
      <c r="H436" s="424" t="s">
        <v>1021</v>
      </c>
      <c r="I436" s="425"/>
      <c r="J436" s="425"/>
      <c r="K436" s="425"/>
      <c r="L436" s="425"/>
      <c r="M436" s="426"/>
      <c r="N436" s="427" t="s">
        <v>1034</v>
      </c>
      <c r="O436" s="428"/>
      <c r="P436" s="428"/>
      <c r="Q436" s="428"/>
      <c r="R436" s="428"/>
      <c r="S436" s="320"/>
      <c r="T436" s="320"/>
      <c r="U436" s="321"/>
      <c r="V436" s="321"/>
      <c r="W436" s="321"/>
      <c r="X436" s="321"/>
      <c r="Y436" s="321"/>
      <c r="Z436" s="321"/>
      <c r="AA436" s="321"/>
      <c r="AB436" s="322"/>
      <c r="AC436" s="135" t="s">
        <v>1035</v>
      </c>
    </row>
    <row r="437" spans="3:29" ht="14.25" customHeight="1" x14ac:dyDescent="0.6">
      <c r="H437" s="424" t="s">
        <v>964</v>
      </c>
      <c r="I437" s="425"/>
      <c r="J437" s="425"/>
      <c r="K437" s="425"/>
      <c r="L437" s="425"/>
      <c r="M437" s="426"/>
      <c r="N437" s="430" t="s">
        <v>1036</v>
      </c>
      <c r="O437" s="431"/>
      <c r="P437" s="431"/>
      <c r="Q437" s="431"/>
      <c r="R437" s="431"/>
      <c r="S437" s="323"/>
      <c r="T437" s="323"/>
      <c r="U437" s="324"/>
      <c r="V437" s="324"/>
      <c r="W437" s="324"/>
      <c r="X437" s="324"/>
      <c r="Y437" s="324"/>
      <c r="Z437" s="324"/>
      <c r="AA437" s="324"/>
      <c r="AB437" s="325"/>
    </row>
    <row r="438" spans="3:29" ht="30.4" customHeight="1" x14ac:dyDescent="0.75">
      <c r="H438" s="424" t="s">
        <v>968</v>
      </c>
      <c r="I438" s="425"/>
      <c r="J438" s="425"/>
      <c r="K438" s="425"/>
      <c r="L438" s="425"/>
      <c r="M438" s="426"/>
      <c r="N438" s="432" t="s">
        <v>1037</v>
      </c>
      <c r="O438" s="433"/>
      <c r="P438" s="433"/>
      <c r="Q438" s="433"/>
      <c r="R438" s="434"/>
      <c r="S438" s="326"/>
      <c r="T438" s="326"/>
      <c r="U438" s="327"/>
      <c r="V438" s="327"/>
      <c r="W438" s="327"/>
      <c r="X438" s="327"/>
      <c r="Y438" s="327"/>
      <c r="Z438" s="327"/>
      <c r="AA438" s="327"/>
      <c r="AB438" s="328"/>
      <c r="AC438" s="135" t="s">
        <v>1038</v>
      </c>
    </row>
    <row r="439" spans="3:29" ht="32.65" customHeight="1" x14ac:dyDescent="0.75">
      <c r="H439" s="424" t="s">
        <v>1003</v>
      </c>
      <c r="I439" s="425"/>
      <c r="J439" s="425"/>
      <c r="K439" s="425"/>
      <c r="L439" s="425"/>
      <c r="M439" s="426"/>
      <c r="N439" s="432" t="s">
        <v>1037</v>
      </c>
      <c r="O439" s="433"/>
      <c r="P439" s="433"/>
      <c r="Q439" s="433"/>
      <c r="R439" s="434"/>
      <c r="S439" s="329"/>
      <c r="T439" s="329"/>
      <c r="U439" s="330"/>
      <c r="V439" s="330"/>
      <c r="W439" s="330"/>
      <c r="X439" s="330"/>
      <c r="Y439" s="330"/>
      <c r="Z439" s="330"/>
      <c r="AA439" s="330"/>
      <c r="AB439" s="331"/>
      <c r="AC439" s="135" t="s">
        <v>1038</v>
      </c>
    </row>
    <row r="440" spans="3:29" ht="14.25" customHeight="1" x14ac:dyDescent="0.6">
      <c r="H440" s="424" t="s">
        <v>1004</v>
      </c>
      <c r="I440" s="425"/>
      <c r="J440" s="425"/>
      <c r="K440" s="425"/>
      <c r="L440" s="425"/>
      <c r="M440" s="426"/>
      <c r="N440" s="435" t="s">
        <v>1005</v>
      </c>
      <c r="O440" s="436"/>
      <c r="P440" s="436"/>
      <c r="Q440" s="436"/>
      <c r="R440" s="436"/>
      <c r="S440" s="332"/>
      <c r="T440" s="332"/>
      <c r="U440" s="333"/>
      <c r="V440" s="333"/>
      <c r="W440" s="333"/>
      <c r="X440" s="333"/>
      <c r="Y440" s="333"/>
      <c r="Z440" s="333"/>
      <c r="AA440" s="333"/>
      <c r="AB440" s="334"/>
    </row>
    <row r="441" spans="3:29" ht="14.25" customHeight="1" thickBot="1" x14ac:dyDescent="0.75">
      <c r="H441" s="437" t="s">
        <v>1006</v>
      </c>
      <c r="I441" s="438"/>
      <c r="J441" s="438"/>
      <c r="K441" s="438"/>
      <c r="L441" s="438"/>
      <c r="M441" s="439"/>
      <c r="N441" s="440" t="s">
        <v>1005</v>
      </c>
      <c r="O441" s="441"/>
      <c r="P441" s="441"/>
      <c r="Q441" s="441"/>
      <c r="R441" s="441"/>
      <c r="S441" s="335"/>
      <c r="T441" s="336"/>
      <c r="U441" s="336"/>
      <c r="V441" s="337"/>
      <c r="W441" s="337"/>
      <c r="X441" s="337"/>
      <c r="Y441" s="337"/>
      <c r="Z441" s="337"/>
      <c r="AA441" s="337"/>
      <c r="AB441" s="338"/>
    </row>
    <row r="442" spans="3:29" ht="14.25" customHeight="1" thickBot="1" x14ac:dyDescent="0.75">
      <c r="H442" s="442"/>
      <c r="I442" s="442"/>
      <c r="J442" s="442"/>
      <c r="K442" s="442"/>
      <c r="L442" s="442"/>
      <c r="M442" s="442"/>
      <c r="N442" s="339"/>
      <c r="O442" s="339"/>
      <c r="P442" s="339"/>
      <c r="Q442" s="339"/>
      <c r="R442" s="339"/>
      <c r="S442" s="339"/>
      <c r="T442" s="339"/>
      <c r="U442" s="340"/>
      <c r="V442" s="340"/>
      <c r="W442" s="340"/>
      <c r="X442" s="340"/>
      <c r="Y442" s="340"/>
      <c r="Z442" s="340"/>
      <c r="AA442" s="340"/>
      <c r="AB442" s="340"/>
    </row>
    <row r="443" spans="3:29" ht="14.25" customHeight="1" x14ac:dyDescent="0.6">
      <c r="H443" s="419" t="s">
        <v>1007</v>
      </c>
      <c r="I443" s="420"/>
      <c r="J443" s="420"/>
      <c r="K443" s="420"/>
      <c r="L443" s="420"/>
      <c r="M443" s="429"/>
      <c r="N443" s="421" t="s">
        <v>996</v>
      </c>
      <c r="O443" s="422"/>
      <c r="P443" s="422"/>
      <c r="Q443" s="422"/>
      <c r="R443" s="423"/>
      <c r="S443" s="316" t="s">
        <v>997</v>
      </c>
      <c r="T443" s="316" t="s">
        <v>998</v>
      </c>
      <c r="U443" s="341"/>
      <c r="V443" s="341"/>
      <c r="W443" s="341"/>
      <c r="X443" s="341"/>
      <c r="Y443" s="341"/>
      <c r="Z443" s="341"/>
      <c r="AA443" s="341"/>
      <c r="AB443" s="342"/>
    </row>
    <row r="444" spans="3:29" ht="14.25" customHeight="1" x14ac:dyDescent="0.6">
      <c r="H444" s="424" t="s">
        <v>964</v>
      </c>
      <c r="I444" s="425"/>
      <c r="J444" s="425"/>
      <c r="K444" s="425"/>
      <c r="L444" s="425"/>
      <c r="M444" s="426"/>
      <c r="N444" s="443" t="s">
        <v>1039</v>
      </c>
      <c r="O444" s="444"/>
      <c r="P444" s="444"/>
      <c r="Q444" s="444"/>
      <c r="R444" s="444"/>
      <c r="S444" s="332"/>
      <c r="T444" s="332"/>
      <c r="U444" s="333"/>
      <c r="V444" s="333"/>
      <c r="W444" s="333"/>
      <c r="X444" s="333"/>
      <c r="Y444" s="333"/>
      <c r="Z444" s="333"/>
      <c r="AA444" s="333"/>
      <c r="AB444" s="343"/>
    </row>
    <row r="445" spans="3:29" ht="14.25" customHeight="1" x14ac:dyDescent="0.6">
      <c r="H445" s="424" t="s">
        <v>968</v>
      </c>
      <c r="I445" s="425"/>
      <c r="J445" s="425"/>
      <c r="K445" s="425"/>
      <c r="L445" s="425"/>
      <c r="M445" s="426"/>
      <c r="N445" s="443" t="s">
        <v>1040</v>
      </c>
      <c r="O445" s="444"/>
      <c r="P445" s="444"/>
      <c r="Q445" s="444"/>
      <c r="R445" s="444"/>
      <c r="S445" s="332"/>
      <c r="T445" s="332"/>
      <c r="U445" s="333"/>
      <c r="V445" s="333"/>
      <c r="W445" s="333"/>
      <c r="X445" s="333"/>
      <c r="Y445" s="333"/>
      <c r="Z445" s="333"/>
      <c r="AA445" s="333"/>
      <c r="AB445" s="343"/>
    </row>
    <row r="446" spans="3:29" ht="30.4" customHeight="1" x14ac:dyDescent="0.75">
      <c r="H446" s="445" t="s">
        <v>1010</v>
      </c>
      <c r="I446" s="446"/>
      <c r="J446" s="446"/>
      <c r="K446" s="446"/>
      <c r="L446" s="446"/>
      <c r="M446" s="447"/>
      <c r="N446" s="432" t="s">
        <v>1037</v>
      </c>
      <c r="O446" s="433"/>
      <c r="P446" s="433"/>
      <c r="Q446" s="433"/>
      <c r="R446" s="434"/>
      <c r="S446" s="259"/>
      <c r="T446" s="266"/>
      <c r="U446" s="259"/>
      <c r="V446" s="259"/>
      <c r="W446" s="259"/>
      <c r="X446" s="259"/>
      <c r="Y446" s="259"/>
      <c r="Z446" s="259"/>
      <c r="AA446" s="259"/>
      <c r="AB446" s="260"/>
    </row>
    <row r="447" spans="3:29" ht="30.75" customHeight="1" x14ac:dyDescent="0.6">
      <c r="H447" s="424" t="s">
        <v>1003</v>
      </c>
      <c r="I447" s="425"/>
      <c r="J447" s="425"/>
      <c r="K447" s="425"/>
      <c r="L447" s="425"/>
      <c r="M447" s="426"/>
      <c r="N447" s="443" t="s">
        <v>1040</v>
      </c>
      <c r="O447" s="444"/>
      <c r="P447" s="444"/>
      <c r="Q447" s="444"/>
      <c r="R447" s="444"/>
      <c r="S447" s="332"/>
      <c r="T447" s="332"/>
      <c r="U447" s="333"/>
      <c r="V447" s="333"/>
      <c r="W447" s="333"/>
      <c r="X447" s="333"/>
      <c r="Y447" s="333"/>
      <c r="Z447" s="333"/>
      <c r="AA447" s="333"/>
      <c r="AB447" s="343"/>
    </row>
    <row r="448" spans="3:29" ht="13.5" customHeight="1" x14ac:dyDescent="0.6">
      <c r="H448" s="424" t="s">
        <v>1004</v>
      </c>
      <c r="I448" s="425"/>
      <c r="J448" s="425"/>
      <c r="K448" s="425"/>
      <c r="L448" s="425"/>
      <c r="M448" s="426"/>
      <c r="N448" s="435" t="s">
        <v>1005</v>
      </c>
      <c r="O448" s="436"/>
      <c r="P448" s="436"/>
      <c r="Q448" s="436"/>
      <c r="R448" s="436"/>
      <c r="S448" s="332"/>
      <c r="T448" s="332"/>
      <c r="U448" s="333"/>
      <c r="V448" s="333"/>
      <c r="W448" s="333"/>
      <c r="X448" s="333"/>
      <c r="Y448" s="333"/>
      <c r="Z448" s="333"/>
      <c r="AA448" s="333"/>
      <c r="AB448" s="343"/>
    </row>
    <row r="449" spans="8:28" ht="14.25" customHeight="1" thickBot="1" x14ac:dyDescent="0.75">
      <c r="H449" s="437" t="s">
        <v>1012</v>
      </c>
      <c r="I449" s="438"/>
      <c r="J449" s="438"/>
      <c r="K449" s="438"/>
      <c r="L449" s="438"/>
      <c r="M449" s="439"/>
      <c r="N449" s="440" t="s">
        <v>1005</v>
      </c>
      <c r="O449" s="441"/>
      <c r="P449" s="441"/>
      <c r="Q449" s="441"/>
      <c r="R449" s="441"/>
      <c r="S449" s="336"/>
      <c r="T449" s="336"/>
      <c r="U449" s="336"/>
      <c r="V449" s="337"/>
      <c r="W449" s="337"/>
      <c r="X449" s="337"/>
      <c r="Y449" s="337"/>
      <c r="Z449" s="337"/>
      <c r="AA449" s="337"/>
      <c r="AB449" s="338"/>
    </row>
    <row r="453" spans="8:28" ht="14.25" customHeight="1" x14ac:dyDescent="0.6">
      <c r="S453" s="135" t="s">
        <v>902</v>
      </c>
    </row>
    <row r="455" spans="8:28" ht="14.25" customHeight="1" x14ac:dyDescent="0.6">
      <c r="N455" s="344"/>
    </row>
    <row r="457" spans="8:28" ht="14.25" customHeight="1" x14ac:dyDescent="0.6">
      <c r="M457" s="344"/>
    </row>
    <row r="702" spans="13:44" ht="14.25" customHeight="1" x14ac:dyDescent="0.6">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5"/>
    <col min="2" max="7" width="1.453125" style="135" customWidth="1"/>
    <col min="8" max="8" width="5.453125" style="135" customWidth="1"/>
    <col min="9" max="9" width="7.453125" style="135" bestFit="1" customWidth="1"/>
    <col min="10" max="10" width="16.453125" style="135" customWidth="1"/>
    <col min="11" max="11" width="55" style="135" bestFit="1" customWidth="1"/>
    <col min="12" max="12" width="22.453125" style="135" customWidth="1"/>
    <col min="13" max="16" width="11.453125" style="135" customWidth="1"/>
    <col min="17" max="17" width="12.453125" style="135" customWidth="1"/>
    <col min="18" max="18" width="13.453125" style="135" customWidth="1"/>
    <col min="19" max="19" width="14" style="135" customWidth="1"/>
    <col min="20" max="24" width="11.453125" style="135" customWidth="1"/>
    <col min="25" max="25" width="9.453125" style="135" bestFit="1" customWidth="1"/>
    <col min="26" max="45" width="11.453125" style="135" customWidth="1"/>
    <col min="46" max="16384" width="9.453125" style="135"/>
  </cols>
  <sheetData>
    <row r="1" spans="1:110" ht="18" x14ac:dyDescent="0.8">
      <c r="A1" s="133" t="s">
        <v>851</v>
      </c>
      <c r="B1" s="133"/>
      <c r="C1" s="133"/>
      <c r="D1" s="133"/>
      <c r="E1" s="133"/>
      <c r="F1" s="133"/>
      <c r="G1" s="133"/>
      <c r="H1" s="133"/>
      <c r="I1" s="134"/>
      <c r="M1" s="136" t="s">
        <v>874</v>
      </c>
    </row>
    <row r="2" spans="1:110" ht="14.25" customHeight="1" x14ac:dyDescent="0.7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75">
      <c r="A3"/>
      <c r="B3"/>
      <c r="C3"/>
      <c r="D3"/>
      <c r="E3"/>
      <c r="U3" s="139" t="s">
        <v>876</v>
      </c>
    </row>
    <row r="4" spans="1:110" ht="14.25" customHeight="1" x14ac:dyDescent="0.6">
      <c r="J4" s="140"/>
      <c r="U4" s="354" t="s">
        <v>877</v>
      </c>
    </row>
    <row r="5" spans="1:110" ht="14.25" customHeight="1" x14ac:dyDescent="0.6">
      <c r="U5" s="355"/>
    </row>
    <row r="7" spans="1:110" ht="14.25" customHeight="1" x14ac:dyDescent="0.75">
      <c r="B7" s="141" t="s">
        <v>878</v>
      </c>
      <c r="G7" s="356" t="s">
        <v>879</v>
      </c>
      <c r="H7" s="448"/>
      <c r="I7" s="448"/>
      <c r="J7" s="448"/>
      <c r="K7" s="448"/>
      <c r="L7" s="448"/>
      <c r="M7" s="448"/>
      <c r="N7" s="448"/>
      <c r="O7" s="448"/>
      <c r="P7" s="448"/>
      <c r="Q7" s="448"/>
      <c r="R7" s="448"/>
      <c r="S7" s="448"/>
      <c r="T7" s="448"/>
      <c r="U7" s="448"/>
      <c r="V7" s="448"/>
      <c r="W7" s="448"/>
      <c r="X7" s="449"/>
    </row>
    <row r="8" spans="1:110" ht="14.25" customHeight="1" thickBot="1" x14ac:dyDescent="0.75">
      <c r="G8" s="143"/>
      <c r="X8" s="144"/>
    </row>
    <row r="9" spans="1:110" ht="14.25" customHeight="1" thickBot="1" x14ac:dyDescent="0.75">
      <c r="G9" s="143"/>
      <c r="H9" s="450" t="s">
        <v>880</v>
      </c>
      <c r="J9" s="360" t="s">
        <v>881</v>
      </c>
      <c r="K9" s="361"/>
      <c r="L9" s="362"/>
      <c r="M9" s="452">
        <v>2021</v>
      </c>
      <c r="N9" s="453"/>
      <c r="O9" s="453"/>
      <c r="P9" s="454"/>
      <c r="R9" s="145"/>
      <c r="X9" s="144"/>
    </row>
    <row r="10" spans="1:110" ht="14.25" customHeight="1" thickBot="1" x14ac:dyDescent="0.9">
      <c r="G10" s="143"/>
      <c r="H10" s="451"/>
      <c r="J10" s="146" t="s">
        <v>882</v>
      </c>
      <c r="P10" s="144"/>
      <c r="R10"/>
      <c r="S10"/>
      <c r="T10"/>
      <c r="U10"/>
      <c r="V10"/>
      <c r="X10" s="144"/>
      <c r="AB10"/>
      <c r="AC10"/>
    </row>
    <row r="11" spans="1:110" ht="14.25" customHeight="1" x14ac:dyDescent="0.75">
      <c r="G11" s="143"/>
      <c r="H11" s="451"/>
      <c r="J11" s="147" t="s">
        <v>883</v>
      </c>
      <c r="K11" s="148"/>
      <c r="L11" s="148"/>
      <c r="M11" s="148"/>
      <c r="N11" s="148"/>
      <c r="P11"/>
      <c r="Q11"/>
      <c r="R11"/>
      <c r="S11"/>
      <c r="T11"/>
      <c r="X11" s="144"/>
    </row>
    <row r="12" spans="1:110" ht="13.5" customHeight="1" thickBot="1" x14ac:dyDescent="0.75">
      <c r="G12" s="143"/>
      <c r="H12" s="451"/>
      <c r="X12" s="144"/>
    </row>
    <row r="13" spans="1:110" ht="45.75" customHeight="1" thickBot="1" x14ac:dyDescent="0.75">
      <c r="G13" s="143"/>
      <c r="H13" s="451"/>
      <c r="J13" s="397" t="s">
        <v>884</v>
      </c>
      <c r="K13" s="150" t="s">
        <v>885</v>
      </c>
      <c r="L13" s="150" t="s">
        <v>886</v>
      </c>
      <c r="M13" s="150" t="s">
        <v>887</v>
      </c>
      <c r="N13" s="150" t="s">
        <v>888</v>
      </c>
      <c r="O13" s="150" t="s">
        <v>889</v>
      </c>
      <c r="P13" s="150" t="s">
        <v>890</v>
      </c>
      <c r="Q13" s="150" t="s">
        <v>891</v>
      </c>
      <c r="R13" s="150" t="s">
        <v>892</v>
      </c>
      <c r="X13" s="144"/>
    </row>
    <row r="14" spans="1:110" ht="14.25" customHeight="1" x14ac:dyDescent="0.6">
      <c r="G14" s="143"/>
      <c r="H14" s="451"/>
      <c r="J14" s="397"/>
      <c r="K14" s="151" t="s">
        <v>893</v>
      </c>
      <c r="L14" s="151" t="s">
        <v>894</v>
      </c>
      <c r="M14" s="151" t="s">
        <v>895</v>
      </c>
      <c r="N14" s="151" t="s">
        <v>896</v>
      </c>
      <c r="O14" s="151" t="s">
        <v>897</v>
      </c>
      <c r="P14" s="151" t="s">
        <v>895</v>
      </c>
      <c r="Q14" s="151" t="s">
        <v>898</v>
      </c>
      <c r="R14" s="152">
        <v>9.5</v>
      </c>
      <c r="S14" s="153"/>
      <c r="X14" s="144"/>
    </row>
    <row r="15" spans="1:110" ht="14.25" customHeight="1" x14ac:dyDescent="0.6">
      <c r="G15" s="143"/>
      <c r="H15" s="451"/>
      <c r="J15" s="397"/>
      <c r="K15" s="154" t="s">
        <v>899</v>
      </c>
      <c r="L15" s="154" t="s">
        <v>894</v>
      </c>
      <c r="M15" s="154" t="s">
        <v>900</v>
      </c>
      <c r="N15" s="154" t="s">
        <v>896</v>
      </c>
      <c r="O15" s="154" t="s">
        <v>897</v>
      </c>
      <c r="P15" s="154" t="s">
        <v>900</v>
      </c>
      <c r="Q15" s="154" t="s">
        <v>901</v>
      </c>
      <c r="R15" s="155">
        <v>8.9</v>
      </c>
      <c r="X15" s="144"/>
      <c r="AA15" s="135" t="s">
        <v>902</v>
      </c>
    </row>
    <row r="16" spans="1:110" ht="14.25" customHeight="1" x14ac:dyDescent="0.6">
      <c r="G16" s="143"/>
      <c r="H16" s="451"/>
      <c r="J16" s="397"/>
      <c r="K16" s="156" t="s">
        <v>903</v>
      </c>
      <c r="L16" s="156" t="s">
        <v>894</v>
      </c>
      <c r="M16" s="156" t="s">
        <v>904</v>
      </c>
      <c r="N16" s="156" t="s">
        <v>896</v>
      </c>
      <c r="O16" s="156" t="s">
        <v>897</v>
      </c>
      <c r="P16" s="156" t="s">
        <v>904</v>
      </c>
      <c r="Q16" s="156" t="s">
        <v>905</v>
      </c>
      <c r="R16" s="157">
        <v>8.6999999999999993</v>
      </c>
      <c r="X16" s="144"/>
    </row>
    <row r="17" spans="7:29" ht="14.25" customHeight="1" x14ac:dyDescent="0.6">
      <c r="G17" s="143"/>
      <c r="H17" s="451"/>
      <c r="J17" s="397"/>
      <c r="K17" s="154" t="s">
        <v>906</v>
      </c>
      <c r="L17" s="154" t="s">
        <v>894</v>
      </c>
      <c r="M17" s="154" t="s">
        <v>907</v>
      </c>
      <c r="N17" s="154" t="s">
        <v>896</v>
      </c>
      <c r="O17" s="154" t="s">
        <v>897</v>
      </c>
      <c r="P17" s="154" t="s">
        <v>907</v>
      </c>
      <c r="Q17" s="154" t="s">
        <v>908</v>
      </c>
      <c r="R17" s="155">
        <v>8.5</v>
      </c>
      <c r="X17" s="144"/>
    </row>
    <row r="18" spans="7:29" ht="14.25" customHeight="1" x14ac:dyDescent="0.6">
      <c r="G18" s="143"/>
      <c r="H18" s="451"/>
      <c r="J18" s="397"/>
      <c r="K18" s="156" t="s">
        <v>909</v>
      </c>
      <c r="L18" s="156" t="s">
        <v>894</v>
      </c>
      <c r="M18" s="156" t="s">
        <v>910</v>
      </c>
      <c r="N18" s="156" t="s">
        <v>896</v>
      </c>
      <c r="O18" s="156" t="s">
        <v>897</v>
      </c>
      <c r="P18" s="156" t="s">
        <v>910</v>
      </c>
      <c r="Q18" s="156" t="s">
        <v>911</v>
      </c>
      <c r="R18" s="157">
        <v>8.1999999999999993</v>
      </c>
    </row>
    <row r="19" spans="7:29" ht="14.25" customHeight="1" x14ac:dyDescent="0.6">
      <c r="G19" s="143"/>
      <c r="H19" s="451"/>
      <c r="J19" s="397"/>
      <c r="K19" s="158" t="s">
        <v>912</v>
      </c>
      <c r="L19" s="158" t="s">
        <v>894</v>
      </c>
      <c r="M19" s="158" t="s">
        <v>913</v>
      </c>
      <c r="N19" s="158" t="s">
        <v>896</v>
      </c>
      <c r="O19" s="158" t="s">
        <v>897</v>
      </c>
      <c r="P19" s="158" t="s">
        <v>913</v>
      </c>
      <c r="Q19" s="158" t="s">
        <v>914</v>
      </c>
      <c r="R19" s="159">
        <v>7.8</v>
      </c>
    </row>
    <row r="20" spans="7:29" ht="14.25" customHeight="1" x14ac:dyDescent="0.6">
      <c r="G20" s="143"/>
      <c r="H20" s="451"/>
      <c r="J20" s="397"/>
      <c r="K20" s="156" t="s">
        <v>915</v>
      </c>
      <c r="L20" s="156" t="s">
        <v>894</v>
      </c>
      <c r="M20" s="156" t="s">
        <v>916</v>
      </c>
      <c r="N20" s="156" t="s">
        <v>896</v>
      </c>
      <c r="O20" s="156" t="s">
        <v>897</v>
      </c>
      <c r="P20" s="156" t="s">
        <v>916</v>
      </c>
      <c r="Q20" s="156" t="s">
        <v>917</v>
      </c>
      <c r="R20" s="157">
        <v>7.4</v>
      </c>
    </row>
    <row r="21" spans="7:29" ht="14.25" customHeight="1" x14ac:dyDescent="0.6">
      <c r="G21" s="143"/>
      <c r="H21" s="451"/>
      <c r="J21" s="397"/>
      <c r="K21" s="154" t="s">
        <v>918</v>
      </c>
      <c r="L21" s="154" t="s">
        <v>919</v>
      </c>
      <c r="M21" s="154" t="s">
        <v>920</v>
      </c>
      <c r="N21" s="154" t="s">
        <v>896</v>
      </c>
      <c r="O21" s="154" t="s">
        <v>897</v>
      </c>
      <c r="P21" s="154" t="s">
        <v>920</v>
      </c>
      <c r="Q21" s="154" t="s">
        <v>921</v>
      </c>
      <c r="R21" s="155">
        <v>6.8</v>
      </c>
    </row>
    <row r="22" spans="7:29" ht="14.25" customHeight="1" x14ac:dyDescent="0.6">
      <c r="G22" s="143"/>
      <c r="H22" s="451"/>
      <c r="J22" s="397"/>
      <c r="K22" s="156" t="s">
        <v>922</v>
      </c>
      <c r="L22" s="156" t="s">
        <v>923</v>
      </c>
      <c r="M22" s="156" t="s">
        <v>924</v>
      </c>
      <c r="N22" s="156" t="s">
        <v>896</v>
      </c>
      <c r="O22" s="156" t="s">
        <v>897</v>
      </c>
      <c r="P22" s="156" t="s">
        <v>924</v>
      </c>
      <c r="Q22" s="156" t="s">
        <v>925</v>
      </c>
      <c r="R22" s="157">
        <v>6.2</v>
      </c>
    </row>
    <row r="23" spans="7:29" ht="14.25" customHeight="1" thickBot="1" x14ac:dyDescent="0.75">
      <c r="G23" s="143"/>
      <c r="H23" s="451"/>
      <c r="J23" s="397"/>
      <c r="K23" s="160" t="s">
        <v>926</v>
      </c>
      <c r="L23" s="160" t="s">
        <v>927</v>
      </c>
      <c r="M23" s="160" t="s">
        <v>928</v>
      </c>
      <c r="N23" s="160" t="s">
        <v>896</v>
      </c>
      <c r="O23" s="160" t="s">
        <v>897</v>
      </c>
      <c r="P23" s="160" t="s">
        <v>928</v>
      </c>
      <c r="Q23" s="160" t="s">
        <v>929</v>
      </c>
      <c r="R23" s="161">
        <v>5.2</v>
      </c>
    </row>
    <row r="24" spans="7:29" ht="14.25" customHeight="1" x14ac:dyDescent="0.6">
      <c r="G24" s="143"/>
      <c r="H24" s="451"/>
      <c r="J24" s="397"/>
    </row>
    <row r="25" spans="7:29" ht="14.25" customHeight="1" x14ac:dyDescent="0.6">
      <c r="G25" s="143"/>
      <c r="H25" s="451"/>
      <c r="J25" s="397"/>
      <c r="P25" s="135" t="s">
        <v>930</v>
      </c>
      <c r="U25" s="144"/>
    </row>
    <row r="26" spans="7:29" ht="14.25" customHeight="1" x14ac:dyDescent="0.6">
      <c r="G26" s="143"/>
    </row>
    <row r="27" spans="7:29" ht="14.25" customHeight="1" thickBot="1" x14ac:dyDescent="0.75">
      <c r="G27" s="143"/>
      <c r="Q27" s="135" t="s">
        <v>931</v>
      </c>
      <c r="S27" s="162" t="s">
        <v>1043</v>
      </c>
    </row>
    <row r="28" spans="7:29" ht="14.25" customHeight="1" x14ac:dyDescent="0.6">
      <c r="G28" s="143"/>
      <c r="H28" s="455" t="s">
        <v>932</v>
      </c>
      <c r="J28" s="402" t="s">
        <v>933</v>
      </c>
      <c r="K28" s="403"/>
      <c r="L28" s="403"/>
      <c r="M28" s="403"/>
      <c r="N28" s="403"/>
      <c r="O28" s="404"/>
      <c r="Q28" s="135" t="s">
        <v>934</v>
      </c>
      <c r="S28" s="163">
        <v>20</v>
      </c>
    </row>
    <row r="29" spans="7:29" ht="14.25" customHeight="1" thickBot="1" x14ac:dyDescent="0.75">
      <c r="G29" s="143"/>
      <c r="H29" s="456"/>
      <c r="J29" s="164" t="s">
        <v>935</v>
      </c>
      <c r="K29" s="165"/>
      <c r="L29" s="165"/>
      <c r="M29" s="165"/>
      <c r="N29" s="165"/>
      <c r="O29" s="166">
        <v>20</v>
      </c>
      <c r="Z29" s="167"/>
      <c r="AA29" s="167"/>
      <c r="AB29" s="167"/>
      <c r="AC29" s="167"/>
    </row>
    <row r="30" spans="7:29" ht="14.25" customHeight="1" x14ac:dyDescent="0.6">
      <c r="G30" s="143"/>
      <c r="H30" s="456"/>
      <c r="J30" s="168" t="s">
        <v>936</v>
      </c>
      <c r="K30" s="169"/>
      <c r="L30" s="169"/>
      <c r="M30" s="169"/>
      <c r="N30" s="169"/>
      <c r="O30" s="170">
        <v>5</v>
      </c>
    </row>
    <row r="31" spans="7:29" ht="14.25" customHeight="1" thickBot="1" x14ac:dyDescent="0.75">
      <c r="G31" s="143"/>
      <c r="H31" s="456"/>
      <c r="J31" s="457" t="s">
        <v>937</v>
      </c>
      <c r="K31" s="458"/>
      <c r="L31" s="458"/>
      <c r="M31" s="458"/>
      <c r="N31" s="458"/>
      <c r="O31" s="171">
        <v>0.02</v>
      </c>
    </row>
    <row r="32" spans="7:29" ht="14.25" customHeight="1" x14ac:dyDescent="0.6">
      <c r="G32" s="143"/>
      <c r="H32" s="456"/>
      <c r="J32" s="172" t="s">
        <v>938</v>
      </c>
      <c r="K32" s="173"/>
      <c r="L32" s="173"/>
      <c r="N32" s="174"/>
      <c r="O32" s="175">
        <v>3</v>
      </c>
    </row>
    <row r="33" spans="7:42" ht="26.25" customHeight="1" x14ac:dyDescent="0.6">
      <c r="G33" s="143"/>
      <c r="H33" s="456"/>
      <c r="J33" s="176" t="s">
        <v>172</v>
      </c>
      <c r="K33" s="177" t="s">
        <v>939</v>
      </c>
      <c r="L33" s="459" t="s">
        <v>940</v>
      </c>
      <c r="M33" s="461" t="s">
        <v>941</v>
      </c>
    </row>
    <row r="34" spans="7:42" ht="26.25" customHeight="1" x14ac:dyDescent="0.6">
      <c r="G34" s="143"/>
      <c r="H34" s="456"/>
      <c r="J34" s="178" t="s">
        <v>942</v>
      </c>
      <c r="K34" s="179" t="s">
        <v>943</v>
      </c>
      <c r="L34" s="460"/>
      <c r="M34" s="462"/>
    </row>
    <row r="35" spans="7:42" ht="14.25" customHeight="1" x14ac:dyDescent="0.6">
      <c r="G35" s="143"/>
      <c r="H35" s="456"/>
      <c r="J35" s="180">
        <v>0</v>
      </c>
      <c r="K35" s="181">
        <v>0.8</v>
      </c>
      <c r="L35" s="181">
        <v>0.8</v>
      </c>
      <c r="M35" s="182">
        <v>0.19999999999999996</v>
      </c>
    </row>
    <row r="36" spans="7:42" ht="14.25" customHeight="1" x14ac:dyDescent="0.6">
      <c r="G36" s="143"/>
      <c r="H36" s="456"/>
      <c r="J36" s="183">
        <v>1</v>
      </c>
      <c r="K36" s="184">
        <v>0.1</v>
      </c>
      <c r="L36" s="184">
        <v>0.8</v>
      </c>
      <c r="M36" s="182">
        <v>0.19999999999999996</v>
      </c>
      <c r="O36" s="185"/>
    </row>
    <row r="37" spans="7:42" ht="14.25" customHeight="1" thickBot="1" x14ac:dyDescent="0.75">
      <c r="G37" s="143"/>
      <c r="H37" s="456"/>
      <c r="J37" s="186">
        <v>2</v>
      </c>
      <c r="K37" s="187">
        <v>0.1</v>
      </c>
      <c r="L37" s="187">
        <v>0.8</v>
      </c>
      <c r="M37" s="188">
        <v>0.19999999999999996</v>
      </c>
    </row>
    <row r="38" spans="7:42" ht="14.25" customHeight="1" x14ac:dyDescent="0.6">
      <c r="G38" s="143"/>
      <c r="H38" s="456"/>
      <c r="M38" s="189"/>
    </row>
    <row r="39" spans="7:42" ht="14.25" customHeight="1" x14ac:dyDescent="0.75">
      <c r="H39" s="456"/>
      <c r="P39"/>
      <c r="Q39"/>
      <c r="R39"/>
      <c r="S39"/>
      <c r="T39"/>
    </row>
    <row r="40" spans="7:42" ht="14.25" customHeight="1" x14ac:dyDescent="0.6">
      <c r="H40" s="456"/>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6">
      <c r="H41" s="456"/>
      <c r="J41" s="397"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6">
      <c r="H42" s="456"/>
      <c r="J42" s="397"/>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6">
      <c r="H43" s="456"/>
      <c r="J43" s="397"/>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6">
      <c r="H44" s="456"/>
      <c r="J44" s="397"/>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75">
      <c r="H45" s="456"/>
      <c r="J45" s="397"/>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75">
      <c r="H46" s="456"/>
      <c r="J46" s="397"/>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75">
      <c r="H47" s="456"/>
      <c r="J47" s="397"/>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6">
      <c r="H48" s="456"/>
      <c r="J48" s="397"/>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6">
      <c r="H49" s="456"/>
      <c r="J49" s="397"/>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6">
      <c r="H50" s="456"/>
      <c r="J50" s="397"/>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6">
      <c r="H51" s="456"/>
      <c r="J51" s="397"/>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75">
      <c r="H52" s="456"/>
      <c r="J52" s="397"/>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75">
      <c r="H53" s="456"/>
      <c r="J53" s="397"/>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75">
      <c r="H54" s="456"/>
      <c r="J54" s="397"/>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6">
      <c r="H55" s="456"/>
      <c r="J55" s="397"/>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6">
      <c r="H56" s="456"/>
      <c r="J56" s="397"/>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6">
      <c r="H57" s="456"/>
      <c r="J57" s="397"/>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6">
      <c r="H58" s="456"/>
      <c r="J58" s="397"/>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6">
      <c r="H59" s="456"/>
      <c r="J59" s="397"/>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6">
      <c r="H60" s="456"/>
      <c r="J60" s="397"/>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6">
      <c r="H61" s="456"/>
      <c r="J61" s="397"/>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75">
      <c r="H62" s="456"/>
      <c r="J62" s="397"/>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75">
      <c r="H63" s="456"/>
      <c r="J63" s="397"/>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75">
      <c r="H64" s="456"/>
      <c r="J64" s="397"/>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6">
      <c r="H65" s="456"/>
      <c r="J65" s="397"/>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6">
      <c r="H66" s="456"/>
      <c r="J66" s="397"/>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6">
      <c r="H67" s="456"/>
      <c r="J67" s="397"/>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6">
      <c r="H68" s="456"/>
      <c r="J68" s="397"/>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6">
      <c r="H69" s="456"/>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6">
      <c r="H70" s="456"/>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6">
      <c r="X71" s="195"/>
    </row>
    <row r="72" spans="4:44" ht="14.25" customHeight="1" x14ac:dyDescent="0.6">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6">
      <c r="D73" s="141" t="s">
        <v>878</v>
      </c>
      <c r="G73" s="356" t="s">
        <v>961</v>
      </c>
      <c r="H73" s="356"/>
      <c r="I73" s="356"/>
      <c r="J73" s="356"/>
      <c r="K73" s="356"/>
      <c r="L73" s="356"/>
      <c r="M73" s="356"/>
      <c r="N73" s="356"/>
      <c r="O73" s="356"/>
      <c r="P73" s="356"/>
      <c r="Q73" s="356"/>
      <c r="R73" s="356"/>
      <c r="S73" s="356"/>
      <c r="T73" s="356"/>
      <c r="U73" s="356"/>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6">
      <c r="G74" s="143"/>
      <c r="M74" s="135" t="s">
        <v>962</v>
      </c>
    </row>
    <row r="75" spans="4:44" ht="14.25" customHeight="1" thickBot="1" x14ac:dyDescent="0.7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6">
      <c r="G76" s="143"/>
      <c r="H76" s="398" t="s">
        <v>963</v>
      </c>
      <c r="J76" s="351"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6">
      <c r="G77" s="143"/>
      <c r="H77" s="398"/>
      <c r="J77" s="352"/>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75">
      <c r="G78" s="143"/>
      <c r="H78" s="398"/>
      <c r="J78" s="352"/>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6">
      <c r="G79" s="143"/>
      <c r="H79" s="398"/>
      <c r="J79" s="352"/>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6">
      <c r="G80" s="143"/>
      <c r="H80" s="398"/>
      <c r="J80" s="352"/>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75">
      <c r="G81" s="143"/>
      <c r="H81" s="398"/>
      <c r="J81" s="352"/>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6">
      <c r="G82" s="143"/>
      <c r="H82" s="398"/>
      <c r="J82" s="352"/>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6">
      <c r="G83" s="143"/>
      <c r="H83" s="398"/>
      <c r="J83" s="352"/>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75">
      <c r="G84" s="143"/>
      <c r="H84" s="398"/>
      <c r="J84" s="352"/>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6">
      <c r="G85" s="143"/>
      <c r="H85" s="398"/>
      <c r="J85" s="352"/>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6">
      <c r="G86" s="143"/>
      <c r="H86" s="398"/>
      <c r="J86" s="352"/>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75">
      <c r="G87" s="143"/>
      <c r="H87" s="398"/>
      <c r="J87" s="352"/>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6">
      <c r="G88" s="143"/>
      <c r="H88" s="398"/>
      <c r="J88" s="352"/>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6">
      <c r="G89" s="143"/>
      <c r="H89" s="398"/>
      <c r="J89" s="352"/>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75">
      <c r="G90" s="143"/>
      <c r="H90" s="398"/>
      <c r="J90" s="352"/>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6">
      <c r="G91" s="143"/>
      <c r="H91" s="398"/>
      <c r="J91" s="352"/>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6">
      <c r="G92" s="143"/>
      <c r="H92" s="398"/>
      <c r="J92" s="352"/>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75">
      <c r="G93" s="143"/>
      <c r="H93" s="398"/>
      <c r="J93" s="352"/>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6">
      <c r="G94" s="143"/>
      <c r="H94" s="398"/>
      <c r="J94" s="352"/>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6">
      <c r="G95" s="143"/>
      <c r="H95" s="398"/>
      <c r="J95" s="352"/>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75">
      <c r="G96" s="143"/>
      <c r="H96" s="398"/>
      <c r="J96" s="352"/>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6">
      <c r="G97" s="143"/>
      <c r="H97" s="398"/>
      <c r="J97" s="352"/>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6">
      <c r="G98" s="143"/>
      <c r="H98" s="398"/>
      <c r="J98" s="352"/>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75">
      <c r="G99" s="143"/>
      <c r="H99" s="398"/>
      <c r="J99" s="352"/>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6">
      <c r="G100" s="143"/>
      <c r="H100" s="398"/>
      <c r="J100" s="352"/>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75">
      <c r="G101" s="143"/>
      <c r="H101" s="398"/>
      <c r="J101" s="352"/>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75">
      <c r="G102" s="143"/>
      <c r="H102" s="398"/>
      <c r="J102" s="352"/>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6">
      <c r="G103" s="143"/>
      <c r="H103" s="398"/>
      <c r="J103" s="352"/>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6">
      <c r="G104" s="143"/>
      <c r="H104" s="398"/>
      <c r="J104" s="352"/>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6">
      <c r="G105" s="143"/>
      <c r="H105" s="398"/>
      <c r="J105" s="399"/>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6">
      <c r="G106" s="143"/>
      <c r="H106" s="398"/>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6">
      <c r="G107" s="143"/>
      <c r="H107" s="398"/>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6">
      <c r="G108" s="143"/>
      <c r="H108" s="398"/>
      <c r="J108" s="351"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6">
      <c r="G109" s="143"/>
      <c r="H109" s="398"/>
      <c r="J109" s="352"/>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75">
      <c r="G110" s="143"/>
      <c r="H110" s="398"/>
      <c r="J110" s="352"/>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6">
      <c r="G111" s="143"/>
      <c r="H111" s="398"/>
      <c r="J111" s="352"/>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6">
      <c r="G112" s="143"/>
      <c r="H112" s="398"/>
      <c r="J112" s="352"/>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75">
      <c r="G113" s="143"/>
      <c r="H113" s="398"/>
      <c r="J113" s="352"/>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6">
      <c r="G114" s="143"/>
      <c r="H114" s="398"/>
      <c r="J114" s="352"/>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6">
      <c r="G115" s="143"/>
      <c r="H115" s="398"/>
      <c r="J115" s="352"/>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75">
      <c r="G116" s="143"/>
      <c r="H116" s="398"/>
      <c r="J116" s="352"/>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6">
      <c r="G117" s="143"/>
      <c r="H117" s="398"/>
      <c r="J117" s="352"/>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6">
      <c r="G118" s="143"/>
      <c r="H118" s="398"/>
      <c r="J118" s="352"/>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75">
      <c r="G119" s="143"/>
      <c r="H119" s="398"/>
      <c r="J119" s="352"/>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6">
      <c r="G120" s="143"/>
      <c r="H120" s="398"/>
      <c r="J120" s="352"/>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6">
      <c r="G121" s="143"/>
      <c r="H121" s="398"/>
      <c r="J121" s="352"/>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75">
      <c r="G122" s="143"/>
      <c r="H122" s="398"/>
      <c r="J122" s="352"/>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6">
      <c r="G123" s="143"/>
      <c r="H123" s="398"/>
      <c r="J123" s="352"/>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75">
      <c r="A124" s="135"/>
      <c r="B124" s="135"/>
      <c r="C124" s="135"/>
      <c r="D124" s="135"/>
      <c r="E124" s="135"/>
      <c r="F124" s="135"/>
      <c r="G124" s="143"/>
      <c r="H124" s="398"/>
      <c r="I124" s="135"/>
      <c r="J124" s="352"/>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75">
      <c r="A125" s="135"/>
      <c r="B125" s="135"/>
      <c r="C125" s="135"/>
      <c r="D125" s="135"/>
      <c r="E125" s="135"/>
      <c r="F125" s="135"/>
      <c r="G125" s="143"/>
      <c r="H125" s="398"/>
      <c r="I125" s="135"/>
      <c r="J125" s="352"/>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6">
      <c r="G126" s="143"/>
      <c r="H126" s="398"/>
      <c r="J126" s="352"/>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6">
      <c r="G127" s="143"/>
      <c r="H127" s="398"/>
      <c r="J127" s="352"/>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75">
      <c r="G128" s="143"/>
      <c r="H128" s="398"/>
      <c r="J128" s="352"/>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6">
      <c r="G129" s="143"/>
      <c r="H129" s="398"/>
      <c r="J129" s="352"/>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6">
      <c r="G130" s="143"/>
      <c r="H130" s="398"/>
      <c r="J130" s="352"/>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75">
      <c r="G131" s="143"/>
      <c r="H131" s="398"/>
      <c r="J131" s="352"/>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6">
      <c r="G132" s="143"/>
      <c r="H132" s="398"/>
      <c r="J132" s="352"/>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6">
      <c r="G133" s="143"/>
      <c r="H133" s="398"/>
      <c r="J133" s="352"/>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75">
      <c r="G134" s="143"/>
      <c r="H134" s="398"/>
      <c r="J134" s="352"/>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6">
      <c r="G135" s="143"/>
      <c r="H135" s="398"/>
      <c r="J135" s="352"/>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6">
      <c r="G136" s="143"/>
      <c r="H136" s="398"/>
      <c r="J136" s="352"/>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6">
      <c r="G137" s="143"/>
      <c r="H137" s="398"/>
      <c r="J137" s="399"/>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6">
      <c r="G138" s="143"/>
      <c r="H138" s="398"/>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6">
      <c r="G139" s="143"/>
      <c r="H139" s="398"/>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6">
      <c r="G140" s="143"/>
      <c r="H140" s="398"/>
      <c r="J140" s="351"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6">
      <c r="G141" s="143"/>
      <c r="H141" s="398"/>
      <c r="J141" s="352"/>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75">
      <c r="G142" s="143"/>
      <c r="H142" s="398"/>
      <c r="J142" s="352"/>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6">
      <c r="G143" s="143"/>
      <c r="H143" s="398"/>
      <c r="J143" s="352"/>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6">
      <c r="G144" s="143"/>
      <c r="H144" s="398"/>
      <c r="J144" s="352"/>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75">
      <c r="G145" s="143"/>
      <c r="H145" s="398"/>
      <c r="J145" s="352"/>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6">
      <c r="G146" s="143"/>
      <c r="H146" s="398"/>
      <c r="J146" s="352"/>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6">
      <c r="G147" s="143"/>
      <c r="H147" s="398"/>
      <c r="J147" s="352"/>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75">
      <c r="G148" s="143"/>
      <c r="H148" s="398"/>
      <c r="J148" s="352"/>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6">
      <c r="G149" s="143"/>
      <c r="H149" s="398"/>
      <c r="J149" s="352"/>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6">
      <c r="G150" s="143"/>
      <c r="H150" s="398"/>
      <c r="J150" s="352"/>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75">
      <c r="G151" s="143"/>
      <c r="H151" s="398"/>
      <c r="J151" s="352"/>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6">
      <c r="G152" s="143"/>
      <c r="H152" s="398"/>
      <c r="J152" s="352"/>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6">
      <c r="G153" s="143"/>
      <c r="H153" s="398"/>
      <c r="J153" s="352"/>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75">
      <c r="G154" s="143"/>
      <c r="H154" s="398"/>
      <c r="J154" s="352"/>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6">
      <c r="G155" s="143"/>
      <c r="H155" s="398"/>
      <c r="J155" s="352"/>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6">
      <c r="G156" s="143"/>
      <c r="H156" s="398"/>
      <c r="J156" s="352"/>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75">
      <c r="G157" s="143"/>
      <c r="H157" s="398"/>
      <c r="J157" s="352"/>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6">
      <c r="G158" s="143"/>
      <c r="H158" s="398"/>
      <c r="J158" s="352"/>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6">
      <c r="G159" s="143"/>
      <c r="H159" s="398"/>
      <c r="J159" s="352"/>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75">
      <c r="G160" s="143"/>
      <c r="H160" s="398"/>
      <c r="J160" s="352"/>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6">
      <c r="G161" s="143"/>
      <c r="H161" s="398"/>
      <c r="J161" s="352"/>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6">
      <c r="G162" s="143"/>
      <c r="H162" s="398"/>
      <c r="J162" s="352"/>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75">
      <c r="G163" s="143"/>
      <c r="H163" s="398"/>
      <c r="J163" s="352"/>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6">
      <c r="G164" s="143"/>
      <c r="H164" s="398"/>
      <c r="J164" s="352"/>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6">
      <c r="G165" s="143"/>
      <c r="H165" s="398"/>
      <c r="J165" s="352"/>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75">
      <c r="G166" s="143"/>
      <c r="H166" s="398"/>
      <c r="J166" s="352"/>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6">
      <c r="G167" s="143"/>
      <c r="H167" s="398"/>
      <c r="J167" s="352"/>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6">
      <c r="G168" s="143"/>
      <c r="H168" s="398"/>
      <c r="J168" s="352"/>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6">
      <c r="G169" s="143"/>
      <c r="H169" s="398"/>
      <c r="J169" s="399"/>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6">
      <c r="G170" s="143"/>
      <c r="H170" s="398"/>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6">
      <c r="G171" s="143"/>
      <c r="H171" s="398"/>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6">
      <c r="G172" s="143"/>
      <c r="H172" s="398"/>
      <c r="J172" s="351"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6">
      <c r="G173" s="143"/>
      <c r="H173" s="398"/>
      <c r="J173" s="352"/>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75">
      <c r="G174" s="143"/>
      <c r="H174" s="398"/>
      <c r="J174" s="352"/>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6">
      <c r="G175" s="143"/>
      <c r="H175" s="398"/>
      <c r="J175" s="352"/>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6">
      <c r="G176" s="143"/>
      <c r="H176" s="398"/>
      <c r="J176" s="352"/>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75">
      <c r="G177" s="143"/>
      <c r="H177" s="398"/>
      <c r="J177" s="352"/>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6">
      <c r="G178" s="143"/>
      <c r="H178" s="398"/>
      <c r="J178" s="352"/>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6">
      <c r="G179" s="143"/>
      <c r="H179" s="398"/>
      <c r="J179" s="352"/>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75">
      <c r="G180" s="143"/>
      <c r="H180" s="398"/>
      <c r="J180" s="352"/>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6">
      <c r="G181" s="143"/>
      <c r="H181" s="398"/>
      <c r="J181" s="352"/>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6">
      <c r="G182" s="143"/>
      <c r="H182" s="398"/>
      <c r="J182" s="352"/>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75">
      <c r="G183" s="143"/>
      <c r="H183" s="398"/>
      <c r="J183" s="352"/>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6">
      <c r="G184" s="143"/>
      <c r="H184" s="398"/>
      <c r="J184" s="352"/>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6">
      <c r="G185" s="143"/>
      <c r="H185" s="398"/>
      <c r="J185" s="352"/>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75">
      <c r="G186" s="143"/>
      <c r="H186" s="398"/>
      <c r="J186" s="352"/>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6">
      <c r="G187" s="143"/>
      <c r="H187" s="398"/>
      <c r="J187" s="352"/>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6">
      <c r="G188" s="143"/>
      <c r="H188" s="398"/>
      <c r="J188" s="352"/>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75">
      <c r="G189" s="143"/>
      <c r="H189" s="398"/>
      <c r="J189" s="352"/>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6">
      <c r="G190" s="143"/>
      <c r="H190" s="398"/>
      <c r="J190" s="352"/>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6">
      <c r="G191" s="143"/>
      <c r="H191" s="398"/>
      <c r="J191" s="352"/>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75">
      <c r="G192" s="143"/>
      <c r="H192" s="398"/>
      <c r="J192" s="352"/>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6">
      <c r="G193" s="143"/>
      <c r="H193" s="398"/>
      <c r="J193" s="352"/>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6">
      <c r="G194" s="143"/>
      <c r="H194" s="398"/>
      <c r="J194" s="352"/>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75">
      <c r="G195" s="143"/>
      <c r="H195" s="398"/>
      <c r="J195" s="352"/>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6">
      <c r="G196" s="143"/>
      <c r="H196" s="398"/>
      <c r="J196" s="352"/>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6">
      <c r="G197" s="143"/>
      <c r="H197" s="398"/>
      <c r="J197" s="352"/>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75">
      <c r="G198" s="143"/>
      <c r="H198" s="398"/>
      <c r="J198" s="352"/>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6">
      <c r="G199" s="143"/>
      <c r="H199" s="398"/>
      <c r="J199" s="352"/>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6">
      <c r="G200" s="143"/>
      <c r="H200" s="398"/>
      <c r="J200" s="352"/>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6">
      <c r="G201" s="143"/>
      <c r="H201" s="398"/>
      <c r="J201" s="399"/>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6">
      <c r="G202" s="143"/>
      <c r="H202" s="398"/>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6">
      <c r="G203" s="143"/>
      <c r="H203" s="398"/>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6">
      <c r="G204" s="143"/>
      <c r="H204" s="398"/>
      <c r="J204" s="351"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6">
      <c r="G205" s="143"/>
      <c r="H205" s="398"/>
      <c r="J205" s="352"/>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75">
      <c r="G206" s="143"/>
      <c r="H206" s="398"/>
      <c r="J206" s="352"/>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6">
      <c r="G207" s="143"/>
      <c r="H207" s="398"/>
      <c r="J207" s="352"/>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6">
      <c r="G208" s="143"/>
      <c r="H208" s="398"/>
      <c r="J208" s="352"/>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75">
      <c r="G209" s="143"/>
      <c r="H209" s="398"/>
      <c r="J209" s="352"/>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6">
      <c r="G210" s="143"/>
      <c r="H210" s="398"/>
      <c r="J210" s="352"/>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6">
      <c r="G211" s="143"/>
      <c r="H211" s="398"/>
      <c r="J211" s="352"/>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75">
      <c r="G212" s="143"/>
      <c r="H212" s="398"/>
      <c r="J212" s="352"/>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6">
      <c r="G213" s="143"/>
      <c r="H213" s="398"/>
      <c r="J213" s="352"/>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6">
      <c r="G214" s="143"/>
      <c r="H214" s="398"/>
      <c r="J214" s="352"/>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75">
      <c r="G215" s="143"/>
      <c r="H215" s="398"/>
      <c r="J215" s="352"/>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6">
      <c r="G216" s="143"/>
      <c r="H216" s="398"/>
      <c r="J216" s="352"/>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6">
      <c r="G217" s="143"/>
      <c r="H217" s="398"/>
      <c r="J217" s="352"/>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75">
      <c r="G218" s="143"/>
      <c r="H218" s="398"/>
      <c r="J218" s="352"/>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6">
      <c r="G219" s="143"/>
      <c r="H219" s="398"/>
      <c r="J219" s="352"/>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6">
      <c r="G220" s="143"/>
      <c r="H220" s="398"/>
      <c r="J220" s="352"/>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75">
      <c r="G221" s="143"/>
      <c r="H221" s="398"/>
      <c r="J221" s="352"/>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6">
      <c r="G222" s="143"/>
      <c r="H222" s="398"/>
      <c r="J222" s="352"/>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6">
      <c r="G223" s="143"/>
      <c r="H223" s="398"/>
      <c r="J223" s="352"/>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75">
      <c r="G224" s="143"/>
      <c r="H224" s="398"/>
      <c r="J224" s="352"/>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6">
      <c r="G225" s="143"/>
      <c r="H225" s="398"/>
      <c r="J225" s="352"/>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6">
      <c r="G226" s="143"/>
      <c r="H226" s="398"/>
      <c r="J226" s="352"/>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75">
      <c r="G227" s="143"/>
      <c r="H227" s="398"/>
      <c r="J227" s="352"/>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6">
      <c r="G228" s="143"/>
      <c r="H228" s="398"/>
      <c r="J228" s="352"/>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6">
      <c r="G229" s="143"/>
      <c r="H229" s="398"/>
      <c r="J229" s="352"/>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75">
      <c r="G230" s="143"/>
      <c r="H230" s="398"/>
      <c r="J230" s="352"/>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6">
      <c r="G231" s="143"/>
      <c r="H231" s="398"/>
      <c r="J231" s="352"/>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6">
      <c r="G232" s="143"/>
      <c r="H232" s="398"/>
      <c r="J232" s="352"/>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75">
      <c r="G233" s="143"/>
      <c r="H233" s="398"/>
      <c r="J233" s="399"/>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6">
      <c r="G234" s="143"/>
      <c r="H234" s="398"/>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6">
      <c r="G235" s="143"/>
      <c r="H235" s="398"/>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6">
      <c r="G236" s="143"/>
      <c r="H236" s="398"/>
      <c r="J236" s="351"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6">
      <c r="G237" s="143"/>
      <c r="H237" s="398"/>
      <c r="J237" s="352"/>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75">
      <c r="G238" s="143"/>
      <c r="H238" s="398"/>
      <c r="J238" s="352"/>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6">
      <c r="G239" s="143"/>
      <c r="H239" s="398"/>
      <c r="J239" s="352"/>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6">
      <c r="G240" s="143"/>
      <c r="H240" s="398"/>
      <c r="J240" s="352"/>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75">
      <c r="G241" s="143"/>
      <c r="H241" s="398"/>
      <c r="J241" s="352"/>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6">
      <c r="G242" s="143"/>
      <c r="H242" s="398"/>
      <c r="J242" s="352"/>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6">
      <c r="G243" s="143"/>
      <c r="H243" s="398"/>
      <c r="J243" s="352"/>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75">
      <c r="G244" s="143"/>
      <c r="H244" s="398"/>
      <c r="J244" s="352"/>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6">
      <c r="G245" s="143"/>
      <c r="H245" s="398"/>
      <c r="J245" s="352"/>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6">
      <c r="G246" s="143"/>
      <c r="H246" s="398"/>
      <c r="J246" s="352"/>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75">
      <c r="G247" s="143"/>
      <c r="H247" s="398"/>
      <c r="J247" s="352"/>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6">
      <c r="G248" s="143"/>
      <c r="H248" s="398"/>
      <c r="J248" s="352"/>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6">
      <c r="G249" s="143"/>
      <c r="H249" s="398"/>
      <c r="J249" s="352"/>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75">
      <c r="G250" s="143"/>
      <c r="H250" s="398"/>
      <c r="J250" s="352"/>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6">
      <c r="G251" s="143"/>
      <c r="H251" s="398"/>
      <c r="J251" s="352"/>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6">
      <c r="G252" s="143"/>
      <c r="H252" s="398"/>
      <c r="J252" s="352"/>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75">
      <c r="G253" s="143"/>
      <c r="H253" s="398"/>
      <c r="J253" s="352"/>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6">
      <c r="G254" s="143"/>
      <c r="H254" s="398"/>
      <c r="J254" s="352"/>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6">
      <c r="G255" s="143"/>
      <c r="H255" s="398"/>
      <c r="J255" s="352"/>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75">
      <c r="G256" s="143"/>
      <c r="H256" s="398"/>
      <c r="J256" s="352"/>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6">
      <c r="G257" s="143"/>
      <c r="H257" s="398"/>
      <c r="J257" s="352"/>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6">
      <c r="G258" s="143"/>
      <c r="H258" s="398"/>
      <c r="J258" s="352"/>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75">
      <c r="G259" s="143"/>
      <c r="H259" s="398"/>
      <c r="J259" s="352"/>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6">
      <c r="G260" s="143"/>
      <c r="H260" s="398"/>
      <c r="J260" s="352"/>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6">
      <c r="G261" s="143"/>
      <c r="H261" s="398"/>
      <c r="J261" s="352"/>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75">
      <c r="G262" s="143"/>
      <c r="H262" s="398"/>
      <c r="J262" s="352"/>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6">
      <c r="G263" s="143"/>
      <c r="H263" s="398"/>
      <c r="J263" s="352"/>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6">
      <c r="G264" s="143"/>
      <c r="H264" s="398"/>
      <c r="J264" s="352"/>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75">
      <c r="G265" s="143"/>
      <c r="H265" s="398"/>
      <c r="J265" s="399"/>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6">
      <c r="G266" s="143"/>
      <c r="H266" s="398"/>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6">
      <c r="G267" s="143"/>
      <c r="H267" s="398"/>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6">
      <c r="G268" s="143"/>
      <c r="H268" s="398"/>
      <c r="J268" s="351"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6">
      <c r="G269" s="143"/>
      <c r="H269" s="398"/>
      <c r="J269" s="352"/>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75">
      <c r="G270" s="143"/>
      <c r="H270" s="398"/>
      <c r="J270" s="352"/>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6">
      <c r="G271" s="143"/>
      <c r="H271" s="398"/>
      <c r="J271" s="352"/>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6">
      <c r="G272" s="143"/>
      <c r="H272" s="398"/>
      <c r="J272" s="352"/>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75">
      <c r="G273" s="143"/>
      <c r="H273" s="398"/>
      <c r="J273" s="352"/>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6">
      <c r="G274" s="143"/>
      <c r="H274" s="398"/>
      <c r="J274" s="352"/>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6">
      <c r="G275" s="143"/>
      <c r="H275" s="398"/>
      <c r="J275" s="352"/>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75">
      <c r="G276" s="143"/>
      <c r="H276" s="398"/>
      <c r="J276" s="352"/>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6">
      <c r="G277" s="143"/>
      <c r="H277" s="398"/>
      <c r="J277" s="352"/>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6">
      <c r="G278" s="143"/>
      <c r="H278" s="398"/>
      <c r="J278" s="352"/>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75">
      <c r="G279" s="143"/>
      <c r="H279" s="398"/>
      <c r="J279" s="352"/>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6">
      <c r="G280" s="143"/>
      <c r="H280" s="398"/>
      <c r="J280" s="352"/>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6">
      <c r="G281" s="143"/>
      <c r="H281" s="398"/>
      <c r="J281" s="352"/>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75">
      <c r="G282" s="143"/>
      <c r="H282" s="398"/>
      <c r="J282" s="352"/>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6">
      <c r="G283" s="143"/>
      <c r="H283" s="398"/>
      <c r="J283" s="352"/>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6">
      <c r="G284" s="143"/>
      <c r="H284" s="398"/>
      <c r="J284" s="352"/>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75">
      <c r="G285" s="143"/>
      <c r="H285" s="398"/>
      <c r="J285" s="352"/>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6">
      <c r="G286" s="143"/>
      <c r="H286" s="398"/>
      <c r="J286" s="352"/>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6">
      <c r="G287" s="143"/>
      <c r="H287" s="398"/>
      <c r="J287" s="352"/>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75">
      <c r="G288" s="143"/>
      <c r="H288" s="398"/>
      <c r="J288" s="352"/>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6">
      <c r="G289" s="143"/>
      <c r="H289" s="398"/>
      <c r="J289" s="352"/>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6">
      <c r="G290" s="143"/>
      <c r="H290" s="398"/>
      <c r="J290" s="352"/>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75">
      <c r="G291" s="143"/>
      <c r="H291" s="398"/>
      <c r="J291" s="352"/>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6">
      <c r="G292" s="143"/>
      <c r="H292" s="398"/>
      <c r="J292" s="352"/>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6">
      <c r="G293" s="143"/>
      <c r="H293" s="398"/>
      <c r="J293" s="352"/>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75">
      <c r="G294" s="143"/>
      <c r="H294" s="398"/>
      <c r="J294" s="352"/>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6">
      <c r="G295" s="143"/>
      <c r="H295" s="398"/>
      <c r="J295" s="352"/>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6">
      <c r="G296" s="143"/>
      <c r="H296" s="398"/>
      <c r="J296" s="352"/>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6">
      <c r="G297" s="143"/>
      <c r="H297" s="398"/>
      <c r="J297" s="399"/>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7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6">
      <c r="G299" s="143"/>
      <c r="H299" s="236"/>
      <c r="I299" s="236"/>
    </row>
    <row r="300" spans="7:42" ht="14.25" customHeight="1" x14ac:dyDescent="0.6">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6">
      <c r="G301" s="143"/>
      <c r="H301" s="465" t="s">
        <v>971</v>
      </c>
      <c r="J301" s="351"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6">
      <c r="G302" s="143"/>
      <c r="H302" s="465"/>
      <c r="J302" s="352"/>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75">
      <c r="G303" s="143"/>
      <c r="H303" s="465"/>
      <c r="J303" s="352"/>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6">
      <c r="G304" s="143"/>
      <c r="H304" s="465"/>
      <c r="J304" s="352"/>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6">
      <c r="G305" s="143"/>
      <c r="H305" s="465"/>
      <c r="J305" s="352"/>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75">
      <c r="G306" s="143"/>
      <c r="H306" s="465"/>
      <c r="J306" s="352"/>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6">
      <c r="G307" s="143"/>
      <c r="H307" s="465"/>
      <c r="J307" s="352"/>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6">
      <c r="G308" s="143"/>
      <c r="H308" s="465"/>
      <c r="J308" s="352"/>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75">
      <c r="G309" s="143"/>
      <c r="H309" s="465"/>
      <c r="J309" s="352"/>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6">
      <c r="G310" s="143"/>
      <c r="H310" s="465"/>
      <c r="J310" s="352"/>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6">
      <c r="G311" s="143"/>
      <c r="H311" s="465"/>
      <c r="J311" s="352"/>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75">
      <c r="G312" s="143"/>
      <c r="H312" s="465"/>
      <c r="J312" s="352"/>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6">
      <c r="G313" s="143"/>
      <c r="H313" s="465"/>
      <c r="J313" s="352"/>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6">
      <c r="G314" s="143"/>
      <c r="H314" s="465"/>
      <c r="J314" s="352"/>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75">
      <c r="G315" s="143"/>
      <c r="H315" s="465"/>
      <c r="J315" s="352"/>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6">
      <c r="G316" s="143"/>
      <c r="H316" s="465"/>
      <c r="J316" s="352"/>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6">
      <c r="G317" s="143"/>
      <c r="H317" s="465"/>
      <c r="J317" s="352"/>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75">
      <c r="G318" s="143"/>
      <c r="H318" s="465"/>
      <c r="J318" s="352"/>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6">
      <c r="G319" s="143"/>
      <c r="H319" s="465"/>
      <c r="J319" s="352"/>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6">
      <c r="G320" s="143"/>
      <c r="H320" s="465"/>
      <c r="J320" s="352"/>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75">
      <c r="G321" s="143"/>
      <c r="H321" s="465"/>
      <c r="J321" s="352"/>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6">
      <c r="G322" s="143"/>
      <c r="H322" s="465"/>
      <c r="J322" s="352"/>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6">
      <c r="G323" s="143"/>
      <c r="H323" s="465"/>
      <c r="J323" s="352"/>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75">
      <c r="G324" s="143"/>
      <c r="H324" s="465"/>
      <c r="J324" s="352"/>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6">
      <c r="G325" s="143"/>
      <c r="H325" s="465"/>
      <c r="J325" s="352"/>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6">
      <c r="G326" s="143"/>
      <c r="H326" s="465"/>
      <c r="J326" s="352"/>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75">
      <c r="G327" s="143"/>
      <c r="H327" s="465"/>
      <c r="J327" s="352"/>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6">
      <c r="G328" s="143"/>
      <c r="H328" s="465"/>
      <c r="J328" s="352"/>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6">
      <c r="G329" s="143"/>
      <c r="H329" s="465"/>
      <c r="J329" s="352"/>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6">
      <c r="G330" s="143"/>
      <c r="H330" s="465"/>
      <c r="J330" s="399"/>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7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6">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7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6">
      <c r="G334" s="143"/>
      <c r="H334" s="414" t="s">
        <v>973</v>
      </c>
      <c r="J334" s="351"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6">
      <c r="G335" s="143"/>
      <c r="H335" s="414"/>
      <c r="J335" s="352"/>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75">
      <c r="G336" s="143"/>
      <c r="H336" s="414"/>
      <c r="J336" s="352"/>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6">
      <c r="G337" s="143"/>
      <c r="H337" s="414"/>
      <c r="J337" s="352"/>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6">
      <c r="G338" s="143"/>
      <c r="H338" s="414"/>
      <c r="J338" s="352"/>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75">
      <c r="G339" s="143"/>
      <c r="H339" s="414"/>
      <c r="J339" s="352"/>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6">
      <c r="G340" s="143"/>
      <c r="H340" s="414"/>
      <c r="J340" s="352"/>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6">
      <c r="G341" s="143"/>
      <c r="H341" s="414"/>
      <c r="J341" s="352"/>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75">
      <c r="G342" s="143"/>
      <c r="H342" s="414"/>
      <c r="J342" s="352"/>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6">
      <c r="G343" s="143"/>
      <c r="H343" s="414"/>
      <c r="J343" s="352"/>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6">
      <c r="G344" s="143"/>
      <c r="H344" s="414"/>
      <c r="J344" s="352"/>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75">
      <c r="G345" s="143"/>
      <c r="H345" s="414"/>
      <c r="J345" s="352"/>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6">
      <c r="G346" s="143"/>
      <c r="H346" s="414"/>
      <c r="J346" s="352"/>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6">
      <c r="G347" s="143"/>
      <c r="H347" s="414"/>
      <c r="J347" s="352"/>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75">
      <c r="G348" s="143"/>
      <c r="H348" s="414"/>
      <c r="J348" s="352"/>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6">
      <c r="G349" s="143"/>
      <c r="H349" s="414"/>
      <c r="J349" s="352"/>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6">
      <c r="G350" s="143"/>
      <c r="H350" s="414"/>
      <c r="J350" s="352"/>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75">
      <c r="G351" s="143"/>
      <c r="H351" s="414"/>
      <c r="J351" s="352"/>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6">
      <c r="G352" s="143"/>
      <c r="H352" s="414"/>
      <c r="J352" s="352"/>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6">
      <c r="G353" s="143"/>
      <c r="H353" s="414"/>
      <c r="J353" s="352"/>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75">
      <c r="G354" s="143"/>
      <c r="H354" s="414"/>
      <c r="J354" s="352"/>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6">
      <c r="G355" s="143"/>
      <c r="H355" s="414"/>
      <c r="J355" s="352"/>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6">
      <c r="G356" s="143"/>
      <c r="H356" s="414"/>
      <c r="J356" s="352"/>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75">
      <c r="G357" s="143"/>
      <c r="H357" s="414"/>
      <c r="J357" s="352"/>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6">
      <c r="G358" s="143"/>
      <c r="H358" s="414"/>
      <c r="J358" s="352"/>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6">
      <c r="G359" s="143"/>
      <c r="H359" s="414"/>
      <c r="J359" s="352"/>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75">
      <c r="G360" s="143"/>
      <c r="H360" s="414"/>
      <c r="J360" s="352"/>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6">
      <c r="G361" s="143"/>
      <c r="H361" s="414"/>
      <c r="J361" s="352"/>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6">
      <c r="G362" s="143"/>
      <c r="H362" s="414"/>
      <c r="J362" s="352"/>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6">
      <c r="G363" s="143"/>
      <c r="H363" s="414"/>
      <c r="J363" s="399"/>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7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6">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6">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6">
      <c r="G367" s="143"/>
      <c r="H367" s="417" t="s">
        <v>975</v>
      </c>
      <c r="J367" s="351"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6">
      <c r="G368" s="143"/>
      <c r="H368" s="417"/>
      <c r="J368" s="352"/>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6">
      <c r="G369" s="143"/>
      <c r="H369" s="417"/>
      <c r="J369" s="352"/>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6">
      <c r="G370" s="143"/>
      <c r="H370" s="417"/>
      <c r="J370" s="352"/>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6">
      <c r="G371" s="143"/>
      <c r="H371" s="417"/>
      <c r="J371" s="352"/>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6">
      <c r="G372" s="143"/>
      <c r="H372" s="417"/>
      <c r="J372" s="352"/>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6">
      <c r="G373" s="143"/>
      <c r="H373" s="417"/>
      <c r="J373" s="352"/>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6">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6">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6">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6">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6">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6">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6">
      <c r="G380" s="143"/>
      <c r="H380" s="238"/>
      <c r="I380" s="244" t="s">
        <v>981</v>
      </c>
      <c r="J380" s="466"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6">
      <c r="G381" s="143"/>
      <c r="H381" s="238"/>
      <c r="I381" s="135">
        <v>0.2</v>
      </c>
      <c r="J381" s="466"/>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6">
      <c r="G382" s="143"/>
      <c r="H382" s="238"/>
      <c r="I382" s="135">
        <v>0.32</v>
      </c>
      <c r="J382" s="466"/>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6">
      <c r="G383" s="143"/>
      <c r="H383" s="238"/>
      <c r="I383" s="135">
        <v>0.192</v>
      </c>
      <c r="J383" s="466"/>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6">
      <c r="G384" s="143"/>
      <c r="H384" s="238"/>
      <c r="I384" s="135">
        <v>0.1152</v>
      </c>
      <c r="J384" s="466"/>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6">
      <c r="G385" s="143"/>
      <c r="H385" s="238"/>
      <c r="I385" s="135">
        <v>0.1152</v>
      </c>
      <c r="J385" s="466"/>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6">
      <c r="G386" s="143"/>
      <c r="H386" s="238"/>
      <c r="I386" s="135">
        <v>5.7599999999999998E-2</v>
      </c>
      <c r="J386" s="466"/>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6">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6">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6">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6">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6">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6">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6">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6">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6">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6">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6">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6">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6">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6">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6">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7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6">
      <c r="G403" s="253"/>
      <c r="H403" s="238"/>
      <c r="J403" s="351"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6">
      <c r="F404" s="255"/>
      <c r="H404" s="238"/>
      <c r="J404" s="352"/>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6">
      <c r="F405" s="255"/>
      <c r="H405" s="238"/>
      <c r="J405" s="352"/>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75">
      <c r="F406" s="255"/>
      <c r="H406" s="238"/>
      <c r="J406" s="130"/>
    </row>
    <row r="407" spans="6:42" ht="14.25" customHeight="1" thickTop="1" thickBot="1" x14ac:dyDescent="0.7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7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7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7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7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7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7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7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7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7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7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6">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6">
      <c r="C420" s="141" t="s">
        <v>878</v>
      </c>
      <c r="G420" s="418" t="s">
        <v>994</v>
      </c>
      <c r="H420" s="356"/>
      <c r="I420" s="356"/>
      <c r="J420" s="356"/>
      <c r="K420" s="356"/>
      <c r="L420" s="356"/>
      <c r="M420" s="356"/>
      <c r="N420" s="356"/>
      <c r="O420" s="356"/>
      <c r="P420" s="356"/>
      <c r="Q420" s="356"/>
      <c r="R420" s="356"/>
      <c r="S420" s="356"/>
      <c r="T420" s="356"/>
      <c r="U420" s="356"/>
      <c r="V420" s="142"/>
      <c r="W420" s="142"/>
      <c r="X420" s="142"/>
      <c r="Y420" s="142"/>
      <c r="Z420" s="142"/>
      <c r="AA420" s="142"/>
      <c r="AB420" s="142"/>
    </row>
    <row r="422" spans="3:42" ht="14.25" customHeight="1" x14ac:dyDescent="0.6">
      <c r="H422" s="467" t="s">
        <v>995</v>
      </c>
      <c r="I422" s="468"/>
      <c r="J422" s="468"/>
      <c r="K422" s="468"/>
      <c r="L422" s="468"/>
      <c r="M422" s="468"/>
      <c r="N422" s="469" t="s">
        <v>996</v>
      </c>
      <c r="O422" s="470"/>
      <c r="P422" s="470"/>
      <c r="Q422" s="470"/>
      <c r="R422" s="471"/>
      <c r="S422" s="258" t="s">
        <v>997</v>
      </c>
      <c r="T422" s="258" t="s">
        <v>998</v>
      </c>
      <c r="U422" s="259"/>
      <c r="V422" s="259"/>
      <c r="W422" s="259"/>
      <c r="X422" s="259"/>
      <c r="Y422" s="259"/>
      <c r="Z422" s="259"/>
      <c r="AA422" s="259"/>
      <c r="AB422" s="260"/>
    </row>
    <row r="423" spans="3:42" ht="14.25" customHeight="1" x14ac:dyDescent="0.75">
      <c r="H423" s="463" t="s">
        <v>999</v>
      </c>
      <c r="I423" s="425"/>
      <c r="J423" s="425"/>
      <c r="K423" s="425"/>
      <c r="L423" s="425"/>
      <c r="M423" s="425"/>
      <c r="N423" s="464" t="s">
        <v>1000</v>
      </c>
      <c r="O423" s="433"/>
      <c r="P423" s="433"/>
      <c r="Q423" s="433"/>
      <c r="R423" s="433"/>
      <c r="S423" s="262"/>
      <c r="T423" s="262"/>
      <c r="U423" s="263"/>
      <c r="V423" s="263"/>
      <c r="W423" s="263"/>
      <c r="X423" s="263"/>
      <c r="Y423" s="263"/>
      <c r="Z423" s="263"/>
      <c r="AA423" s="263"/>
      <c r="AB423" s="264"/>
    </row>
    <row r="424" spans="3:42" ht="14.25" customHeight="1" x14ac:dyDescent="0.75">
      <c r="H424" s="463" t="s">
        <v>964</v>
      </c>
      <c r="I424" s="425"/>
      <c r="J424" s="425"/>
      <c r="K424" s="425"/>
      <c r="L424" s="425"/>
      <c r="M424" s="425"/>
      <c r="N424" s="464" t="s">
        <v>1001</v>
      </c>
      <c r="O424" s="433"/>
      <c r="P424" s="433"/>
      <c r="Q424" s="433"/>
      <c r="R424" s="433"/>
      <c r="S424" s="262"/>
      <c r="T424" s="262"/>
      <c r="U424" s="263"/>
      <c r="V424" s="263"/>
      <c r="W424" s="263"/>
      <c r="X424" s="263"/>
      <c r="Y424" s="263"/>
      <c r="Z424" s="263"/>
      <c r="AA424" s="263"/>
      <c r="AB424" s="264"/>
    </row>
    <row r="425" spans="3:42" ht="14.25" customHeight="1" x14ac:dyDescent="0.75">
      <c r="H425" s="463" t="s">
        <v>968</v>
      </c>
      <c r="I425" s="425"/>
      <c r="J425" s="425"/>
      <c r="K425" s="425"/>
      <c r="L425" s="425"/>
      <c r="M425" s="425"/>
      <c r="N425" s="464" t="s">
        <v>1002</v>
      </c>
      <c r="O425" s="433"/>
      <c r="P425" s="433"/>
      <c r="Q425" s="433"/>
      <c r="R425" s="433"/>
      <c r="S425" s="262"/>
      <c r="T425" s="262"/>
      <c r="U425" s="263"/>
      <c r="V425" s="263"/>
      <c r="W425" s="263"/>
      <c r="X425" s="263"/>
      <c r="Y425" s="263"/>
      <c r="Z425" s="263"/>
      <c r="AA425" s="263"/>
      <c r="AB425" s="264"/>
    </row>
    <row r="426" spans="3:42" ht="14.25" customHeight="1" x14ac:dyDescent="0.75">
      <c r="H426" s="463" t="s">
        <v>1003</v>
      </c>
      <c r="I426" s="425"/>
      <c r="J426" s="425"/>
      <c r="K426" s="425"/>
      <c r="L426" s="425"/>
      <c r="M426" s="425"/>
      <c r="N426" s="464" t="s">
        <v>1002</v>
      </c>
      <c r="O426" s="433"/>
      <c r="P426" s="433"/>
      <c r="Q426" s="433"/>
      <c r="R426" s="433"/>
      <c r="S426" s="265"/>
      <c r="T426" s="265"/>
      <c r="U426"/>
      <c r="V426"/>
      <c r="W426"/>
      <c r="X426"/>
      <c r="Y426"/>
      <c r="Z426"/>
      <c r="AA426"/>
      <c r="AB426"/>
    </row>
    <row r="427" spans="3:42" ht="14.25" customHeight="1" x14ac:dyDescent="0.6">
      <c r="H427" s="463" t="s">
        <v>1004</v>
      </c>
      <c r="I427" s="425"/>
      <c r="J427" s="425"/>
      <c r="K427" s="425"/>
      <c r="L427" s="425"/>
      <c r="M427" s="425"/>
      <c r="N427" s="472" t="s">
        <v>1005</v>
      </c>
      <c r="O427" s="473"/>
      <c r="P427" s="473"/>
      <c r="Q427" s="473"/>
      <c r="R427" s="473"/>
      <c r="S427" s="266"/>
      <c r="T427" s="266"/>
      <c r="U427" s="259"/>
      <c r="V427" s="259"/>
      <c r="W427" s="259"/>
      <c r="X427" s="259"/>
      <c r="Y427" s="259"/>
      <c r="Z427" s="259"/>
      <c r="AA427" s="259"/>
      <c r="AB427" s="260"/>
    </row>
    <row r="428" spans="3:42" ht="14.25" customHeight="1" x14ac:dyDescent="0.6">
      <c r="H428" s="463" t="s">
        <v>1006</v>
      </c>
      <c r="I428" s="425"/>
      <c r="J428" s="425"/>
      <c r="K428" s="425"/>
      <c r="L428" s="425"/>
      <c r="M428" s="425"/>
      <c r="N428" s="472" t="s">
        <v>1005</v>
      </c>
      <c r="O428" s="473"/>
      <c r="P428" s="473"/>
      <c r="Q428" s="473"/>
      <c r="R428" s="473"/>
      <c r="S428" s="266"/>
      <c r="T428" s="266"/>
      <c r="U428" s="259"/>
      <c r="V428" s="259"/>
      <c r="W428" s="259"/>
      <c r="X428" s="259"/>
      <c r="Y428" s="259"/>
      <c r="Z428" s="259"/>
      <c r="AA428" s="259"/>
      <c r="AB428" s="260"/>
    </row>
    <row r="429" spans="3:42" ht="14.25" customHeight="1" x14ac:dyDescent="0.6">
      <c r="H429" s="474"/>
      <c r="I429" s="474"/>
      <c r="J429" s="474"/>
      <c r="K429" s="474"/>
      <c r="L429" s="474"/>
      <c r="M429" s="474"/>
      <c r="O429" s="259"/>
      <c r="P429" s="259"/>
      <c r="Q429" s="259"/>
      <c r="R429" s="259"/>
      <c r="S429" s="259"/>
      <c r="T429" s="259"/>
      <c r="U429" s="259"/>
      <c r="V429" s="259"/>
      <c r="W429" s="259"/>
      <c r="X429" s="259"/>
      <c r="Y429" s="259"/>
      <c r="Z429" s="259"/>
      <c r="AA429" s="259"/>
      <c r="AB429" s="260"/>
    </row>
    <row r="430" spans="3:42" ht="14.25" customHeight="1" x14ac:dyDescent="0.6">
      <c r="H430" s="467" t="s">
        <v>1007</v>
      </c>
      <c r="I430" s="468"/>
      <c r="J430" s="468"/>
      <c r="K430" s="468"/>
      <c r="L430" s="468"/>
      <c r="M430" s="468"/>
      <c r="N430" s="469" t="s">
        <v>996</v>
      </c>
      <c r="O430" s="470"/>
      <c r="P430" s="470"/>
      <c r="Q430" s="470"/>
      <c r="R430" s="471"/>
      <c r="S430" s="258" t="s">
        <v>997</v>
      </c>
      <c r="T430" s="258" t="s">
        <v>998</v>
      </c>
      <c r="U430" s="259"/>
      <c r="V430" s="259"/>
      <c r="W430" s="259"/>
      <c r="X430" s="259"/>
      <c r="Y430" s="259"/>
      <c r="Z430" s="259"/>
      <c r="AA430" s="259"/>
      <c r="AB430" s="260"/>
    </row>
    <row r="431" spans="3:42" ht="14.25" customHeight="1" x14ac:dyDescent="0.75">
      <c r="H431" s="463" t="s">
        <v>964</v>
      </c>
      <c r="I431" s="425"/>
      <c r="J431" s="425"/>
      <c r="K431" s="425"/>
      <c r="L431" s="425"/>
      <c r="M431" s="426"/>
      <c r="N431" s="464" t="s">
        <v>1001</v>
      </c>
      <c r="O431" s="433"/>
      <c r="P431" s="433"/>
      <c r="Q431" s="433"/>
      <c r="R431" s="433"/>
      <c r="S431" s="262"/>
      <c r="T431" s="262"/>
      <c r="U431" s="263"/>
      <c r="V431" s="263"/>
      <c r="W431" s="263"/>
      <c r="X431" s="263"/>
      <c r="Y431" s="263"/>
      <c r="Z431" s="263"/>
      <c r="AA431" s="263"/>
      <c r="AB431" s="264"/>
    </row>
    <row r="432" spans="3:42" ht="14.25" customHeight="1" x14ac:dyDescent="0.75">
      <c r="H432" s="463" t="s">
        <v>968</v>
      </c>
      <c r="I432" s="425"/>
      <c r="J432" s="425"/>
      <c r="K432" s="425"/>
      <c r="L432" s="425"/>
      <c r="M432" s="426"/>
      <c r="N432" s="261" t="s">
        <v>1008</v>
      </c>
      <c r="Q432" s="267" t="s">
        <v>1009</v>
      </c>
      <c r="R432" s="259"/>
      <c r="S432" s="266"/>
      <c r="T432" s="266"/>
      <c r="U432" s="259"/>
      <c r="V432" s="259"/>
      <c r="W432" s="259"/>
      <c r="X432" s="259"/>
      <c r="Y432" s="259"/>
      <c r="Z432" s="259"/>
      <c r="AA432" s="259"/>
      <c r="AB432" s="260"/>
    </row>
    <row r="433" spans="8:28" ht="14.25" customHeight="1" x14ac:dyDescent="0.75">
      <c r="H433" s="445" t="s">
        <v>1010</v>
      </c>
      <c r="I433" s="446"/>
      <c r="J433" s="446"/>
      <c r="K433" s="446"/>
      <c r="L433" s="446"/>
      <c r="M433" s="447"/>
      <c r="N433" s="268"/>
      <c r="O433" s="269"/>
      <c r="P433" s="269"/>
      <c r="Q433" s="259"/>
      <c r="R433" s="260"/>
      <c r="S433" s="259"/>
      <c r="T433" s="266"/>
      <c r="U433" s="259"/>
      <c r="V433" s="259"/>
      <c r="W433" s="259"/>
      <c r="X433" s="259"/>
      <c r="Y433" s="259"/>
      <c r="Z433" s="259"/>
      <c r="AA433" s="259"/>
      <c r="AB433" s="260"/>
    </row>
    <row r="434" spans="8:28" ht="14.25" customHeight="1" x14ac:dyDescent="0.75">
      <c r="H434" s="463" t="s">
        <v>1003</v>
      </c>
      <c r="I434" s="425"/>
      <c r="J434" s="425"/>
      <c r="K434" s="425"/>
      <c r="L434" s="425"/>
      <c r="M434" s="426"/>
      <c r="N434" s="464" t="s">
        <v>1011</v>
      </c>
      <c r="O434" s="433"/>
      <c r="P434" s="433"/>
      <c r="Q434" s="433"/>
      <c r="R434" s="433"/>
      <c r="S434" s="262"/>
      <c r="T434" s="262"/>
      <c r="U434" s="263"/>
      <c r="V434" s="263"/>
      <c r="W434" s="263"/>
      <c r="X434" s="263"/>
      <c r="Y434" s="263"/>
      <c r="Z434" s="263"/>
      <c r="AA434" s="263"/>
      <c r="AB434" s="264"/>
    </row>
    <row r="435" spans="8:28" ht="14.25" customHeight="1" x14ac:dyDescent="0.6">
      <c r="H435" s="463" t="s">
        <v>1004</v>
      </c>
      <c r="I435" s="425"/>
      <c r="J435" s="425"/>
      <c r="K435" s="425"/>
      <c r="L435" s="425"/>
      <c r="M435" s="426"/>
      <c r="N435" s="472" t="s">
        <v>1005</v>
      </c>
      <c r="O435" s="473"/>
      <c r="P435" s="473"/>
      <c r="Q435" s="473"/>
      <c r="R435" s="473"/>
      <c r="S435" s="266"/>
      <c r="T435" s="266"/>
      <c r="U435" s="259"/>
      <c r="V435" s="259"/>
      <c r="W435" s="259"/>
      <c r="X435" s="259"/>
      <c r="Y435" s="259"/>
      <c r="Z435" s="259"/>
      <c r="AA435" s="259"/>
      <c r="AB435" s="260"/>
    </row>
    <row r="436" spans="8:28" ht="14.25" customHeight="1" x14ac:dyDescent="0.6">
      <c r="H436" s="463" t="s">
        <v>1012</v>
      </c>
      <c r="I436" s="425"/>
      <c r="J436" s="425"/>
      <c r="K436" s="425"/>
      <c r="L436" s="425"/>
      <c r="M436" s="426"/>
      <c r="N436" s="472" t="s">
        <v>1005</v>
      </c>
      <c r="O436" s="473"/>
      <c r="P436" s="473"/>
      <c r="Q436" s="473"/>
      <c r="R436" s="473"/>
      <c r="S436" s="266"/>
      <c r="T436" s="266"/>
      <c r="U436" s="259"/>
      <c r="V436" s="259"/>
      <c r="W436" s="259"/>
      <c r="X436" s="259"/>
      <c r="Y436" s="259"/>
      <c r="Z436" s="259"/>
      <c r="AA436" s="259"/>
      <c r="AB436" s="260"/>
    </row>
    <row r="437" spans="8:28" ht="14.25" customHeight="1" x14ac:dyDescent="0.6">
      <c r="H437" s="463" t="s">
        <v>1006</v>
      </c>
      <c r="I437" s="425"/>
      <c r="J437" s="425"/>
      <c r="K437" s="425"/>
      <c r="L437" s="425"/>
      <c r="M437" s="426"/>
      <c r="N437" s="472" t="s">
        <v>1005</v>
      </c>
      <c r="O437" s="473"/>
      <c r="P437" s="473"/>
      <c r="Q437" s="473"/>
      <c r="R437" s="473"/>
      <c r="S437" s="266"/>
      <c r="T437" s="266"/>
      <c r="U437" s="259"/>
      <c r="V437" s="259"/>
      <c r="W437" s="259"/>
      <c r="X437" s="259"/>
      <c r="Y437" s="259"/>
      <c r="Z437" s="259"/>
      <c r="AA437" s="259"/>
      <c r="AB437" s="260"/>
    </row>
    <row r="438" spans="8:28" ht="14.25" customHeight="1" x14ac:dyDescent="0.6">
      <c r="H438" s="135" t="s">
        <v>1013</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6953125" defaultRowHeight="14.75" x14ac:dyDescent="0.75"/>
  <cols>
    <col min="1" max="1" width="54" bestFit="1" customWidth="1"/>
    <col min="2" max="2" width="45.7265625" customWidth="1"/>
    <col min="3" max="3" width="89.26953125" customWidth="1"/>
    <col min="4" max="4" width="17.453125" customWidth="1"/>
    <col min="5" max="5" width="21.54296875" bestFit="1" customWidth="1"/>
    <col min="7" max="7" width="10.26953125" bestFit="1" customWidth="1"/>
    <col min="8" max="9" width="10" bestFit="1" customWidth="1"/>
    <col min="10" max="10" width="10.26953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621</v>
      </c>
      <c r="E3" s="55"/>
      <c r="F3" s="55"/>
      <c r="G3" s="55"/>
    </row>
    <row r="4" spans="1:33" ht="15" customHeight="1" x14ac:dyDescent="0.65">
      <c r="C4" s="55" t="s">
        <v>495</v>
      </c>
      <c r="D4" s="55" t="s">
        <v>620</v>
      </c>
      <c r="E4" s="55"/>
      <c r="F4" s="55"/>
      <c r="G4" s="55" t="s">
        <v>619</v>
      </c>
    </row>
    <row r="5" spans="1:33" ht="15" customHeight="1" x14ac:dyDescent="0.65">
      <c r="C5" s="55" t="s">
        <v>496</v>
      </c>
      <c r="D5" s="55" t="s">
        <v>618</v>
      </c>
      <c r="E5" s="55"/>
      <c r="F5" s="55"/>
      <c r="G5" s="55"/>
    </row>
    <row r="6" spans="1:33" ht="15" customHeight="1" x14ac:dyDescent="0.65">
      <c r="C6" s="55" t="s">
        <v>497</v>
      </c>
      <c r="D6" s="55"/>
      <c r="E6" s="55" t="s">
        <v>617</v>
      </c>
      <c r="F6" s="55"/>
      <c r="G6" s="55"/>
    </row>
    <row r="10" spans="1:33" ht="15" customHeight="1" x14ac:dyDescent="0.8">
      <c r="A10" s="43" t="s">
        <v>318</v>
      </c>
      <c r="B10" s="54" t="s">
        <v>43</v>
      </c>
      <c r="AG10" s="51" t="s">
        <v>616</v>
      </c>
    </row>
    <row r="11" spans="1:33" ht="15" customHeight="1" x14ac:dyDescent="0.65">
      <c r="B11" s="53" t="s">
        <v>44</v>
      </c>
      <c r="AG11" s="51" t="s">
        <v>615</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555</v>
      </c>
    </row>
    <row r="73" spans="1:33" x14ac:dyDescent="0.65">
      <c r="B73" s="38" t="s">
        <v>537</v>
      </c>
    </row>
    <row r="74" spans="1:33" ht="15" customHeight="1" x14ac:dyDescent="0.65">
      <c r="B74" s="38" t="s">
        <v>68</v>
      </c>
    </row>
    <row r="75" spans="1:33" ht="15" customHeight="1" x14ac:dyDescent="0.65">
      <c r="B75" s="38" t="s">
        <v>609</v>
      </c>
    </row>
    <row r="76" spans="1:33" ht="15" customHeight="1" x14ac:dyDescent="0.65">
      <c r="B76" s="38" t="s">
        <v>69</v>
      </c>
    </row>
    <row r="77" spans="1:33" ht="15" customHeight="1" x14ac:dyDescent="0.65">
      <c r="B77" s="38" t="s">
        <v>539</v>
      </c>
    </row>
    <row r="78" spans="1:33" ht="15" customHeight="1" x14ac:dyDescent="0.65">
      <c r="B78" s="38" t="s">
        <v>608</v>
      </c>
    </row>
    <row r="79" spans="1:33" x14ac:dyDescent="0.65">
      <c r="B79" s="38" t="s">
        <v>71</v>
      </c>
    </row>
    <row r="80" spans="1:33" ht="15" customHeight="1" x14ac:dyDescent="0.65">
      <c r="B80" s="38" t="s">
        <v>540</v>
      </c>
    </row>
    <row r="81" spans="2:2" x14ac:dyDescent="0.65">
      <c r="B81" s="38" t="s">
        <v>541</v>
      </c>
    </row>
    <row r="82" spans="2:2" ht="15" customHeight="1" x14ac:dyDescent="0.65">
      <c r="B82" s="38" t="s">
        <v>542</v>
      </c>
    </row>
    <row r="83" spans="2:2" ht="15" customHeight="1" x14ac:dyDescent="0.65">
      <c r="B83" s="38" t="s">
        <v>543</v>
      </c>
    </row>
    <row r="84" spans="2:2" ht="15" customHeight="1" x14ac:dyDescent="0.65">
      <c r="B84" s="38" t="s">
        <v>544</v>
      </c>
    </row>
    <row r="85" spans="2:2" ht="15" customHeight="1" x14ac:dyDescent="0.65">
      <c r="B85" s="38" t="s">
        <v>545</v>
      </c>
    </row>
    <row r="86" spans="2:2" ht="15" customHeight="1" x14ac:dyDescent="0.65">
      <c r="B86" s="38" t="s">
        <v>192</v>
      </c>
    </row>
    <row r="87" spans="2:2" ht="15" customHeight="1" x14ac:dyDescent="0.65">
      <c r="B87" s="38" t="s">
        <v>72</v>
      </c>
    </row>
    <row r="88" spans="2:2" ht="15" customHeight="1" x14ac:dyDescent="0.65">
      <c r="B88" s="38" t="s">
        <v>546</v>
      </c>
    </row>
    <row r="89" spans="2:2" ht="15" customHeight="1" x14ac:dyDescent="0.65">
      <c r="B89" s="38" t="s">
        <v>607</v>
      </c>
    </row>
    <row r="90" spans="2:2" ht="15" customHeight="1" x14ac:dyDescent="0.65">
      <c r="B90" s="38" t="s">
        <v>73</v>
      </c>
    </row>
    <row r="91" spans="2:2" ht="15" customHeight="1" x14ac:dyDescent="0.65">
      <c r="B91" s="38" t="s">
        <v>548</v>
      </c>
    </row>
    <row r="92" spans="2:2" x14ac:dyDescent="0.65">
      <c r="B92" s="38" t="s">
        <v>549</v>
      </c>
    </row>
    <row r="93" spans="2:2" ht="15" customHeight="1" x14ac:dyDescent="0.65">
      <c r="B93" s="38" t="s">
        <v>74</v>
      </c>
    </row>
    <row r="94" spans="2:2" ht="15" customHeight="1" x14ac:dyDescent="0.65">
      <c r="B94" s="38" t="s">
        <v>550</v>
      </c>
    </row>
    <row r="95" spans="2:2" ht="15" customHeight="1" x14ac:dyDescent="0.65">
      <c r="B95" s="38" t="s">
        <v>551</v>
      </c>
    </row>
    <row r="96" spans="2:2" ht="15" customHeight="1" x14ac:dyDescent="0.65">
      <c r="B96" s="38" t="s">
        <v>552</v>
      </c>
    </row>
    <row r="97" spans="2:33" ht="15" customHeight="1" x14ac:dyDescent="0.65">
      <c r="B97" s="38" t="s">
        <v>553</v>
      </c>
    </row>
    <row r="98" spans="2:33" ht="15" customHeight="1" x14ac:dyDescent="0.65">
      <c r="B98" s="38" t="s">
        <v>554</v>
      </c>
    </row>
    <row r="99" spans="2:33" ht="15" customHeight="1" x14ac:dyDescent="0.65">
      <c r="B99" s="38" t="s">
        <v>606</v>
      </c>
    </row>
    <row r="100" spans="2:33" ht="15" customHeight="1" x14ac:dyDescent="0.65">
      <c r="B100" s="38" t="s">
        <v>605</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vt:i4>
      </vt:variant>
    </vt:vector>
  </HeadingPairs>
  <TitlesOfParts>
    <vt:vector size="29" baseType="lpstr">
      <vt:lpstr>About</vt:lpstr>
      <vt:lpstr>State Subsidies</vt:lpstr>
      <vt:lpstr>Inflation Reduction Act - Elec</vt:lpstr>
      <vt:lpstr>Inflation Reduction Act - Hydn</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BS-BSfTFpEUP-transportation</vt:lpstr>
      <vt:lpstr>BS-BSfTFpEUP-electricity</vt:lpstr>
      <vt:lpstr>BS-BSfTFpEUP-res-bldgs</vt:lpstr>
      <vt:lpstr>BS-BSfTFpEUP-com-bldgs</vt:lpstr>
      <vt:lpstr>BS-BSfTFpEUP-industry</vt:lpstr>
      <vt:lpstr>BS-BSfTFpEUP-dist-heat-hydgn</vt:lpstr>
      <vt:lpstr>BS-BSfTFpEUP-geoeng</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Kayleigh Rubin</cp:lastModifiedBy>
  <dcterms:created xsi:type="dcterms:W3CDTF">2014-08-21T02:04:37Z</dcterms:created>
  <dcterms:modified xsi:type="dcterms:W3CDTF">2025-02-19T16:49:35Z</dcterms:modified>
</cp:coreProperties>
</file>