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kayleigh.rubin\Documents\GitHub\state-eps-data-repository\CO\fuels\BS\"/>
    </mc:Choice>
  </mc:AlternateContent>
  <xr:revisionPtr revIDLastSave="0" documentId="8_{F6FF02EA-D6E6-48E9-92F5-B1112EEE25B7}" xr6:coauthVersionLast="47" xr6:coauthVersionMax="47" xr10:uidLastSave="{00000000-0000-0000-0000-000000000000}"/>
  <bookViews>
    <workbookView xWindow="0" yWindow="75" windowWidth="18190" windowHeight="10990" tabRatio="955" activeTab="2" xr2:uid="{00000000-000D-0000-FFFF-FFFF00000000}"/>
  </bookViews>
  <sheets>
    <sheet name="About" sheetId="1" r:id="rId1"/>
    <sheet name="Inflation Reduction Act - Elec" sheetId="24" r:id="rId2"/>
    <sheet name="Inflation Reduction Act - Hydn" sheetId="36" r:id="rId3"/>
    <sheet name="Current Policies" sheetId="37"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43" i="36" s="1"/>
  <c r="C47" i="36" s="1"/>
  <c r="D47" i="36" s="1"/>
  <c r="C123" i="24"/>
  <c r="D123" i="24"/>
  <c r="E123" i="24"/>
  <c r="F123" i="24"/>
  <c r="G123" i="24"/>
  <c r="H123" i="24"/>
  <c r="I123" i="24"/>
  <c r="J123" i="24"/>
  <c r="K123" i="24"/>
  <c r="B123" i="24"/>
  <c r="E58" i="36" l="1"/>
  <c r="F58" i="36"/>
  <c r="D58" i="36"/>
  <c r="G58" i="36"/>
  <c r="H58" i="36"/>
  <c r="I58" i="36"/>
  <c r="J58" i="36"/>
  <c r="K58" i="36"/>
  <c r="L58" i="36"/>
  <c r="M58" i="36"/>
  <c r="B118" i="24"/>
  <c r="E8" i="19"/>
  <c r="F8" i="19"/>
  <c r="D8" i="19"/>
  <c r="N5" i="19"/>
  <c r="O5" i="19"/>
  <c r="P5" i="19"/>
  <c r="Q5" i="19"/>
  <c r="R5" i="19"/>
  <c r="S5" i="19"/>
  <c r="T5" i="19"/>
  <c r="U5" i="19"/>
  <c r="V5" i="19"/>
  <c r="W5" i="19"/>
  <c r="X5" i="19"/>
  <c r="Y5" i="19"/>
  <c r="Z5" i="19"/>
  <c r="AA5" i="19"/>
  <c r="AB5" i="19"/>
  <c r="AC5" i="19"/>
  <c r="AD5" i="19"/>
  <c r="AE5" i="19"/>
  <c r="K155" i="24"/>
  <c r="L155" i="24"/>
  <c r="M155" i="24"/>
  <c r="Q155" i="24"/>
  <c r="R155" i="24"/>
  <c r="B152" i="24"/>
  <c r="C131" i="24"/>
  <c r="C149" i="24" s="1"/>
  <c r="D131" i="24"/>
  <c r="D149" i="24" s="1"/>
  <c r="E131" i="24"/>
  <c r="E149" i="24" s="1"/>
  <c r="F131" i="24"/>
  <c r="F149" i="24" s="1"/>
  <c r="G131" i="24"/>
  <c r="G149" i="24" s="1"/>
  <c r="H131" i="24"/>
  <c r="H149" i="24" s="1"/>
  <c r="I131" i="24"/>
  <c r="I149" i="24" s="1"/>
  <c r="J131" i="24"/>
  <c r="J149" i="24" s="1"/>
  <c r="K131" i="24"/>
  <c r="K149" i="24" s="1"/>
  <c r="L131" i="24"/>
  <c r="L149" i="24" s="1"/>
  <c r="M131" i="24"/>
  <c r="M149" i="24" s="1"/>
  <c r="N131" i="24"/>
  <c r="N149" i="24" s="1"/>
  <c r="O131" i="24"/>
  <c r="O149" i="24" s="1"/>
  <c r="P131" i="24"/>
  <c r="P149" i="24" s="1"/>
  <c r="Q131" i="24"/>
  <c r="Q149" i="24" s="1"/>
  <c r="R131" i="24"/>
  <c r="R149" i="24" s="1"/>
  <c r="S131" i="24"/>
  <c r="S149" i="24" s="1"/>
  <c r="T131" i="24"/>
  <c r="T149" i="24" s="1"/>
  <c r="U131" i="24"/>
  <c r="U149" i="24" s="1"/>
  <c r="V131" i="24"/>
  <c r="V149" i="24" s="1"/>
  <c r="W131" i="24"/>
  <c r="W149" i="24" s="1"/>
  <c r="X131" i="24"/>
  <c r="X149" i="24" s="1"/>
  <c r="Y131" i="24"/>
  <c r="Y149" i="24" s="1"/>
  <c r="Z131" i="24"/>
  <c r="Z149" i="24" s="1"/>
  <c r="AA131" i="24"/>
  <c r="AA149" i="24" s="1"/>
  <c r="AB131" i="24"/>
  <c r="AB149" i="24" s="1"/>
  <c r="AC131" i="24"/>
  <c r="AC149" i="24" s="1"/>
  <c r="C132" i="24"/>
  <c r="C152" i="24" s="1"/>
  <c r="D132" i="24"/>
  <c r="D152" i="24" s="1"/>
  <c r="E132" i="24"/>
  <c r="E152" i="24" s="1"/>
  <c r="F132" i="24"/>
  <c r="F152" i="24" s="1"/>
  <c r="G132" i="24"/>
  <c r="G152" i="24" s="1"/>
  <c r="H132" i="24"/>
  <c r="H152" i="24" s="1"/>
  <c r="I132" i="24"/>
  <c r="I152" i="24" s="1"/>
  <c r="J132" i="24"/>
  <c r="J152" i="24" s="1"/>
  <c r="K132" i="24"/>
  <c r="K152" i="24" s="1"/>
  <c r="L132" i="24"/>
  <c r="L152" i="24" s="1"/>
  <c r="M132" i="24"/>
  <c r="M152" i="24" s="1"/>
  <c r="N132" i="24"/>
  <c r="N152" i="24" s="1"/>
  <c r="O132" i="24"/>
  <c r="O152" i="24" s="1"/>
  <c r="P132" i="24"/>
  <c r="P152" i="24" s="1"/>
  <c r="Q132" i="24"/>
  <c r="Q152" i="24" s="1"/>
  <c r="R132" i="24"/>
  <c r="R152" i="24" s="1"/>
  <c r="S132" i="24"/>
  <c r="S152" i="24" s="1"/>
  <c r="T132" i="24"/>
  <c r="T152" i="24" s="1"/>
  <c r="U132" i="24"/>
  <c r="U152" i="24" s="1"/>
  <c r="V132" i="24"/>
  <c r="V152" i="24" s="1"/>
  <c r="W132" i="24"/>
  <c r="W152" i="24" s="1"/>
  <c r="X132" i="24"/>
  <c r="X152" i="24" s="1"/>
  <c r="Y132" i="24"/>
  <c r="Y152" i="24" s="1"/>
  <c r="Z132" i="24"/>
  <c r="Z152" i="24" s="1"/>
  <c r="AA132" i="24"/>
  <c r="AA152" i="24" s="1"/>
  <c r="AB132" i="24"/>
  <c r="AB152" i="24" s="1"/>
  <c r="AC132" i="24"/>
  <c r="AC152" i="24" s="1"/>
  <c r="C133" i="24"/>
  <c r="C155" i="24" s="1"/>
  <c r="D133" i="24"/>
  <c r="D155" i="24" s="1"/>
  <c r="E133" i="24"/>
  <c r="E155" i="24" s="1"/>
  <c r="F133" i="24"/>
  <c r="F155" i="24" s="1"/>
  <c r="G133" i="24"/>
  <c r="G155" i="24" s="1"/>
  <c r="H133" i="24"/>
  <c r="H155" i="24" s="1"/>
  <c r="I133" i="24"/>
  <c r="I155" i="24" s="1"/>
  <c r="J133" i="24"/>
  <c r="J155" i="24" s="1"/>
  <c r="K133" i="24"/>
  <c r="L133" i="24"/>
  <c r="M133" i="24"/>
  <c r="N133" i="24"/>
  <c r="N155" i="24" s="1"/>
  <c r="O133" i="24"/>
  <c r="O155" i="24" s="1"/>
  <c r="P133" i="24"/>
  <c r="P155" i="24" s="1"/>
  <c r="Q133" i="24"/>
  <c r="R133" i="24"/>
  <c r="S133" i="24"/>
  <c r="S155" i="24" s="1"/>
  <c r="T133" i="24"/>
  <c r="T155" i="24" s="1"/>
  <c r="U133" i="24"/>
  <c r="U155" i="24" s="1"/>
  <c r="V133" i="24"/>
  <c r="V155" i="24" s="1"/>
  <c r="W133" i="24"/>
  <c r="W155" i="24" s="1"/>
  <c r="X133" i="24"/>
  <c r="X155" i="24" s="1"/>
  <c r="Y133" i="24"/>
  <c r="Y155" i="24" s="1"/>
  <c r="Z133" i="24"/>
  <c r="Z155" i="24" s="1"/>
  <c r="AA133" i="24"/>
  <c r="AA155" i="24" s="1"/>
  <c r="AB133" i="24"/>
  <c r="AB155" i="24" s="1"/>
  <c r="AC133" i="24"/>
  <c r="AC155" i="24" s="1"/>
  <c r="B133" i="24"/>
  <c r="B155" i="24" s="1"/>
  <c r="B132" i="24"/>
  <c r="B131" i="24"/>
  <c r="B149" i="24" s="1"/>
  <c r="B113" i="24"/>
  <c r="B130" i="24" s="1"/>
  <c r="L166" i="24"/>
  <c r="M166" i="24"/>
  <c r="N166" i="24"/>
  <c r="O166" i="24"/>
  <c r="P166" i="24"/>
  <c r="Q166" i="24"/>
  <c r="R166" i="24"/>
  <c r="S166" i="24"/>
  <c r="C166" i="24"/>
  <c r="D166" i="24"/>
  <c r="E166" i="24"/>
  <c r="F166" i="24"/>
  <c r="G166" i="24"/>
  <c r="H166" i="24"/>
  <c r="I166" i="24"/>
  <c r="J166" i="24"/>
  <c r="K166" i="24"/>
  <c r="T166" i="24"/>
  <c r="U166" i="24"/>
  <c r="V166" i="24"/>
  <c r="W166" i="24"/>
  <c r="X166" i="24"/>
  <c r="Y166" i="24"/>
  <c r="Z166" i="24"/>
  <c r="AA166" i="24"/>
  <c r="AB166" i="24"/>
  <c r="AC166" i="24"/>
  <c r="B166" i="24"/>
  <c r="C159" i="24"/>
  <c r="D159" i="24"/>
  <c r="E159" i="24"/>
  <c r="F159" i="24"/>
  <c r="G159" i="24"/>
  <c r="H159" i="24"/>
  <c r="I159" i="24"/>
  <c r="J159" i="24"/>
  <c r="K159" i="24"/>
  <c r="L159" i="24"/>
  <c r="M159" i="24"/>
  <c r="N159" i="24"/>
  <c r="O159" i="24"/>
  <c r="P159" i="24"/>
  <c r="Q159" i="24"/>
  <c r="R159" i="24"/>
  <c r="S159" i="24"/>
  <c r="T159" i="24"/>
  <c r="U159" i="24"/>
  <c r="V159" i="24"/>
  <c r="W159" i="24"/>
  <c r="X159" i="24"/>
  <c r="Y159" i="24"/>
  <c r="Z159" i="24"/>
  <c r="AA159" i="24"/>
  <c r="AB159" i="24"/>
  <c r="AC159" i="24"/>
  <c r="B159" i="24"/>
  <c r="C114" i="24"/>
  <c r="D114" i="24"/>
  <c r="E114" i="24"/>
  <c r="F114" i="24"/>
  <c r="G114" i="24"/>
  <c r="H114" i="24"/>
  <c r="I114" i="24"/>
  <c r="J114" i="24"/>
  <c r="K114" i="24"/>
  <c r="L114" i="24"/>
  <c r="M114" i="24"/>
  <c r="N114" i="24"/>
  <c r="O114" i="24"/>
  <c r="P114" i="24"/>
  <c r="Q114" i="24"/>
  <c r="R114" i="24"/>
  <c r="S114" i="24"/>
  <c r="T114" i="24"/>
  <c r="U114" i="24"/>
  <c r="V114" i="24"/>
  <c r="W114" i="24"/>
  <c r="X114" i="24"/>
  <c r="Y114" i="24"/>
  <c r="Z114" i="24"/>
  <c r="AA114" i="24"/>
  <c r="AB114" i="24"/>
  <c r="AC114" i="24"/>
  <c r="B114" i="24"/>
  <c r="C113" i="24"/>
  <c r="C130" i="24" s="1"/>
  <c r="D113" i="24"/>
  <c r="D130" i="24" s="1"/>
  <c r="E113" i="24"/>
  <c r="E130" i="24" s="1"/>
  <c r="F113" i="24"/>
  <c r="F130" i="24" s="1"/>
  <c r="G113" i="24"/>
  <c r="G130" i="24" s="1"/>
  <c r="H113" i="24"/>
  <c r="H130" i="24" s="1"/>
  <c r="I113" i="24"/>
  <c r="I130" i="24" s="1"/>
  <c r="J113" i="24"/>
  <c r="J130" i="24" s="1"/>
  <c r="K113" i="24"/>
  <c r="K130" i="24" s="1"/>
  <c r="L113" i="24"/>
  <c r="L130" i="24" s="1"/>
  <c r="M113" i="24"/>
  <c r="M130" i="24" s="1"/>
  <c r="N113" i="24"/>
  <c r="N130" i="24" s="1"/>
  <c r="O113" i="24"/>
  <c r="O130" i="24" s="1"/>
  <c r="P113" i="24"/>
  <c r="P130" i="24" s="1"/>
  <c r="Q113" i="24"/>
  <c r="Q130" i="24" s="1"/>
  <c r="R113" i="24"/>
  <c r="R130" i="24" s="1"/>
  <c r="S113" i="24"/>
  <c r="S130" i="24" s="1"/>
  <c r="T113" i="24"/>
  <c r="T130" i="24" s="1"/>
  <c r="U113" i="24"/>
  <c r="U130" i="24" s="1"/>
  <c r="V113" i="24"/>
  <c r="V130" i="24" s="1"/>
  <c r="W113" i="24"/>
  <c r="W130" i="24" s="1"/>
  <c r="X113" i="24"/>
  <c r="X130" i="24" s="1"/>
  <c r="Y113" i="24"/>
  <c r="Y130" i="24" s="1"/>
  <c r="Z113" i="24"/>
  <c r="Z130" i="24" s="1"/>
  <c r="AA113" i="24"/>
  <c r="AA130" i="24" s="1"/>
  <c r="AB113" i="24"/>
  <c r="AB130" i="24" s="1"/>
  <c r="AC113" i="24"/>
  <c r="AC130"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22" i="35"/>
  <c r="H22" i="30"/>
  <c r="I22" i="35"/>
  <c r="J22" i="30"/>
  <c r="K22" i="30"/>
  <c r="L22" i="35"/>
  <c r="N59" i="36"/>
  <c r="B52" i="36"/>
  <c r="B53" i="36" s="1"/>
  <c r="B46" i="36"/>
  <c r="C6" i="36"/>
  <c r="E27" i="36" s="1"/>
  <c r="D6" i="36"/>
  <c r="F27" i="36" s="1"/>
  <c r="C7" i="36"/>
  <c r="E28" i="36" s="1"/>
  <c r="D7" i="36"/>
  <c r="F28" i="36" s="1"/>
  <c r="B7" i="36"/>
  <c r="D28" i="36" s="1"/>
  <c r="B6" i="36"/>
  <c r="D27" i="36" s="1"/>
  <c r="M22" i="30" l="1"/>
  <c r="M59" i="36"/>
  <c r="K57" i="36"/>
  <c r="K22" i="29" s="1"/>
  <c r="M57" i="36"/>
  <c r="M22" i="29" s="1"/>
  <c r="J57" i="36"/>
  <c r="J22" i="29" s="1"/>
  <c r="F57" i="36"/>
  <c r="F22" i="29" s="1"/>
  <c r="J59" i="36"/>
  <c r="H59" i="36"/>
  <c r="D57" i="36"/>
  <c r="D22" i="35"/>
  <c r="K59" i="36"/>
  <c r="G59" i="36"/>
  <c r="L57" i="36"/>
  <c r="L22" i="29" s="1"/>
  <c r="L59"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D22" i="32" s="1"/>
  <c r="M22" i="34"/>
  <c r="M22" i="33"/>
  <c r="M22" i="32"/>
  <c r="E22" i="30"/>
  <c r="D22" i="34" l="1"/>
  <c r="D22" i="33"/>
  <c r="E22" i="34"/>
  <c r="E22" i="33"/>
  <c r="E22" i="32"/>
  <c r="F22" i="34"/>
  <c r="F22" i="32"/>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D7" i="19" l="1"/>
  <c r="Q118" i="24"/>
  <c r="S7" i="19" s="1"/>
  <c r="R118" i="24"/>
  <c r="T7" i="19" s="1"/>
  <c r="S118" i="24"/>
  <c r="U7" i="19" s="1"/>
  <c r="T118" i="24"/>
  <c r="V7" i="19" s="1"/>
  <c r="U118" i="24"/>
  <c r="W7" i="19" s="1"/>
  <c r="V118" i="24"/>
  <c r="X7" i="19" s="1"/>
  <c r="C118" i="24"/>
  <c r="E7" i="19" s="1"/>
  <c r="W118" i="24"/>
  <c r="Y7" i="19" s="1"/>
  <c r="D118" i="24"/>
  <c r="F7" i="19" s="1"/>
  <c r="X118" i="24"/>
  <c r="Z7" i="19" s="1"/>
  <c r="E118" i="24"/>
  <c r="G7" i="19" s="1"/>
  <c r="Y118" i="24"/>
  <c r="AA7" i="19" s="1"/>
  <c r="F118" i="24"/>
  <c r="H7" i="19" s="1"/>
  <c r="Z118" i="24"/>
  <c r="AB7" i="19" s="1"/>
  <c r="G118" i="24"/>
  <c r="I7" i="19" s="1"/>
  <c r="AA118" i="24"/>
  <c r="AC7" i="19" s="1"/>
  <c r="H118" i="24"/>
  <c r="J7" i="19" s="1"/>
  <c r="AB118" i="24"/>
  <c r="AD7" i="19" s="1"/>
  <c r="I118" i="24"/>
  <c r="K7" i="19" s="1"/>
  <c r="AC118" i="24"/>
  <c r="AE7" i="19" s="1"/>
  <c r="J118" i="24"/>
  <c r="L7" i="19" s="1"/>
  <c r="K118" i="24"/>
  <c r="M7" i="19" s="1"/>
  <c r="L118" i="24"/>
  <c r="N7" i="19" s="1"/>
  <c r="M118" i="24"/>
  <c r="O7" i="19" s="1"/>
  <c r="N118" i="24"/>
  <c r="P7" i="19" s="1"/>
  <c r="O118" i="24"/>
  <c r="Q7" i="19" s="1"/>
  <c r="P118" i="24"/>
  <c r="R7" i="19" s="1"/>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0" i="24" l="1"/>
  <c r="S8" i="19" s="1"/>
  <c r="Z9" i="16"/>
  <c r="Z11" i="16"/>
  <c r="Z15" i="16"/>
  <c r="C73" i="24"/>
  <c r="H73" i="24"/>
  <c r="D11" i="16"/>
  <c r="E11" i="16"/>
  <c r="X79" i="24"/>
  <c r="X80" i="24" s="1"/>
  <c r="W79" i="24"/>
  <c r="W80" i="24" s="1"/>
  <c r="Y79" i="24"/>
  <c r="Y80" i="24" s="1"/>
  <c r="L79" i="24"/>
  <c r="L80" i="24" s="1"/>
  <c r="Z79" i="24"/>
  <c r="Z80" i="24" s="1"/>
  <c r="V79" i="24"/>
  <c r="V80" i="24" s="1"/>
  <c r="O79" i="24"/>
  <c r="O80" i="24" s="1"/>
  <c r="D9" i="16"/>
  <c r="C79" i="24"/>
  <c r="C80" i="24" s="1"/>
  <c r="B146" i="24" s="1"/>
  <c r="T79" i="24"/>
  <c r="T80" i="24" s="1"/>
  <c r="U8" i="16" s="1"/>
  <c r="AD79" i="24"/>
  <c r="AD80" i="24" s="1"/>
  <c r="I79" i="24"/>
  <c r="I80" i="24" s="1"/>
  <c r="U79" i="24"/>
  <c r="U80" i="24" s="1"/>
  <c r="Q79" i="24"/>
  <c r="Q80" i="24" s="1"/>
  <c r="AB79" i="24"/>
  <c r="AB80" i="24" s="1"/>
  <c r="J79" i="24"/>
  <c r="J80" i="24" s="1"/>
  <c r="M79" i="24"/>
  <c r="M80" i="24" s="1"/>
  <c r="K79" i="24"/>
  <c r="K80" i="24" s="1"/>
  <c r="AC79" i="24"/>
  <c r="AC80" i="24" s="1"/>
  <c r="H80" i="24"/>
  <c r="S79" i="24"/>
  <c r="S80" i="24" s="1"/>
  <c r="N79" i="24"/>
  <c r="N80" i="24" s="1"/>
  <c r="P79" i="24"/>
  <c r="P80" i="24" s="1"/>
  <c r="AA79" i="24"/>
  <c r="AA80" i="24" s="1"/>
  <c r="D15" i="16"/>
  <c r="D46" i="14"/>
  <c r="Q163" i="24" l="1"/>
  <c r="Q171" i="24" s="1"/>
  <c r="S162" i="24"/>
  <c r="S170" i="24" s="1"/>
  <c r="P120" i="24"/>
  <c r="AC120" i="24"/>
  <c r="J120" i="24"/>
  <c r="R120" i="24"/>
  <c r="G120" i="24"/>
  <c r="L120" i="24"/>
  <c r="AA120" i="24"/>
  <c r="W120" i="24"/>
  <c r="H120" i="24"/>
  <c r="T120" i="24"/>
  <c r="AB120" i="24"/>
  <c r="U120" i="24"/>
  <c r="I120" i="24"/>
  <c r="S120" i="24"/>
  <c r="N120" i="24"/>
  <c r="Y120" i="24"/>
  <c r="Z120" i="24"/>
  <c r="O120" i="24"/>
  <c r="X120" i="24"/>
  <c r="K120" i="24"/>
  <c r="M120" i="24"/>
  <c r="V120" i="24"/>
  <c r="Q173" i="24"/>
  <c r="Q172" i="24"/>
  <c r="AA9" i="16"/>
  <c r="AA11" i="16"/>
  <c r="AA15" i="16"/>
  <c r="G14" i="14"/>
  <c r="F14" i="14"/>
  <c r="D79" i="24"/>
  <c r="D80" i="24" s="1"/>
  <c r="A30" i="17"/>
  <c r="I163" i="24" l="1"/>
  <c r="I171" i="24" s="1"/>
  <c r="K8" i="19"/>
  <c r="Z163" i="24"/>
  <c r="Z171" i="24" s="1"/>
  <c r="AB8" i="19"/>
  <c r="H163" i="24"/>
  <c r="H171" i="24" s="1"/>
  <c r="H173" i="24" s="1"/>
  <c r="J8" i="19"/>
  <c r="AC163" i="24"/>
  <c r="AC171" i="24" s="1"/>
  <c r="AC172" i="24" s="1"/>
  <c r="AE8" i="19"/>
  <c r="Y163" i="24"/>
  <c r="Y171" i="24" s="1"/>
  <c r="Y173" i="24" s="1"/>
  <c r="AA8" i="19"/>
  <c r="S163" i="24"/>
  <c r="S171" i="24" s="1"/>
  <c r="U8" i="19"/>
  <c r="U163" i="24"/>
  <c r="U171" i="24" s="1"/>
  <c r="U173" i="24" s="1"/>
  <c r="W8" i="19"/>
  <c r="W163" i="24"/>
  <c r="W171" i="24" s="1"/>
  <c r="W173" i="24" s="1"/>
  <c r="Y8" i="19"/>
  <c r="R163" i="24"/>
  <c r="R171" i="24" s="1"/>
  <c r="R173" i="24" s="1"/>
  <c r="T8" i="19"/>
  <c r="V163" i="24"/>
  <c r="V171" i="24" s="1"/>
  <c r="V172" i="24" s="1"/>
  <c r="X8" i="19"/>
  <c r="P163" i="24"/>
  <c r="P171" i="24" s="1"/>
  <c r="R8" i="19"/>
  <c r="N163" i="24"/>
  <c r="N171" i="24" s="1"/>
  <c r="P8" i="19"/>
  <c r="AB163" i="24"/>
  <c r="AB171" i="24" s="1"/>
  <c r="AB173" i="24" s="1"/>
  <c r="AD8" i="19"/>
  <c r="T163" i="24"/>
  <c r="T171" i="24" s="1"/>
  <c r="T173" i="24" s="1"/>
  <c r="V8" i="19"/>
  <c r="G163" i="24"/>
  <c r="G171" i="24" s="1"/>
  <c r="G173" i="24" s="1"/>
  <c r="I8" i="19"/>
  <c r="O163" i="24"/>
  <c r="O171" i="24" s="1"/>
  <c r="O172" i="24" s="1"/>
  <c r="Q8" i="19"/>
  <c r="AA163" i="24"/>
  <c r="AA171" i="24" s="1"/>
  <c r="AA173" i="24" s="1"/>
  <c r="AC8" i="19"/>
  <c r="L163" i="24"/>
  <c r="L171" i="24" s="1"/>
  <c r="L172" i="24" s="1"/>
  <c r="N8" i="19"/>
  <c r="J163" i="24"/>
  <c r="J171" i="24" s="1"/>
  <c r="J173" i="24" s="1"/>
  <c r="L8" i="19"/>
  <c r="M163" i="24"/>
  <c r="M171" i="24" s="1"/>
  <c r="M172" i="24" s="1"/>
  <c r="O8" i="19"/>
  <c r="K163" i="24"/>
  <c r="K171" i="24" s="1"/>
  <c r="M8" i="19"/>
  <c r="X163" i="24"/>
  <c r="X171" i="24" s="1"/>
  <c r="Z8" i="19"/>
  <c r="C163" i="24"/>
  <c r="C171" i="24" s="1"/>
  <c r="C146" i="24"/>
  <c r="N172" i="24"/>
  <c r="N173" i="24"/>
  <c r="K172" i="24"/>
  <c r="K173" i="24"/>
  <c r="Z173" i="24"/>
  <c r="Z172" i="24"/>
  <c r="S172" i="24"/>
  <c r="S175" i="24" s="1"/>
  <c r="S173" i="24"/>
  <c r="H172" i="24"/>
  <c r="AC173" i="24"/>
  <c r="X173" i="24"/>
  <c r="X172" i="24"/>
  <c r="Y172" i="24"/>
  <c r="I173" i="24"/>
  <c r="I172" i="24"/>
  <c r="P173" i="24"/>
  <c r="P172" i="24"/>
  <c r="C173" i="24"/>
  <c r="C172" i="24"/>
  <c r="Y8" i="16"/>
  <c r="W162" i="24"/>
  <c r="W170" i="24" s="1"/>
  <c r="L8" i="16"/>
  <c r="J162" i="24"/>
  <c r="J170" i="24" s="1"/>
  <c r="Z8" i="16"/>
  <c r="X162" i="24"/>
  <c r="X170" i="24" s="1"/>
  <c r="V8" i="16"/>
  <c r="T162" i="24"/>
  <c r="T170" i="24" s="1"/>
  <c r="N8" i="16"/>
  <c r="L162" i="24"/>
  <c r="L170" i="24" s="1"/>
  <c r="S8" i="16"/>
  <c r="Q162" i="24"/>
  <c r="Q170" i="24" s="1"/>
  <c r="Q175" i="24" s="1"/>
  <c r="Q8" i="16"/>
  <c r="O162" i="24"/>
  <c r="O170" i="24" s="1"/>
  <c r="T8" i="16"/>
  <c r="R162" i="24"/>
  <c r="R170" i="24" s="1"/>
  <c r="R8" i="16"/>
  <c r="P162" i="24"/>
  <c r="P170" i="24" s="1"/>
  <c r="W8" i="16"/>
  <c r="U162" i="24"/>
  <c r="U170" i="24" s="1"/>
  <c r="X8" i="16"/>
  <c r="V162" i="24"/>
  <c r="V170" i="24" s="1"/>
  <c r="O8" i="16"/>
  <c r="M162" i="24"/>
  <c r="M170" i="24" s="1"/>
  <c r="K8" i="16"/>
  <c r="I162" i="24"/>
  <c r="I170" i="24" s="1"/>
  <c r="P8" i="16"/>
  <c r="N162" i="24"/>
  <c r="N170" i="24" s="1"/>
  <c r="AA8" i="16"/>
  <c r="Y162" i="24"/>
  <c r="Y170" i="24" s="1"/>
  <c r="AB8" i="16"/>
  <c r="Z162" i="24"/>
  <c r="Z170" i="24" s="1"/>
  <c r="M8" i="16"/>
  <c r="K162" i="24"/>
  <c r="K170" i="24" s="1"/>
  <c r="AB9" i="16"/>
  <c r="AB15" i="16"/>
  <c r="AB11" i="16"/>
  <c r="E79" i="24"/>
  <c r="F79" i="24" s="1"/>
  <c r="D14" i="14"/>
  <c r="G11" i="12"/>
  <c r="H11" i="12"/>
  <c r="I11" i="12"/>
  <c r="F11" i="12"/>
  <c r="N10" i="12"/>
  <c r="M10" i="12"/>
  <c r="L10" i="12"/>
  <c r="W172" i="24" l="1"/>
  <c r="W175" i="24" s="1"/>
  <c r="L173" i="24"/>
  <c r="AA172" i="24"/>
  <c r="T172" i="24"/>
  <c r="T175" i="24" s="1"/>
  <c r="U172" i="24"/>
  <c r="O173" i="24"/>
  <c r="M173" i="24"/>
  <c r="V173" i="24"/>
  <c r="R172" i="24"/>
  <c r="J172" i="24"/>
  <c r="G172" i="24"/>
  <c r="AB172" i="24"/>
  <c r="R175" i="24"/>
  <c r="V175" i="24"/>
  <c r="C162" i="24"/>
  <c r="C170" i="24" s="1"/>
  <c r="C175" i="24" s="1"/>
  <c r="K175" i="24"/>
  <c r="J175" i="24"/>
  <c r="Z175" i="24"/>
  <c r="I175" i="24"/>
  <c r="U175" i="24"/>
  <c r="X175" i="24"/>
  <c r="L175" i="24"/>
  <c r="N175" i="24"/>
  <c r="Y175" i="24"/>
  <c r="M175" i="24"/>
  <c r="P175" i="24"/>
  <c r="O175" i="24"/>
  <c r="G8" i="16"/>
  <c r="E162" i="24"/>
  <c r="E170" i="24" s="1"/>
  <c r="E8" i="16"/>
  <c r="AC15" i="16"/>
  <c r="AC9" i="16"/>
  <c r="AC11" i="16"/>
  <c r="E80" i="24"/>
  <c r="F80" i="24"/>
  <c r="G79" i="24"/>
  <c r="G80" i="24" s="1"/>
  <c r="M11" i="12"/>
  <c r="L11" i="12"/>
  <c r="D163" i="24" l="1"/>
  <c r="D171" i="24" s="1"/>
  <c r="D146" i="24"/>
  <c r="E120" i="24"/>
  <c r="F120" i="24"/>
  <c r="D173" i="24"/>
  <c r="D172" i="24"/>
  <c r="AC8" i="16"/>
  <c r="AA162" i="24"/>
  <c r="AA170" i="24" s="1"/>
  <c r="AA175" i="24" s="1"/>
  <c r="D8" i="16"/>
  <c r="B162" i="24"/>
  <c r="B170" i="24" s="1"/>
  <c r="AD15" i="16"/>
  <c r="AD11" i="16"/>
  <c r="AD9" i="16"/>
  <c r="B16" i="16"/>
  <c r="B17" i="16"/>
  <c r="F163" i="24" l="1"/>
  <c r="F171" i="24" s="1"/>
  <c r="H8" i="19"/>
  <c r="E163" i="24"/>
  <c r="E171" i="24" s="1"/>
  <c r="G8" i="19"/>
  <c r="D162" i="24"/>
  <c r="D170" i="24" s="1"/>
  <c r="D175" i="24" s="1"/>
  <c r="F8" i="16"/>
  <c r="F173" i="24"/>
  <c r="F172" i="24"/>
  <c r="E172" i="24"/>
  <c r="E175" i="24" s="1"/>
  <c r="E173" i="24"/>
  <c r="J8" i="16"/>
  <c r="H162" i="24"/>
  <c r="H170" i="24" s="1"/>
  <c r="H175" i="24" s="1"/>
  <c r="AD8" i="16"/>
  <c r="AB162" i="24"/>
  <c r="AB170" i="24" s="1"/>
  <c r="AB175" i="24" s="1"/>
  <c r="I8" i="16"/>
  <c r="G162" i="24"/>
  <c r="G170" i="24" s="1"/>
  <c r="G175" i="24" s="1"/>
  <c r="H8" i="16"/>
  <c r="F162" i="24"/>
  <c r="F170" i="24" s="1"/>
  <c r="AE15" i="16"/>
  <c r="AE11" i="16"/>
  <c r="AE9" i="16"/>
  <c r="E51" i="14"/>
  <c r="F175" i="24" l="1"/>
  <c r="AE8" i="16"/>
  <c r="AC162" i="24"/>
  <c r="AC170" i="24" s="1"/>
  <c r="AC175"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3" i="24"/>
  <c r="B171" i="24" s="1"/>
  <c r="B172" i="24" l="1"/>
  <c r="B175" i="24" s="1"/>
  <c r="B173" i="24"/>
</calcChain>
</file>

<file path=xl/sharedStrings.xml><?xml version="1.0" encoding="utf-8"?>
<sst xmlns="http://schemas.openxmlformats.org/spreadsheetml/2006/main" count="3785" uniqueCount="1143">
  <si>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</si>
  <si>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</si>
  <si>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</si>
  <si>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</si>
  <si>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</si>
  <si>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</si>
  <si>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</si>
  <si>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</si>
  <si>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</si>
  <si>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</si>
  <si>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</si>
  <si>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</si>
  <si>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</si>
  <si>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</si>
  <si>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</si>
  <si>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</si>
  <si>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</si>
  <si>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</si>
  <si>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</si>
  <si>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</si>
  <si>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</si>
  <si>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</si>
  <si>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</si>
  <si>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</si>
  <si>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</si>
  <si>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</si>
  <si>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</si>
  <si>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</si>
  <si>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</si>
  <si>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</si>
  <si>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</si>
  <si>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</si>
  <si>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</si>
  <si>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</si>
  <si>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</si>
  <si>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</si>
  <si>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</si>
  <si>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</si>
  <si>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</si>
  <si>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</si>
  <si>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</si>
  <si>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</si>
  <si>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</si>
  <si>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</si>
  <si>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</si>
  <si>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</si>
  <si>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</si>
  <si>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</si>
  <si>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</si>
  <si>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</si>
  <si>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</si>
  <si>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</si>
  <si>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</si>
  <si>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</si>
  <si>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</si>
  <si>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</si>
  <si>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</si>
  <si>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</si>
  <si>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</si>
  <si>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</si>
  <si>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</si>
  <si>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</si>
  <si>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</si>
  <si>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</si>
  <si>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</si>
  <si>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</si>
  <si>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</si>
  <si>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</si>
  <si>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</si>
  <si>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</si>
  <si>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</si>
  <si>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</si>
  <si>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</si>
  <si>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</si>
  <si>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</si>
  <si>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</si>
  <si>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</si>
  <si>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</si>
  <si>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</si>
  <si>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</si>
  <si>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</si>
  <si>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</si>
  <si>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</si>
  <si>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</si>
  <si>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</si>
  <si>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</si>
  <si>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</si>
  <si>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</si>
  <si>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</si>
  <si>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</si>
  <si>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</si>
  <si>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</si>
  <si>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</si>
  <si>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</si>
  <si>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</si>
  <si>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</si>
  <si>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</si>
  <si>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</si>
  <si>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</si>
  <si>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</si>
  <si>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</si>
  <si>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</si>
  <si>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</si>
  <si>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</si>
  <si>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</si>
  <si>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</si>
  <si>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</si>
  <si>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</si>
  <si>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</si>
  <si>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</si>
  <si>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</si>
  <si>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</si>
  <si>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</si>
  <si>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</si>
  <si>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</si>
  <si>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</si>
  <si>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</si>
  <si>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</si>
  <si>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</si>
  <si>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</si>
  <si>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</si>
  <si>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</si>
  <si>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</si>
  <si>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</si>
  <si>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</si>
  <si>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</si>
  <si>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</si>
  <si>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</si>
  <si>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</si>
  <si>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</si>
  <si>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</si>
  <si>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</si>
  <si>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</si>
  <si>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</si>
  <si>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</si>
  <si>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</si>
  <si>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</si>
  <si>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</si>
  <si>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</si>
  <si>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</si>
  <si>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</si>
  <si>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</si>
  <si>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</si>
  <si>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</si>
  <si>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</si>
  <si>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</si>
  <si>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</si>
  <si>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</si>
  <si>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</si>
  <si>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</si>
  <si>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</si>
  <si>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</si>
  <si>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</si>
  <si>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</si>
  <si>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</si>
  <si>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</si>
  <si>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</si>
  <si>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</si>
  <si>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</si>
  <si>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</si>
  <si>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</si>
  <si>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</si>
  <si>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</si>
  <si>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</si>
  <si>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</si>
  <si>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</si>
  <si>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</si>
  <si>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</si>
  <si>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</si>
  <si>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</si>
  <si>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</si>
  <si>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</si>
  <si>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</si>
  <si>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</si>
  <si>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</si>
  <si>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</si>
  <si>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</si>
  <si>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</si>
  <si>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</si>
  <si>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</si>
  <si>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</si>
  <si>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</si>
  <si>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</si>
  <si>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</si>
  <si>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</si>
  <si>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</si>
  <si>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</si>
  <si>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</si>
  <si>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</si>
  <si>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</si>
  <si>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</si>
  <si>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</si>
  <si>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</si>
  <si>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</si>
  <si>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</si>
  <si>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</si>
  <si>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</si>
  <si>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</si>
  <si>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</si>
  <si>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</si>
  <si>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</si>
  <si>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</si>
  <si>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</si>
  <si>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</si>
  <si>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</si>
  <si>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</si>
  <si>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</si>
  <si>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</si>
  <si>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</si>
  <si>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</si>
  <si>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</si>
  <si>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</si>
  <si>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</si>
  <si>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</si>
  <si>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</si>
  <si>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</si>
  <si>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</si>
  <si>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</si>
  <si>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</si>
  <si>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</si>
  <si>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</si>
  <si>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</si>
  <si>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</si>
  <si>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</si>
  <si>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</si>
  <si>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</si>
  <si>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</si>
  <si>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</si>
  <si>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</si>
  <si>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</si>
  <si>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</si>
  <si>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</si>
  <si>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</si>
  <si>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</si>
  <si>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</si>
  <si>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</si>
  <si>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</si>
  <si>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</si>
  <si>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</si>
  <si>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</si>
  <si>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</si>
  <si>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</si>
  <si>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</si>
  <si>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</si>
  <si>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</si>
  <si>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</si>
  <si>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</si>
  <si>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</si>
  <si>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</si>
  <si>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</si>
  <si>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</si>
  <si>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</si>
  <si>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</si>
  <si>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</si>
  <si>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</si>
  <si>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</si>
  <si>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</si>
  <si>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</si>
  <si>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</si>
  <si>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</si>
  <si>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</si>
  <si>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</si>
  <si>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</si>
  <si>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</si>
  <si>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</si>
  <si>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</si>
  <si>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</si>
  <si>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</si>
  <si>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</si>
  <si>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</si>
  <si>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</si>
  <si>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</si>
  <si>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</si>
  <si>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</si>
  <si>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</si>
  <si>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</si>
  <si>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</si>
  <si>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</si>
  <si>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</si>
  <si>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</si>
  <si>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</si>
  <si>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</si>
  <si>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</si>
  <si>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</si>
  <si>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</si>
  <si>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</si>
  <si>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</si>
  <si>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</si>
  <si>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</si>
  <si>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</si>
  <si>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</si>
  <si>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</si>
  <si>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</si>
  <si>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</si>
  <si>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</si>
  <si>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</si>
  <si>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</si>
  <si>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</si>
  <si>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</si>
  <si>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</si>
  <si>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</si>
  <si>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</si>
  <si>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</si>
  <si>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</si>
  <si>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</si>
  <si>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</si>
  <si>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</si>
  <si>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</si>
  <si>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</si>
  <si>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</si>
  <si>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</si>
  <si>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</si>
  <si>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</si>
  <si>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</si>
  <si>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</si>
  <si>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</si>
  <si>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</si>
  <si>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</si>
  <si>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</si>
  <si>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</si>
  <si>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</si>
  <si>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</si>
  <si>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</si>
  <si>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</si>
  <si>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</si>
  <si>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</si>
  <si>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</si>
  <si>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</si>
  <si>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</si>
  <si>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</si>
  <si>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</si>
  <si>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</si>
  <si>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</si>
  <si>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</si>
  <si>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</si>
  <si>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</si>
  <si>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</si>
  <si>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</si>
  <si>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</si>
  <si>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</si>
  <si>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</si>
  <si>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</si>
  <si>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</si>
  <si>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</si>
  <si>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</si>
  <si>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</si>
  <si>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</si>
  <si>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</si>
  <si>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</si>
  <si>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</si>
  <si>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</si>
  <si>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</si>
  <si>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</si>
  <si>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</si>
  <si>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</si>
  <si>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</si>
  <si>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</si>
  <si>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</si>
  <si>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</si>
  <si>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</si>
  <si>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</si>
  <si>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</si>
  <si>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</si>
  <si>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</si>
  <si>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</si>
  <si>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</si>
  <si>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</si>
  <si>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</si>
  <si>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</si>
  <si>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</si>
  <si>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</si>
  <si>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</si>
  <si>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</si>
  <si>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</si>
  <si>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</si>
  <si>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</si>
  <si>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</si>
  <si>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</si>
  <si>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</si>
  <si>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</si>
  <si>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</si>
  <si>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</si>
  <si>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</si>
  <si>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</si>
  <si>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</si>
  <si>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</si>
  <si>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</si>
  <si>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</si>
  <si>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</si>
  <si>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</si>
  <si>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</si>
  <si>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</si>
  <si>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</si>
  <si>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</si>
  <si>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</si>
  <si>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</si>
  <si>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</si>
  <si>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</si>
  <si>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</si>
  <si>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</si>
  <si>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</si>
  <si>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</si>
  <si>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</si>
  <si>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</si>
  <si>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</si>
  <si>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</si>
  <si>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</si>
  <si>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</si>
  <si>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</si>
  <si>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</si>
  <si>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</si>
  <si>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</si>
  <si>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</si>
  <si>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</si>
  <si>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</si>
  <si>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</si>
  <si>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</si>
  <si>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</si>
  <si>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</si>
  <si>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</si>
  <si>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</si>
  <si>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</si>
  <si>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</si>
  <si>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</si>
  <si>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</si>
  <si>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</si>
  <si>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</si>
  <si>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</si>
  <si>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</si>
  <si>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</si>
  <si>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</si>
  <si>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</si>
  <si>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</si>
  <si>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</si>
  <si>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</si>
  <si>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</si>
  <si>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</si>
  <si>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</si>
  <si>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</si>
  <si>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</si>
  <si>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</si>
  <si>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</si>
  <si>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</si>
  <si>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</si>
  <si>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</si>
  <si>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</si>
  <si>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</si>
  <si>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</si>
  <si>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</si>
  <si>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</si>
  <si>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</si>
  <si>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</si>
  <si>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</si>
  <si>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</si>
  <si>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</si>
  <si>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</si>
  <si>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</si>
  <si>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</si>
  <si>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</si>
  <si>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</si>
  <si>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</si>
  <si>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</si>
  <si>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</si>
  <si>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</si>
  <si>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</si>
  <si>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</si>
  <si>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</si>
  <si>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</si>
  <si>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</si>
  <si>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</si>
  <si>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</si>
  <si>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</si>
  <si>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</si>
  <si>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</si>
  <si>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</si>
  <si>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</si>
  <si>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</si>
  <si>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</si>
  <si>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</si>
  <si>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</si>
  <si>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</si>
  <si>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</si>
  <si>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</si>
  <si>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</si>
  <si>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</si>
  <si>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</si>
  <si>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</si>
  <si>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</si>
  <si>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</si>
  <si>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</si>
  <si>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</si>
  <si>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</si>
  <si>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</si>
  <si>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</si>
  <si>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</si>
  <si>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</si>
  <si>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</si>
  <si>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</si>
  <si>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</si>
  <si>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</si>
  <si>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</si>
  <si>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</si>
  <si>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</si>
  <si>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</si>
  <si>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</si>
  <si>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</si>
  <si>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</si>
  <si>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</si>
  <si>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</si>
  <si>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</si>
  <si>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</si>
  <si>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</si>
  <si>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</si>
  <si>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</si>
  <si>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</si>
  <si>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</si>
  <si>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</si>
  <si>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</si>
  <si>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</si>
  <si>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</si>
  <si>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</si>
  <si>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</si>
  <si>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</si>
  <si>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</si>
  <si>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</si>
  <si>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</si>
  <si>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</si>
  <si>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</si>
  <si>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</si>
  <si>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</si>
  <si>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</si>
  <si>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</si>
  <si>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</si>
  <si>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</si>
  <si>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</si>
  <si>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</si>
  <si>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</si>
  <si>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</si>
  <si>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</si>
  <si>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</si>
  <si>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</si>
  <si>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</si>
  <si>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</si>
  <si>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</si>
  <si>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</si>
  <si>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</si>
  <si>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</si>
  <si>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</si>
  <si>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</si>
  <si>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</si>
  <si>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</si>
  <si>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</si>
  <si>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</si>
  <si>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</si>
  <si>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</si>
  <si>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</si>
  <si>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</si>
  <si>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</si>
  <si>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</si>
  <si>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</si>
  <si>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</si>
  <si>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</si>
  <si>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</si>
  <si>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</si>
  <si>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</si>
  <si>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</si>
  <si>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</si>
  <si>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</si>
  <si>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</si>
  <si>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</si>
  <si>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</si>
  <si>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</si>
  <si>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</si>
  <si>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</si>
  <si>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</si>
  <si>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</si>
  <si>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</si>
  <si>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</si>
  <si>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</si>
  <si>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</si>
  <si>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</si>
  <si>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</si>
  <si>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</si>
  <si>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</si>
  <si>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</si>
  <si>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</si>
  <si>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</si>
  <si>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</si>
  <si>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</si>
  <si>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</si>
  <si>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</si>
  <si>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</si>
  <si>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</si>
  <si>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</si>
  <si>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</si>
  <si>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</si>
  <si>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</si>
  <si>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</si>
  <si>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</si>
  <si>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</si>
  <si>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</si>
  <si>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</si>
  <si>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</si>
  <si>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</si>
  <si>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</si>
  <si>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</si>
  <si>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</si>
  <si>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</si>
  <si>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</si>
  <si>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</si>
  <si>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</si>
  <si>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</si>
  <si>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</si>
  <si>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</si>
  <si>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</si>
  <si>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</si>
  <si>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</si>
  <si>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</si>
  <si>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</si>
  <si>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</si>
  <si>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</si>
  <si>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</si>
  <si>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</si>
  <si>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</si>
  <si>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</si>
  <si>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</si>
  <si>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</si>
  <si>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</si>
  <si>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</si>
  <si>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</si>
  <si>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</si>
  <si>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</si>
  <si>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</si>
  <si>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</si>
  <si>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</si>
  <si>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</si>
  <si>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</si>
  <si>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</si>
  <si>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</si>
  <si>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</si>
  <si>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</si>
  <si>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</si>
  <si>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</si>
  <si>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</si>
  <si>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</si>
  <si>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</si>
  <si>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</si>
  <si>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</si>
  <si>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</si>
  <si>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</si>
  <si>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</si>
  <si>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</si>
  <si>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</si>
  <si>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</si>
  <si>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</si>
  <si>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</si>
  <si>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</si>
  <si>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</si>
  <si>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</si>
  <si>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</si>
  <si>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</si>
  <si>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</si>
  <si>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</si>
  <si>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</si>
  <si>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</si>
  <si>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</si>
  <si>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</si>
  <si>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</si>
  <si>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</si>
  <si>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</si>
  <si>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</si>
  <si>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</si>
  <si>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</si>
  <si>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</si>
  <si>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</si>
  <si>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</si>
  <si>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</si>
  <si>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</si>
  <si>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</si>
  <si>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</si>
  <si>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</si>
  <si>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</si>
  <si>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</si>
  <si>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</si>
  <si>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</si>
  <si>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</si>
  <si>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</si>
  <si>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</si>
  <si>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</si>
  <si>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</si>
  <si>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</si>
  <si>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</si>
  <si>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</si>
  <si>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</si>
  <si>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</si>
  <si>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</si>
  <si>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</si>
  <si>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</si>
  <si>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</si>
  <si>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</si>
  <si>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</si>
  <si>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</si>
  <si>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</si>
  <si>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</si>
  <si>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</si>
  <si>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</si>
  <si>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</si>
  <si>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</si>
  <si>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</si>
  <si>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</si>
  <si>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</si>
  <si>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</si>
  <si>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</si>
  <si>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</si>
  <si>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</si>
  <si>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</si>
  <si>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</si>
  <si>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</si>
  <si>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</si>
  <si>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</si>
  <si>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</si>
  <si>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</si>
  <si>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</si>
  <si>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</si>
  <si>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</si>
  <si>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</si>
  <si>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</si>
  <si>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</si>
  <si>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</si>
  <si>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</si>
  <si>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</si>
  <si>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</si>
  <si>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</si>
  <si>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</si>
  <si>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</si>
  <si>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</si>
  <si>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</si>
  <si>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</si>
  <si>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</si>
  <si>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</si>
  <si>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</si>
  <si>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</si>
  <si>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</si>
  <si>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</si>
  <si>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</si>
  <si>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</si>
  <si>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</si>
  <si>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</si>
  <si>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</si>
  <si>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</si>
  <si>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</si>
  <si>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</si>
  <si>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</si>
  <si>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</si>
  <si>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</si>
  <si>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</si>
  <si>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</si>
  <si>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</si>
  <si>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</si>
  <si>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</si>
  <si>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</si>
  <si>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</si>
  <si>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</si>
  <si>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</si>
  <si>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</si>
  <si>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</si>
  <si>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</si>
  <si>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</si>
  <si>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</si>
  <si>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</si>
  <si>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</si>
  <si>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</si>
  <si>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</si>
  <si>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</si>
  <si>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</si>
  <si>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</si>
  <si>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</si>
  <si>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</si>
  <si>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</si>
  <si>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</si>
  <si>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</si>
  <si>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</si>
  <si>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</si>
  <si>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</si>
  <si>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</si>
  <si>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</si>
  <si>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</si>
  <si>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</si>
  <si>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</si>
  <si>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</si>
  <si>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</si>
  <si>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</si>
  <si>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</si>
  <si>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</si>
  <si>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</si>
  <si>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</si>
  <si>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</si>
  <si>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</si>
  <si>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</si>
  <si>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</si>
  <si>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</si>
  <si>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</si>
  <si>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</si>
  <si>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</si>
  <si>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</si>
  <si>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</si>
  <si>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</si>
  <si>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</si>
  <si>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</si>
  <si>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</si>
  <si>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</si>
  <si>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</si>
  <si>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</si>
  <si>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</si>
  <si>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</si>
  <si>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</si>
  <si>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</si>
  <si>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</si>
  <si>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</si>
  <si>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</si>
  <si>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</si>
  <si>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</si>
  <si>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</si>
  <si>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</si>
  <si>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</si>
  <si>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</si>
  <si>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</si>
  <si>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</si>
  <si>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</si>
  <si>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</si>
  <si>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</si>
  <si>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</si>
  <si>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</si>
  <si>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</si>
  <si>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</si>
  <si>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</si>
  <si>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</si>
  <si>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</si>
  <si>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</si>
  <si>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</si>
  <si>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</si>
  <si>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</si>
  <si>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</si>
  <si>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</si>
  <si>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</si>
  <si>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</si>
  <si>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</si>
  <si>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</si>
  <si>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</si>
  <si>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</si>
  <si>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</si>
  <si>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</si>
  <si>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</si>
  <si>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</si>
  <si>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</si>
  <si>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</si>
  <si>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</si>
  <si>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</si>
  <si>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</si>
  <si>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</si>
  <si>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</si>
  <si>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</si>
  <si>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</si>
  <si>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</si>
  <si>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</si>
  <si>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</si>
  <si>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</si>
  <si>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</si>
  <si>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</si>
  <si>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</si>
  <si>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</si>
  <si>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</si>
  <si>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</si>
  <si>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</si>
  <si>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</si>
  <si>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</si>
  <si>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</si>
  <si>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</si>
  <si>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</si>
  <si>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</si>
  <si>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</si>
  <si>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</si>
  <si>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</si>
  <si>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</si>
  <si>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</si>
  <si>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</si>
  <si>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</si>
  <si>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</si>
  <si>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</si>
  <si>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</si>
  <si>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</si>
  <si>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</si>
  <si>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</si>
  <si>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</si>
  <si>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</si>
  <si>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</si>
  <si>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</si>
  <si>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</si>
  <si>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</si>
  <si>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</si>
  <si>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</si>
  <si>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</si>
  <si>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</si>
  <si>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</si>
  <si>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</si>
  <si>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</si>
  <si>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</si>
  <si>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</si>
  <si>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</si>
  <si>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</si>
  <si>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</si>
  <si>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</si>
  <si>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</si>
  <si>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</si>
  <si>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</si>
  <si>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</si>
  <si>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</si>
  <si>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</si>
  <si>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</si>
  <si>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</si>
  <si>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</si>
  <si>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</si>
  <si>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</si>
  <si>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</si>
  <si>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</si>
  <si>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</si>
  <si>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</si>
  <si>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</si>
  <si>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</si>
  <si>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</si>
  <si>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</si>
  <si>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</si>
  <si>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</si>
  <si>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</si>
  <si>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</si>
  <si>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</si>
  <si>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</si>
  <si>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</si>
  <si>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</si>
  <si>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</si>
  <si>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</si>
  <si>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</si>
  <si>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</si>
  <si>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</si>
  <si>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</si>
  <si>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</si>
  <si>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</si>
  <si>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</si>
  <si>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</si>
  <si>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</si>
  <si>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</si>
  <si>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</si>
  <si>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</si>
  <si>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</si>
  <si>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</si>
  <si>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</si>
  <si>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</si>
  <si>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</si>
  <si>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</si>
  <si>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</si>
  <si>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</si>
  <si>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</si>
  <si>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</si>
  <si>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</si>
  <si>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</si>
  <si>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</si>
  <si>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</si>
  <si>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</si>
  <si>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</si>
  <si>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</si>
  <si>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</si>
  <si>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</si>
  <si>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</si>
  <si>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</si>
  <si>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</si>
  <si>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</si>
  <si>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</si>
  <si>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</si>
  <si>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</si>
  <si>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</si>
  <si>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</si>
  <si>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</si>
  <si>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</si>
  <si>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</si>
  <si>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</si>
  <si>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</si>
  <si>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</si>
  <si>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</si>
  <si>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</si>
  <si>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</si>
  <si>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</si>
  <si>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</si>
  <si>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</si>
  <si>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</si>
  <si>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</si>
  <si>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</si>
  <si>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</si>
  <si>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</si>
  <si>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</si>
  <si>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</si>
  <si>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</si>
  <si>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</si>
  <si>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</si>
  <si>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</si>
  <si>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</si>
  <si>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</si>
  <si>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</si>
  <si>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Latest calibration year target passed: 2036</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</si>
  <si>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</si>
  <si>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</si>
  <si>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</si>
  <si>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</si>
  <si>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</si>
  <si>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</si>
  <si>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</si>
  <si>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</si>
  <si>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</si>
  <si>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</si>
  <si>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</si>
  <si>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</si>
  <si>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</si>
  <si>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</si>
  <si>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</si>
  <si>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</si>
  <si>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</si>
  <si>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</si>
  <si>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</si>
  <si>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</si>
  <si>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</si>
  <si>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</si>
  <si>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</si>
  <si>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</si>
  <si>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</si>
  <si>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</si>
  <si>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</si>
  <si>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</si>
  <si>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</si>
  <si>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</si>
  <si>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</si>
  <si>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</si>
  <si>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</si>
  <si>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</si>
  <si>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</si>
  <si>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</si>
  <si>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</si>
  <si>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</si>
  <si>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</si>
  <si>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</si>
  <si>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</si>
  <si>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</si>
  <si>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</si>
  <si>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</si>
  <si>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</si>
  <si>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</si>
  <si>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</si>
  <si>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</si>
  <si>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</si>
  <si>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</si>
  <si>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</si>
  <si>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</si>
  <si>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</si>
  <si>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</si>
  <si>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</si>
  <si>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</si>
  <si>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</si>
  <si>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</si>
  <si>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</si>
  <si>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</si>
  <si>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</si>
  <si>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</si>
  <si>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</si>
  <si>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</si>
  <si>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</si>
  <si>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</si>
  <si>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</si>
  <si>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</si>
  <si>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</si>
  <si>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</si>
  <si>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</si>
  <si>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</si>
  <si>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</si>
  <si>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</si>
  <si>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</si>
  <si>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</si>
  <si>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</si>
  <si>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</si>
  <si>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</si>
  <si>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</si>
  <si>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</si>
  <si>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</si>
  <si>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</si>
  <si>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</si>
  <si>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</si>
  <si>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</si>
  <si>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</si>
  <si>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</si>
  <si>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</si>
  <si>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</si>
  <si>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</si>
  <si>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</si>
  <si>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</si>
  <si>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</si>
  <si>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</si>
  <si>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</si>
  <si>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</si>
  <si>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</si>
  <si>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</si>
  <si>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</si>
  <si>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</si>
  <si>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</si>
  <si>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</si>
  <si>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</si>
  <si>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</si>
  <si>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</si>
  <si>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</si>
  <si>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</si>
  <si>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</si>
  <si>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</si>
  <si>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</si>
  <si>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</si>
  <si>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</si>
  <si>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</si>
  <si>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</si>
  <si>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</si>
  <si>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</si>
  <si>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</si>
  <si>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</si>
  <si>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</si>
  <si>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</si>
  <si>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</si>
  <si>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</si>
  <si>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</si>
  <si>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</si>
  <si>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</si>
  <si>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</si>
  <si>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</si>
  <si>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State</t>
  </si>
  <si>
    <t>Abbrv</t>
  </si>
  <si>
    <t>Policy</t>
  </si>
  <si>
    <t>Link</t>
  </si>
  <si>
    <t>$1/kg for green H2 btwn 2024-2033</t>
  </si>
  <si>
    <t>https://www.leg.colorado.gov/bills/hb23-1281</t>
  </si>
  <si>
    <t>State Tax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</si>
</sst>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4"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
      <sz val="11"/>
      <color rgb="FF000000"/>
      <name val="Calibri"/>
      <family val="2"/>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53" fillId="0" borderId="0" xfId="0" applyFont="1"/>
    <xf numFmtId="14" fontId="0" fillId="0" borderId="0" xfId="0" applyNumberFormat="1"/>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40" fillId="15" borderId="0" xfId="0" applyFont="1" applyFill="1" applyAlignment="1">
      <alignment horizontal="center"/>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2" borderId="0" xfId="0" applyFont="1" applyFill="1" applyAlignment="1">
      <alignment horizontal="center" vertical="center" wrapText="1"/>
    </xf>
    <xf numFmtId="0" fontId="49" fillId="20" borderId="0" xfId="0" applyFont="1" applyFill="1" applyAlignment="1">
      <alignment horizontal="center" vertical="center" textRotation="90" wrapText="1"/>
    </xf>
    <xf numFmtId="0" fontId="40" fillId="12" borderId="67" xfId="0" applyFont="1" applyFill="1" applyBorder="1" applyAlignment="1">
      <alignment horizontal="center" vertical="center"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5" borderId="0" xfId="0" applyFont="1" applyFill="1" applyAlignment="1">
      <alignment horizontal="center" vertical="center" textRotation="90"/>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5"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leg.colorado.gov/bills/hb23-128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workbookViewId="0">
      <selection activeCell="B3" sqref="B3"/>
    </sheetView>
  </sheetViews>
  <sheetFormatPr defaultColWidth="9.26953125" defaultRowHeight="14.75" x14ac:dyDescent="0.75"/>
  <cols>
    <col min="2" max="2" width="83.26953125" customWidth="1"/>
  </cols>
  <sheetData>
    <row r="1" spans="1:7" x14ac:dyDescent="0.75">
      <c r="A1" s="1" t="s">
        <v>184</v>
      </c>
      <c r="B1" t="s">
        <v>1046</v>
      </c>
      <c r="C1" s="352">
        <v>45720</v>
      </c>
      <c r="F1" s="351" t="s">
        <v>1036</v>
      </c>
      <c r="G1" s="351" t="s">
        <v>1037</v>
      </c>
    </row>
    <row r="2" spans="1:7" x14ac:dyDescent="0.75">
      <c r="A2" s="1" t="s">
        <v>183</v>
      </c>
      <c r="B2" t="str">
        <f>_xlfn.XLOOKUP(B1,F:F,G:G, 0,1,1)</f>
        <v>CO</v>
      </c>
      <c r="F2" s="351" t="s">
        <v>1038</v>
      </c>
      <c r="G2" s="351" t="s">
        <v>1039</v>
      </c>
    </row>
    <row r="3" spans="1:7" x14ac:dyDescent="0.75">
      <c r="A3" s="1" t="s">
        <v>307</v>
      </c>
      <c r="F3" s="351" t="s">
        <v>1040</v>
      </c>
      <c r="G3" s="351" t="s">
        <v>1041</v>
      </c>
    </row>
    <row r="4" spans="1:7" x14ac:dyDescent="0.75">
      <c r="A4" s="1" t="s">
        <v>976</v>
      </c>
      <c r="F4" s="351" t="s">
        <v>1042</v>
      </c>
      <c r="G4" s="351" t="s">
        <v>1043</v>
      </c>
    </row>
    <row r="5" spans="1:7" x14ac:dyDescent="0.75">
      <c r="F5" s="351" t="s">
        <v>1044</v>
      </c>
      <c r="G5" s="351" t="s">
        <v>1045</v>
      </c>
    </row>
    <row r="6" spans="1:7" x14ac:dyDescent="0.75">
      <c r="A6" s="1" t="s">
        <v>0</v>
      </c>
      <c r="B6" s="27" t="s">
        <v>115</v>
      </c>
      <c r="F6" s="351" t="s">
        <v>1046</v>
      </c>
      <c r="G6" s="351" t="s">
        <v>1047</v>
      </c>
    </row>
    <row r="7" spans="1:7" x14ac:dyDescent="0.75">
      <c r="B7" t="s">
        <v>1</v>
      </c>
      <c r="F7" s="351" t="s">
        <v>1048</v>
      </c>
      <c r="G7" s="351" t="s">
        <v>1049</v>
      </c>
    </row>
    <row r="8" spans="1:7" x14ac:dyDescent="0.75">
      <c r="B8" s="2">
        <v>2014</v>
      </c>
      <c r="F8" s="351" t="s">
        <v>1050</v>
      </c>
      <c r="G8" s="351" t="s">
        <v>1051</v>
      </c>
    </row>
    <row r="9" spans="1:7" x14ac:dyDescent="0.75">
      <c r="B9" t="s">
        <v>2</v>
      </c>
      <c r="F9" s="351" t="s">
        <v>1052</v>
      </c>
      <c r="G9" s="351" t="s">
        <v>1053</v>
      </c>
    </row>
    <row r="10" spans="1:7" x14ac:dyDescent="0.75">
      <c r="B10" s="28" t="s">
        <v>3</v>
      </c>
      <c r="F10" s="351" t="s">
        <v>1054</v>
      </c>
      <c r="G10" s="351" t="s">
        <v>1055</v>
      </c>
    </row>
    <row r="11" spans="1:7" x14ac:dyDescent="0.75">
      <c r="B11" t="s">
        <v>4</v>
      </c>
      <c r="F11" s="351" t="s">
        <v>1056</v>
      </c>
      <c r="G11" s="351" t="s">
        <v>1057</v>
      </c>
    </row>
    <row r="12" spans="1:7" x14ac:dyDescent="0.75">
      <c r="F12" s="351" t="s">
        <v>1058</v>
      </c>
      <c r="G12" s="351" t="s">
        <v>1059</v>
      </c>
    </row>
    <row r="13" spans="1:7" x14ac:dyDescent="0.75">
      <c r="B13" s="27" t="s">
        <v>256</v>
      </c>
      <c r="F13" s="351" t="s">
        <v>1060</v>
      </c>
      <c r="G13" s="351" t="s">
        <v>1061</v>
      </c>
    </row>
    <row r="14" spans="1:7" x14ac:dyDescent="0.75">
      <c r="B14" t="s">
        <v>288</v>
      </c>
      <c r="F14" s="351" t="s">
        <v>1062</v>
      </c>
      <c r="G14" s="351" t="s">
        <v>1063</v>
      </c>
    </row>
    <row r="15" spans="1:7" x14ac:dyDescent="0.75">
      <c r="B15" s="2">
        <v>2015</v>
      </c>
      <c r="F15" s="351" t="s">
        <v>1064</v>
      </c>
      <c r="G15" s="351" t="s">
        <v>1065</v>
      </c>
    </row>
    <row r="16" spans="1:7" x14ac:dyDescent="0.75">
      <c r="B16" t="s">
        <v>289</v>
      </c>
      <c r="F16" s="351" t="s">
        <v>1066</v>
      </c>
      <c r="G16" s="351" t="s">
        <v>1067</v>
      </c>
    </row>
    <row r="17" spans="2:7" x14ac:dyDescent="0.75">
      <c r="B17" s="28" t="s">
        <v>230</v>
      </c>
      <c r="F17" s="351" t="s">
        <v>1068</v>
      </c>
      <c r="G17" s="351" t="s">
        <v>1069</v>
      </c>
    </row>
    <row r="18" spans="2:7" x14ac:dyDescent="0.75">
      <c r="F18" s="351" t="s">
        <v>1070</v>
      </c>
      <c r="G18" s="351" t="s">
        <v>1071</v>
      </c>
    </row>
    <row r="19" spans="2:7" x14ac:dyDescent="0.75">
      <c r="B19" s="27" t="s">
        <v>290</v>
      </c>
      <c r="F19" s="351" t="s">
        <v>1072</v>
      </c>
      <c r="G19" s="351" t="s">
        <v>1073</v>
      </c>
    </row>
    <row r="20" spans="2:7" x14ac:dyDescent="0.75">
      <c r="B20" t="s">
        <v>516</v>
      </c>
      <c r="F20" s="351" t="s">
        <v>1074</v>
      </c>
      <c r="G20" s="351" t="s">
        <v>1075</v>
      </c>
    </row>
    <row r="21" spans="2:7" x14ac:dyDescent="0.75">
      <c r="B21" s="2">
        <v>2020</v>
      </c>
      <c r="F21" s="351" t="s">
        <v>1076</v>
      </c>
      <c r="G21" s="351" t="s">
        <v>1077</v>
      </c>
    </row>
    <row r="22" spans="2:7" x14ac:dyDescent="0.75">
      <c r="B22" t="s">
        <v>515</v>
      </c>
      <c r="F22" s="351" t="s">
        <v>1078</v>
      </c>
      <c r="G22" s="351" t="s">
        <v>1079</v>
      </c>
    </row>
    <row r="23" spans="2:7" x14ac:dyDescent="0.75">
      <c r="B23" s="28" t="s">
        <v>514</v>
      </c>
      <c r="F23" s="351" t="s">
        <v>1080</v>
      </c>
      <c r="G23" s="351" t="s">
        <v>1081</v>
      </c>
    </row>
    <row r="24" spans="2:7" x14ac:dyDescent="0.75">
      <c r="F24" s="351" t="s">
        <v>1082</v>
      </c>
      <c r="G24" s="351" t="s">
        <v>1083</v>
      </c>
    </row>
    <row r="25" spans="2:7" x14ac:dyDescent="0.75">
      <c r="B25" s="27" t="s">
        <v>291</v>
      </c>
      <c r="F25" s="351" t="s">
        <v>1084</v>
      </c>
      <c r="G25" s="351" t="s">
        <v>1085</v>
      </c>
    </row>
    <row r="26" spans="2:7" x14ac:dyDescent="0.75">
      <c r="B26" t="s">
        <v>292</v>
      </c>
      <c r="F26" s="351" t="s">
        <v>1086</v>
      </c>
      <c r="G26" s="351" t="s">
        <v>1087</v>
      </c>
    </row>
    <row r="27" spans="2:7" x14ac:dyDescent="0.75">
      <c r="B27" s="2">
        <v>2015</v>
      </c>
      <c r="F27" s="351" t="s">
        <v>1088</v>
      </c>
      <c r="G27" s="351" t="s">
        <v>1089</v>
      </c>
    </row>
    <row r="28" spans="2:7" x14ac:dyDescent="0.75">
      <c r="B28" t="s">
        <v>293</v>
      </c>
      <c r="F28" s="351" t="s">
        <v>1090</v>
      </c>
      <c r="G28" s="351" t="s">
        <v>1091</v>
      </c>
    </row>
    <row r="29" spans="2:7" x14ac:dyDescent="0.75">
      <c r="B29" s="28" t="s">
        <v>224</v>
      </c>
      <c r="F29" s="351" t="s">
        <v>1092</v>
      </c>
      <c r="G29" s="351" t="s">
        <v>1093</v>
      </c>
    </row>
    <row r="30" spans="2:7" x14ac:dyDescent="0.75">
      <c r="F30" s="351" t="s">
        <v>1094</v>
      </c>
      <c r="G30" s="351" t="s">
        <v>1095</v>
      </c>
    </row>
    <row r="31" spans="2:7" x14ac:dyDescent="0.75">
      <c r="B31" s="27" t="s">
        <v>297</v>
      </c>
      <c r="F31" s="351" t="s">
        <v>1096</v>
      </c>
      <c r="G31" s="351" t="s">
        <v>1097</v>
      </c>
    </row>
    <row r="32" spans="2:7" x14ac:dyDescent="0.75">
      <c r="B32" t="s">
        <v>294</v>
      </c>
      <c r="F32" s="351" t="s">
        <v>1098</v>
      </c>
      <c r="G32" s="351" t="s">
        <v>1099</v>
      </c>
    </row>
    <row r="33" spans="2:7" x14ac:dyDescent="0.75">
      <c r="B33" s="2">
        <v>2015</v>
      </c>
      <c r="F33" s="351" t="s">
        <v>1100</v>
      </c>
      <c r="G33" s="351" t="s">
        <v>1101</v>
      </c>
    </row>
    <row r="34" spans="2:7" x14ac:dyDescent="0.75">
      <c r="B34" t="s">
        <v>295</v>
      </c>
      <c r="F34" s="351" t="s">
        <v>1102</v>
      </c>
      <c r="G34" s="351" t="s">
        <v>1103</v>
      </c>
    </row>
    <row r="35" spans="2:7" x14ac:dyDescent="0.75">
      <c r="B35" s="28" t="s">
        <v>235</v>
      </c>
      <c r="F35" s="351" t="s">
        <v>1104</v>
      </c>
      <c r="G35" s="351" t="s">
        <v>1105</v>
      </c>
    </row>
    <row r="36" spans="2:7" x14ac:dyDescent="0.75">
      <c r="B36" t="s">
        <v>296</v>
      </c>
      <c r="F36" s="351" t="s">
        <v>1106</v>
      </c>
      <c r="G36" s="351" t="s">
        <v>1107</v>
      </c>
    </row>
    <row r="37" spans="2:7" x14ac:dyDescent="0.75">
      <c r="F37" s="351" t="s">
        <v>1108</v>
      </c>
      <c r="G37" s="351" t="s">
        <v>1109</v>
      </c>
    </row>
    <row r="38" spans="2:7" x14ac:dyDescent="0.75">
      <c r="B38" s="27" t="s">
        <v>167</v>
      </c>
      <c r="F38" s="351" t="s">
        <v>1110</v>
      </c>
      <c r="G38" s="351" t="s">
        <v>1111</v>
      </c>
    </row>
    <row r="39" spans="2:7" x14ac:dyDescent="0.75">
      <c r="B39" t="s">
        <v>168</v>
      </c>
      <c r="F39" s="351" t="s">
        <v>1112</v>
      </c>
      <c r="G39" s="351" t="s">
        <v>1113</v>
      </c>
    </row>
    <row r="40" spans="2:7" x14ac:dyDescent="0.75">
      <c r="B40" s="2" t="s">
        <v>624</v>
      </c>
      <c r="F40" s="351" t="s">
        <v>1114</v>
      </c>
      <c r="G40" s="351" t="s">
        <v>1115</v>
      </c>
    </row>
    <row r="41" spans="2:7" x14ac:dyDescent="0.75">
      <c r="B41" t="s">
        <v>625</v>
      </c>
      <c r="F41" s="351" t="s">
        <v>1116</v>
      </c>
      <c r="G41" s="351" t="s">
        <v>1117</v>
      </c>
    </row>
    <row r="42" spans="2:7" x14ac:dyDescent="0.75">
      <c r="B42" s="28" t="s">
        <v>577</v>
      </c>
      <c r="F42" s="351" t="s">
        <v>1118</v>
      </c>
      <c r="G42" s="351" t="s">
        <v>1119</v>
      </c>
    </row>
    <row r="43" spans="2:7" x14ac:dyDescent="0.75">
      <c r="B43" t="s">
        <v>623</v>
      </c>
      <c r="F43" s="351" t="s">
        <v>1120</v>
      </c>
      <c r="G43" s="351" t="s">
        <v>1121</v>
      </c>
    </row>
    <row r="44" spans="2:7" x14ac:dyDescent="0.75">
      <c r="F44" s="351" t="s">
        <v>1122</v>
      </c>
      <c r="G44" s="351" t="s">
        <v>1123</v>
      </c>
    </row>
    <row r="45" spans="2:7" x14ac:dyDescent="0.75">
      <c r="B45" s="27" t="s">
        <v>521</v>
      </c>
      <c r="F45" s="351" t="s">
        <v>1124</v>
      </c>
      <c r="G45" s="351" t="s">
        <v>1125</v>
      </c>
    </row>
    <row r="46" spans="2:7" x14ac:dyDescent="0.75">
      <c r="B46" t="s">
        <v>517</v>
      </c>
      <c r="F46" s="351" t="s">
        <v>1126</v>
      </c>
      <c r="G46" s="351" t="s">
        <v>1127</v>
      </c>
    </row>
    <row r="47" spans="2:7" x14ac:dyDescent="0.75">
      <c r="B47" s="2">
        <v>2020</v>
      </c>
      <c r="F47" s="351" t="s">
        <v>1128</v>
      </c>
      <c r="G47" s="351" t="s">
        <v>1129</v>
      </c>
    </row>
    <row r="48" spans="2:7" x14ac:dyDescent="0.75">
      <c r="B48" t="s">
        <v>518</v>
      </c>
      <c r="F48" s="351" t="s">
        <v>1130</v>
      </c>
      <c r="G48" s="351" t="s">
        <v>1131</v>
      </c>
    </row>
    <row r="49" spans="1:7" x14ac:dyDescent="0.75">
      <c r="B49" s="28" t="s">
        <v>512</v>
      </c>
      <c r="F49" s="351" t="s">
        <v>1132</v>
      </c>
      <c r="G49" s="351" t="s">
        <v>1133</v>
      </c>
    </row>
    <row r="50" spans="1:7" x14ac:dyDescent="0.75">
      <c r="F50" s="351" t="s">
        <v>1134</v>
      </c>
      <c r="G50" s="351" t="s">
        <v>1135</v>
      </c>
    </row>
    <row r="51" spans="1:7" x14ac:dyDescent="0.75">
      <c r="B51" s="27" t="s">
        <v>1014</v>
      </c>
    </row>
    <row r="52" spans="1:7" x14ac:dyDescent="0.75">
      <c r="B52" t="s">
        <v>522</v>
      </c>
    </row>
    <row r="53" spans="1:7" x14ac:dyDescent="0.75">
      <c r="B53" s="2">
        <v>2020</v>
      </c>
    </row>
    <row r="54" spans="1:7" x14ac:dyDescent="0.75">
      <c r="B54" t="s">
        <v>523</v>
      </c>
    </row>
    <row r="55" spans="1:7" x14ac:dyDescent="0.75">
      <c r="B55" t="s">
        <v>524</v>
      </c>
    </row>
    <row r="56" spans="1:7" x14ac:dyDescent="0.75">
      <c r="B56" t="s">
        <v>525</v>
      </c>
    </row>
    <row r="59" spans="1:7" x14ac:dyDescent="0.75">
      <c r="A59" s="1" t="s">
        <v>169</v>
      </c>
    </row>
    <row r="60" spans="1:7" x14ac:dyDescent="0.75">
      <c r="A60" t="s">
        <v>977</v>
      </c>
    </row>
    <row r="61" spans="1:7" x14ac:dyDescent="0.75">
      <c r="A61" t="s">
        <v>978</v>
      </c>
    </row>
    <row r="62" spans="1:7" x14ac:dyDescent="0.75">
      <c r="A62" s="1"/>
    </row>
    <row r="63" spans="1:7" x14ac:dyDescent="0.75">
      <c r="A63" t="s">
        <v>658</v>
      </c>
    </row>
    <row r="64" spans="1:7" x14ac:dyDescent="0.75">
      <c r="A64" t="s">
        <v>659</v>
      </c>
    </row>
    <row r="65" spans="1:1" x14ac:dyDescent="0.75">
      <c r="A65" s="1"/>
    </row>
    <row r="66" spans="1:1" x14ac:dyDescent="0.75">
      <c r="A66" t="s">
        <v>170</v>
      </c>
    </row>
    <row r="67" spans="1:1" x14ac:dyDescent="0.75">
      <c r="A67" t="s">
        <v>171</v>
      </c>
    </row>
    <row r="69" spans="1:1" x14ac:dyDescent="0.75">
      <c r="A69" t="s">
        <v>174</v>
      </c>
    </row>
    <row r="70" spans="1:1" x14ac:dyDescent="0.75">
      <c r="A70" t="s">
        <v>175</v>
      </c>
    </row>
    <row r="71" spans="1:1" x14ac:dyDescent="0.75">
      <c r="A71" t="s">
        <v>176</v>
      </c>
    </row>
    <row r="72" spans="1:1" x14ac:dyDescent="0.75">
      <c r="A72" t="s">
        <v>177</v>
      </c>
    </row>
    <row r="74" spans="1:1" x14ac:dyDescent="0.75">
      <c r="A74" t="s">
        <v>186</v>
      </c>
    </row>
    <row r="75" spans="1:1" x14ac:dyDescent="0.75">
      <c r="A75" t="s">
        <v>187</v>
      </c>
    </row>
    <row r="76" spans="1:1" x14ac:dyDescent="0.75">
      <c r="A76" t="s">
        <v>188</v>
      </c>
    </row>
    <row r="77" spans="1:1" x14ac:dyDescent="0.75">
      <c r="A77" t="s">
        <v>190</v>
      </c>
    </row>
    <row r="78" spans="1:1" x14ac:dyDescent="0.75">
      <c r="A78">
        <v>0.97099999999999997</v>
      </c>
    </row>
    <row r="79" spans="1:1" x14ac:dyDescent="0.75">
      <c r="A79" t="s">
        <v>189</v>
      </c>
    </row>
    <row r="81" spans="1:5" x14ac:dyDescent="0.75">
      <c r="A81" t="s">
        <v>519</v>
      </c>
    </row>
    <row r="82" spans="1:5" x14ac:dyDescent="0.75">
      <c r="A82">
        <v>0.89805481563188172</v>
      </c>
    </row>
    <row r="83" spans="1:5" x14ac:dyDescent="0.75">
      <c r="A83" t="s">
        <v>189</v>
      </c>
    </row>
    <row r="84" spans="1:5" x14ac:dyDescent="0.75">
      <c r="A84">
        <v>0.88711067149387013</v>
      </c>
      <c r="B84" t="s">
        <v>526</v>
      </c>
      <c r="E84" s="19"/>
    </row>
    <row r="85" spans="1:5" x14ac:dyDescent="0.75">
      <c r="A85">
        <v>0.78452102304761584</v>
      </c>
      <c r="B85" t="s">
        <v>755</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489</v>
      </c>
      <c r="D3" s="73" t="s">
        <v>627</v>
      </c>
      <c r="E3" s="55"/>
      <c r="F3" s="55"/>
      <c r="G3" s="55"/>
    </row>
    <row r="4" spans="1:33" ht="15" customHeight="1" x14ac:dyDescent="0.7">
      <c r="C4" s="73" t="s">
        <v>490</v>
      </c>
      <c r="D4" s="73" t="s">
        <v>628</v>
      </c>
      <c r="E4" s="55"/>
      <c r="F4" s="55"/>
      <c r="G4" s="73" t="s">
        <v>607</v>
      </c>
    </row>
    <row r="5" spans="1:33" ht="15" customHeight="1" x14ac:dyDescent="0.7">
      <c r="C5" s="73" t="s">
        <v>491</v>
      </c>
      <c r="D5" s="73" t="s">
        <v>629</v>
      </c>
      <c r="E5" s="55"/>
      <c r="F5" s="55"/>
      <c r="G5" s="55"/>
    </row>
    <row r="6" spans="1:33" ht="15" customHeight="1" x14ac:dyDescent="0.7">
      <c r="C6" s="73" t="s">
        <v>492</v>
      </c>
      <c r="D6" s="55"/>
      <c r="E6" s="73" t="s">
        <v>630</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489</v>
      </c>
      <c r="D3" s="55" t="s">
        <v>609</v>
      </c>
      <c r="E3" s="55"/>
      <c r="F3" s="55"/>
      <c r="G3" s="55"/>
    </row>
    <row r="4" spans="1:33" ht="15" customHeight="1" x14ac:dyDescent="0.65">
      <c r="C4" s="55" t="s">
        <v>490</v>
      </c>
      <c r="D4" s="55" t="s">
        <v>608</v>
      </c>
      <c r="E4" s="55"/>
      <c r="F4" s="55"/>
      <c r="G4" s="55" t="s">
        <v>607</v>
      </c>
    </row>
    <row r="5" spans="1:33" ht="15" customHeight="1" x14ac:dyDescent="0.65">
      <c r="C5" s="55" t="s">
        <v>491</v>
      </c>
      <c r="D5" s="55" t="s">
        <v>606</v>
      </c>
      <c r="E5" s="55"/>
      <c r="F5" s="55"/>
      <c r="G5" s="55"/>
    </row>
    <row r="6" spans="1:33" ht="15" customHeight="1" x14ac:dyDescent="0.65">
      <c r="C6" s="55" t="s">
        <v>492</v>
      </c>
      <c r="D6" s="55"/>
      <c r="E6" s="55" t="s">
        <v>605</v>
      </c>
      <c r="F6" s="55"/>
      <c r="G6" s="55"/>
    </row>
    <row r="10" spans="1:33" ht="15" customHeight="1" x14ac:dyDescent="0.8">
      <c r="A10" s="43" t="s">
        <v>368</v>
      </c>
      <c r="B10" s="54" t="s">
        <v>117</v>
      </c>
      <c r="AG10" s="51" t="s">
        <v>604</v>
      </c>
    </row>
    <row r="11" spans="1:33" ht="15" customHeight="1" x14ac:dyDescent="0.65">
      <c r="B11" s="53" t="s">
        <v>118</v>
      </c>
      <c r="AG11" s="51" t="s">
        <v>603</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7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65">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613</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557</v>
      </c>
    </row>
    <row r="101" spans="1:33" x14ac:dyDescent="0.65">
      <c r="B101" s="38" t="s">
        <v>546</v>
      </c>
    </row>
    <row r="102" spans="1:33" x14ac:dyDescent="0.65">
      <c r="B102" s="38" t="s">
        <v>547</v>
      </c>
    </row>
    <row r="103" spans="1:33" ht="15" customHeight="1" x14ac:dyDescent="0.65">
      <c r="B103" s="38" t="s">
        <v>548</v>
      </c>
    </row>
    <row r="104" spans="1:33" ht="15" customHeight="1" x14ac:dyDescent="0.65">
      <c r="B104" s="38" t="s">
        <v>549</v>
      </c>
    </row>
    <row r="105" spans="1:33" ht="15" customHeight="1" x14ac:dyDescent="0.65">
      <c r="B105" s="38" t="s">
        <v>550</v>
      </c>
    </row>
    <row r="106" spans="1:33" ht="15" customHeight="1" x14ac:dyDescent="0.65">
      <c r="B106" s="38" t="s">
        <v>551</v>
      </c>
    </row>
    <row r="107" spans="1:33" ht="15" customHeight="1" x14ac:dyDescent="0.65">
      <c r="B107" s="38" t="s">
        <v>164</v>
      </c>
    </row>
    <row r="108" spans="1:33" ht="15" customHeight="1" x14ac:dyDescent="0.65">
      <c r="B108" s="38" t="s">
        <v>552</v>
      </c>
    </row>
    <row r="109" spans="1:33" ht="15" customHeight="1" x14ac:dyDescent="0.65">
      <c r="B109" s="38" t="s">
        <v>76</v>
      </c>
    </row>
    <row r="110" spans="1:33" ht="15" customHeight="1" x14ac:dyDescent="0.65">
      <c r="B110" s="38" t="s">
        <v>77</v>
      </c>
    </row>
    <row r="111" spans="1:33" ht="15" customHeight="1" x14ac:dyDescent="0.65">
      <c r="B111" s="38" t="s">
        <v>553</v>
      </c>
    </row>
    <row r="112" spans="1:33" ht="15" customHeight="1" x14ac:dyDescent="0.65">
      <c r="B112" s="478" t="s">
        <v>558</v>
      </c>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spans="2:2" ht="15" customHeight="1" x14ac:dyDescent="0.65">
      <c r="B113" s="38" t="s">
        <v>554</v>
      </c>
    </row>
    <row r="114" spans="2:2" ht="15" customHeight="1" x14ac:dyDescent="0.65">
      <c r="B114" s="38" t="s">
        <v>555</v>
      </c>
    </row>
    <row r="115" spans="2:2" ht="15" customHeight="1" x14ac:dyDescent="0.65">
      <c r="B115" s="38" t="s">
        <v>556</v>
      </c>
    </row>
    <row r="116" spans="2:2" ht="15" customHeight="1" x14ac:dyDescent="0.65">
      <c r="B116" s="38" t="s">
        <v>165</v>
      </c>
    </row>
    <row r="117" spans="2:2" ht="15" customHeight="1" x14ac:dyDescent="0.65">
      <c r="B117" s="38" t="s">
        <v>543</v>
      </c>
    </row>
    <row r="118" spans="2:2" ht="15" customHeight="1" x14ac:dyDescent="0.65">
      <c r="B118" s="38" t="s">
        <v>544</v>
      </c>
    </row>
    <row r="119" spans="2:2" ht="15" customHeight="1" x14ac:dyDescent="0.65">
      <c r="B119" s="38" t="s">
        <v>612</v>
      </c>
    </row>
    <row r="120" spans="2:2" ht="15" customHeight="1" x14ac:dyDescent="0.65">
      <c r="B120" s="38" t="s">
        <v>611</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489</v>
      </c>
      <c r="D3" s="73" t="s">
        <v>627</v>
      </c>
      <c r="E3" s="55"/>
      <c r="F3" s="55"/>
      <c r="G3" s="55"/>
    </row>
    <row r="4" spans="1:33" ht="15" customHeight="1" x14ac:dyDescent="0.7">
      <c r="C4" s="73" t="s">
        <v>490</v>
      </c>
      <c r="D4" s="73" t="s">
        <v>628</v>
      </c>
      <c r="E4" s="55"/>
      <c r="F4" s="55"/>
      <c r="G4" s="73" t="s">
        <v>607</v>
      </c>
    </row>
    <row r="5" spans="1:33" ht="15" customHeight="1" x14ac:dyDescent="0.7">
      <c r="C5" s="73" t="s">
        <v>491</v>
      </c>
      <c r="D5" s="73" t="s">
        <v>629</v>
      </c>
      <c r="E5" s="55"/>
      <c r="F5" s="55"/>
      <c r="G5" s="55"/>
    </row>
    <row r="6" spans="1:33" ht="15" customHeight="1" x14ac:dyDescent="0.7">
      <c r="C6" s="73" t="s">
        <v>492</v>
      </c>
      <c r="D6" s="55"/>
      <c r="E6" s="73" t="s">
        <v>630</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65">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65">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65">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9" t="s">
        <v>639</v>
      </c>
      <c r="C100" s="480"/>
      <c r="D100" s="480"/>
      <c r="E100" s="480"/>
      <c r="F100" s="480"/>
      <c r="G100" s="480"/>
      <c r="H100" s="480"/>
      <c r="I100" s="480"/>
      <c r="J100" s="480"/>
      <c r="K100" s="480"/>
      <c r="L100" s="480"/>
      <c r="M100" s="480"/>
      <c r="N100" s="480"/>
      <c r="O100" s="480"/>
      <c r="P100" s="480"/>
      <c r="Q100" s="480"/>
      <c r="R100" s="480"/>
      <c r="S100" s="480"/>
      <c r="T100" s="480"/>
      <c r="U100" s="480"/>
      <c r="V100" s="480"/>
      <c r="W100" s="480"/>
      <c r="X100" s="480"/>
      <c r="Y100" s="480"/>
      <c r="Z100" s="480"/>
      <c r="AA100" s="480"/>
      <c r="AB100" s="480"/>
      <c r="AC100" s="480"/>
      <c r="AD100" s="480"/>
      <c r="AE100" s="480"/>
      <c r="AF100" s="480"/>
      <c r="AG100" s="480"/>
      <c r="AH100" s="58"/>
    </row>
    <row r="101" spans="1:34" ht="12.25" x14ac:dyDescent="0.65">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8" t="s">
        <v>558</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65">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65">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65">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65">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65">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65">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65">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65">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65">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65">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65">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65">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65">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65">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65">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65">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65">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65">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65">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7265625" style="37" bestFit="1" customWidth="1"/>
    <col min="2" max="2" width="46.7265625" style="37" customWidth="1"/>
    <col min="3" max="16384" width="8.7265625" style="37"/>
  </cols>
  <sheetData>
    <row r="1" spans="1:33" ht="15" customHeight="1" thickBot="1" x14ac:dyDescent="0.8">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489</v>
      </c>
      <c r="D3" s="55" t="s">
        <v>609</v>
      </c>
      <c r="E3" s="55"/>
      <c r="F3" s="55"/>
      <c r="G3" s="55"/>
    </row>
    <row r="4" spans="1:33" ht="15" customHeight="1" x14ac:dyDescent="0.65">
      <c r="C4" s="55" t="s">
        <v>490</v>
      </c>
      <c r="D4" s="55" t="s">
        <v>608</v>
      </c>
      <c r="E4" s="55"/>
      <c r="F4" s="55"/>
      <c r="G4" s="55" t="s">
        <v>607</v>
      </c>
    </row>
    <row r="5" spans="1:33" ht="15" customHeight="1" x14ac:dyDescent="0.65">
      <c r="C5" s="55" t="s">
        <v>491</v>
      </c>
      <c r="D5" s="55" t="s">
        <v>606</v>
      </c>
      <c r="E5" s="55"/>
      <c r="F5" s="55"/>
      <c r="G5" s="55"/>
    </row>
    <row r="6" spans="1:33" ht="15" customHeight="1" x14ac:dyDescent="0.65">
      <c r="C6" s="55" t="s">
        <v>492</v>
      </c>
      <c r="D6" s="55"/>
      <c r="E6" s="55" t="s">
        <v>605</v>
      </c>
      <c r="F6" s="55"/>
      <c r="G6" s="55"/>
    </row>
    <row r="10" spans="1:33" ht="15" customHeight="1" x14ac:dyDescent="0.8">
      <c r="A10" s="43" t="s">
        <v>429</v>
      </c>
      <c r="B10" s="54" t="s">
        <v>78</v>
      </c>
      <c r="AG10" s="51" t="s">
        <v>604</v>
      </c>
    </row>
    <row r="11" spans="1:33" ht="15" customHeight="1" x14ac:dyDescent="0.65">
      <c r="B11" s="53" t="s">
        <v>79</v>
      </c>
      <c r="AG11" s="51" t="s">
        <v>603</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65">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4.75" x14ac:dyDescent="0.7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4.75" x14ac:dyDescent="0.7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4.75" x14ac:dyDescent="0.7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4.75" x14ac:dyDescent="0.7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4.75" x14ac:dyDescent="0.7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4.75" x14ac:dyDescent="0.7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4.75" x14ac:dyDescent="0.7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4.75" x14ac:dyDescent="0.7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65">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576</v>
      </c>
    </row>
    <row r="84" spans="2:2" ht="15" customHeight="1" x14ac:dyDescent="0.65">
      <c r="B84" s="38" t="s">
        <v>559</v>
      </c>
    </row>
    <row r="85" spans="2:2" ht="15" customHeight="1" x14ac:dyDescent="0.65">
      <c r="B85" s="38" t="s">
        <v>560</v>
      </c>
    </row>
    <row r="86" spans="2:2" ht="15" customHeight="1" x14ac:dyDescent="0.65">
      <c r="B86" s="38" t="s">
        <v>561</v>
      </c>
    </row>
    <row r="87" spans="2:2" ht="15" customHeight="1" x14ac:dyDescent="0.65">
      <c r="B87" s="38" t="s">
        <v>107</v>
      </c>
    </row>
    <row r="88" spans="2:2" ht="15" customHeight="1" x14ac:dyDescent="0.65">
      <c r="B88" s="38" t="s">
        <v>562</v>
      </c>
    </row>
    <row r="89" spans="2:2" ht="15" customHeight="1" x14ac:dyDescent="0.65">
      <c r="B89" s="38" t="s">
        <v>108</v>
      </c>
    </row>
    <row r="90" spans="2:2" ht="15" customHeight="1" x14ac:dyDescent="0.65">
      <c r="B90" s="38" t="s">
        <v>563</v>
      </c>
    </row>
    <row r="91" spans="2:2" ht="15" customHeight="1" x14ac:dyDescent="0.65">
      <c r="B91" s="38" t="s">
        <v>564</v>
      </c>
    </row>
    <row r="92" spans="2:2" x14ac:dyDescent="0.65">
      <c r="B92" s="38" t="s">
        <v>219</v>
      </c>
    </row>
    <row r="93" spans="2:2" ht="15" customHeight="1" x14ac:dyDescent="0.65">
      <c r="B93" s="38" t="s">
        <v>565</v>
      </c>
    </row>
    <row r="94" spans="2:2" ht="15" customHeight="1" x14ac:dyDescent="0.65">
      <c r="B94" s="38" t="s">
        <v>566</v>
      </c>
    </row>
    <row r="95" spans="2:2" ht="15" customHeight="1" x14ac:dyDescent="0.65">
      <c r="B95" s="38" t="s">
        <v>615</v>
      </c>
    </row>
    <row r="96" spans="2:2" ht="15" customHeight="1" x14ac:dyDescent="0.65">
      <c r="B96" s="38" t="s">
        <v>488</v>
      </c>
    </row>
    <row r="97" spans="2:33" ht="15" customHeight="1" x14ac:dyDescent="0.65">
      <c r="B97" s="38" t="s">
        <v>567</v>
      </c>
    </row>
    <row r="98" spans="2:33" ht="15" customHeight="1" x14ac:dyDescent="0.65">
      <c r="B98" s="38" t="s">
        <v>568</v>
      </c>
    </row>
    <row r="99" spans="2:33" ht="15" customHeight="1" x14ac:dyDescent="0.65">
      <c r="B99" s="38" t="s">
        <v>569</v>
      </c>
    </row>
    <row r="100" spans="2:33" ht="15" customHeight="1" x14ac:dyDescent="0.65">
      <c r="B100" s="38" t="s">
        <v>494</v>
      </c>
    </row>
    <row r="101" spans="2:33" x14ac:dyDescent="0.65">
      <c r="B101" s="38" t="s">
        <v>570</v>
      </c>
    </row>
    <row r="102" spans="2:33" x14ac:dyDescent="0.65">
      <c r="B102" s="38" t="s">
        <v>571</v>
      </c>
    </row>
    <row r="103" spans="2:33" ht="15" customHeight="1" x14ac:dyDescent="0.65">
      <c r="B103" s="38" t="s">
        <v>572</v>
      </c>
    </row>
    <row r="104" spans="2:33" ht="15" customHeight="1" x14ac:dyDescent="0.65">
      <c r="B104" s="38" t="s">
        <v>573</v>
      </c>
    </row>
    <row r="105" spans="2:33" ht="15" customHeight="1" x14ac:dyDescent="0.65">
      <c r="B105" s="38" t="s">
        <v>574</v>
      </c>
    </row>
    <row r="106" spans="2:33" ht="15" customHeight="1" x14ac:dyDescent="0.65">
      <c r="B106" s="38" t="s">
        <v>575</v>
      </c>
    </row>
    <row r="107" spans="2:33" ht="15" customHeight="1" x14ac:dyDescent="0.65">
      <c r="B107" s="38" t="s">
        <v>109</v>
      </c>
    </row>
    <row r="108" spans="2:33" ht="15" customHeight="1" x14ac:dyDescent="0.65">
      <c r="B108" s="38" t="s">
        <v>543</v>
      </c>
    </row>
    <row r="109" spans="2:33" ht="15" customHeight="1" x14ac:dyDescent="0.65">
      <c r="B109" s="38" t="s">
        <v>544</v>
      </c>
    </row>
    <row r="110" spans="2:33" ht="15" customHeight="1" x14ac:dyDescent="0.65">
      <c r="B110" s="38" t="s">
        <v>614</v>
      </c>
    </row>
    <row r="111" spans="2:33" ht="15" customHeight="1" x14ac:dyDescent="0.65">
      <c r="B111" s="38" t="s">
        <v>593</v>
      </c>
    </row>
    <row r="112" spans="2:33" ht="15" customHeight="1" x14ac:dyDescent="0.65">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7265625" style="37" bestFit="1" customWidth="1"/>
    <col min="2" max="2" width="46.7265625" style="37" customWidth="1"/>
    <col min="3" max="16384" width="8.7265625" style="37"/>
  </cols>
  <sheetData>
    <row r="1" spans="1:33" ht="15" customHeight="1" thickBot="1" x14ac:dyDescent="0.8">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489</v>
      </c>
      <c r="D3" s="73" t="s">
        <v>627</v>
      </c>
      <c r="E3" s="55"/>
      <c r="F3" s="55"/>
      <c r="G3" s="55"/>
    </row>
    <row r="4" spans="1:33" ht="15" customHeight="1" x14ac:dyDescent="0.7">
      <c r="C4" s="73" t="s">
        <v>490</v>
      </c>
      <c r="D4" s="73" t="s">
        <v>628</v>
      </c>
      <c r="E4" s="55"/>
      <c r="F4" s="55"/>
      <c r="G4" s="73" t="s">
        <v>607</v>
      </c>
    </row>
    <row r="5" spans="1:33" ht="15" customHeight="1" x14ac:dyDescent="0.7">
      <c r="C5" s="73" t="s">
        <v>491</v>
      </c>
      <c r="D5" s="73" t="s">
        <v>629</v>
      </c>
      <c r="E5" s="55"/>
      <c r="F5" s="55"/>
      <c r="G5" s="55"/>
    </row>
    <row r="6" spans="1:33" ht="15" customHeight="1" x14ac:dyDescent="0.7">
      <c r="C6" s="73" t="s">
        <v>492</v>
      </c>
      <c r="D6" s="55"/>
      <c r="E6" s="73" t="s">
        <v>630</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65">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25" x14ac:dyDescent="0.65">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25" x14ac:dyDescent="0.65">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25" x14ac:dyDescent="0.65">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25" x14ac:dyDescent="0.65">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25" x14ac:dyDescent="0.65">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25" x14ac:dyDescent="0.65">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25" x14ac:dyDescent="0.65">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9" t="s">
        <v>576</v>
      </c>
      <c r="C84" s="480"/>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58"/>
    </row>
    <row r="85" spans="1:34" ht="15" customHeight="1" x14ac:dyDescent="0.65">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8" t="s">
        <v>637</v>
      </c>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row>
    <row r="511" spans="2:32" ht="15" customHeight="1" x14ac:dyDescent="0.65">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row>
    <row r="712" spans="2:32" ht="15" customHeight="1" x14ac:dyDescent="0.65">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row>
    <row r="887" spans="2:32" ht="15" customHeight="1" x14ac:dyDescent="0.65">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row>
    <row r="1101" spans="2:32" ht="15" customHeight="1" x14ac:dyDescent="0.65">
      <c r="B1101" s="477"/>
      <c r="C1101" s="477"/>
      <c r="D1101" s="477"/>
      <c r="E1101" s="477"/>
      <c r="F1101" s="477"/>
      <c r="G1101" s="477"/>
      <c r="H1101" s="477"/>
      <c r="I1101" s="477"/>
      <c r="J1101" s="477"/>
      <c r="K1101" s="477"/>
      <c r="L1101" s="477"/>
      <c r="M1101" s="477"/>
      <c r="N1101" s="477"/>
      <c r="O1101" s="477"/>
      <c r="P1101" s="477"/>
      <c r="Q1101" s="477"/>
      <c r="R1101" s="477"/>
      <c r="S1101" s="477"/>
      <c r="T1101" s="477"/>
      <c r="U1101" s="477"/>
      <c r="V1101" s="477"/>
      <c r="W1101" s="477"/>
      <c r="X1101" s="477"/>
      <c r="Y1101" s="477"/>
      <c r="Z1101" s="477"/>
      <c r="AA1101" s="477"/>
      <c r="AB1101" s="477"/>
      <c r="AC1101" s="477"/>
      <c r="AD1101" s="477"/>
      <c r="AE1101" s="477"/>
      <c r="AF1101" s="477"/>
    </row>
    <row r="1229" spans="2:32" ht="15" customHeight="1" x14ac:dyDescent="0.65">
      <c r="B1229" s="477"/>
      <c r="C1229" s="477"/>
      <c r="D1229" s="477"/>
      <c r="E1229" s="477"/>
      <c r="F1229" s="477"/>
      <c r="G1229" s="477"/>
      <c r="H1229" s="477"/>
      <c r="I1229" s="477"/>
      <c r="J1229" s="477"/>
      <c r="K1229" s="477"/>
      <c r="L1229" s="477"/>
      <c r="M1229" s="477"/>
      <c r="N1229" s="477"/>
      <c r="O1229" s="477"/>
      <c r="P1229" s="477"/>
      <c r="Q1229" s="477"/>
      <c r="R1229" s="477"/>
      <c r="S1229" s="477"/>
      <c r="T1229" s="477"/>
      <c r="U1229" s="477"/>
      <c r="V1229" s="477"/>
      <c r="W1229" s="477"/>
      <c r="X1229" s="477"/>
      <c r="Y1229" s="477"/>
      <c r="Z1229" s="477"/>
      <c r="AA1229" s="477"/>
      <c r="AB1229" s="477"/>
      <c r="AC1229" s="477"/>
      <c r="AD1229" s="477"/>
      <c r="AE1229" s="477"/>
      <c r="AF1229" s="477"/>
    </row>
    <row r="1390" spans="2:32" ht="15" customHeight="1" x14ac:dyDescent="0.65">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row>
    <row r="1502" spans="2:32" ht="15" customHeight="1" x14ac:dyDescent="0.65">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row>
    <row r="1604" spans="2:32" ht="15" customHeight="1" x14ac:dyDescent="0.65">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row>
    <row r="1699" spans="2:32" ht="15" customHeight="1" x14ac:dyDescent="0.65">
      <c r="B1699" s="477"/>
      <c r="C1699" s="477"/>
      <c r="D1699" s="477"/>
      <c r="E1699" s="477"/>
      <c r="F1699" s="477"/>
      <c r="G1699" s="477"/>
      <c r="H1699" s="477"/>
      <c r="I1699" s="477"/>
      <c r="J1699" s="477"/>
      <c r="K1699" s="477"/>
      <c r="L1699" s="477"/>
      <c r="M1699" s="477"/>
      <c r="N1699" s="477"/>
      <c r="O1699" s="477"/>
      <c r="P1699" s="477"/>
      <c r="Q1699" s="477"/>
      <c r="R1699" s="477"/>
      <c r="S1699" s="477"/>
      <c r="T1699" s="477"/>
      <c r="U1699" s="477"/>
      <c r="V1699" s="477"/>
      <c r="W1699" s="477"/>
      <c r="X1699" s="477"/>
      <c r="Y1699" s="477"/>
      <c r="Z1699" s="477"/>
      <c r="AA1699" s="477"/>
      <c r="AB1699" s="477"/>
      <c r="AC1699" s="477"/>
      <c r="AD1699" s="477"/>
      <c r="AE1699" s="477"/>
      <c r="AF1699" s="477"/>
    </row>
    <row r="1945" spans="2:32" ht="15" customHeight="1" x14ac:dyDescent="0.65">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row>
    <row r="2031" spans="2:32" ht="15" customHeight="1" x14ac:dyDescent="0.65">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row>
    <row r="2153" spans="2:32" ht="15" customHeight="1" x14ac:dyDescent="0.65">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row>
    <row r="2317" spans="2:32" ht="15" customHeight="1" x14ac:dyDescent="0.65">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row>
    <row r="2419" spans="2:32" ht="15" customHeight="1" x14ac:dyDescent="0.65">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row>
    <row r="2509" spans="2:32" ht="15" customHeight="1" x14ac:dyDescent="0.65">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row>
    <row r="2598" spans="2:32" ht="15" customHeight="1" x14ac:dyDescent="0.65">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row>
    <row r="2719" spans="2:32" ht="15" customHeight="1" x14ac:dyDescent="0.65">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row>
    <row r="2837" spans="2:32" ht="15" customHeight="1" x14ac:dyDescent="0.65">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26953125" bestFit="1" customWidth="1"/>
    <col min="6" max="26" width="9.54296875" bestFit="1" customWidth="1"/>
    <col min="27" max="27" width="12.26953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75">
      <c r="C6" s="481" t="s">
        <v>584</v>
      </c>
      <c r="D6" s="481"/>
      <c r="E6" s="481"/>
      <c r="F6" s="481"/>
      <c r="G6" s="481"/>
      <c r="H6" s="481"/>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75">
      <c r="I13" s="482" t="s">
        <v>585</v>
      </c>
      <c r="J13" s="482"/>
      <c r="K13" s="482"/>
    </row>
    <row r="14" spans="1:36" x14ac:dyDescent="0.7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75">
      <c r="C20" s="35"/>
      <c r="D20" s="481" t="s">
        <v>584</v>
      </c>
      <c r="E20" s="481"/>
      <c r="F20" s="481"/>
      <c r="G20" s="481"/>
      <c r="H20" s="481"/>
      <c r="I20" s="481"/>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26953125" customWidth="1"/>
    <col min="2" max="2" width="12.54296875" bestFit="1" customWidth="1"/>
  </cols>
  <sheetData>
    <row r="1" spans="1:2" x14ac:dyDescent="0.75">
      <c r="A1" t="s">
        <v>578</v>
      </c>
      <c r="B1">
        <v>10</v>
      </c>
    </row>
    <row r="2" spans="1:2" ht="29.5" x14ac:dyDescent="0.75">
      <c r="A2" s="36" t="s">
        <v>579</v>
      </c>
      <c r="B2">
        <v>30</v>
      </c>
    </row>
    <row r="3" spans="1:2" ht="29.5" x14ac:dyDescent="0.75">
      <c r="A3" s="36" t="s">
        <v>580</v>
      </c>
      <c r="B3">
        <v>0.39100000000000001</v>
      </c>
    </row>
    <row r="4" spans="1:2" ht="29.5" x14ac:dyDescent="0.75">
      <c r="A4" s="36" t="s">
        <v>581</v>
      </c>
      <c r="B4">
        <v>0.48799999999999999</v>
      </c>
    </row>
    <row r="5" spans="1:2" x14ac:dyDescent="0.75">
      <c r="A5" s="36" t="s">
        <v>582</v>
      </c>
      <c r="B5">
        <v>0.03</v>
      </c>
    </row>
    <row r="6" spans="1:2" x14ac:dyDescent="0.75">
      <c r="A6" s="36" t="s">
        <v>583</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520</v>
      </c>
    </row>
    <row r="30" spans="1:1" x14ac:dyDescent="0.7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979</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980</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Hydn'!B58</f>
        <v>0</v>
      </c>
      <c r="C22">
        <f>'Inflation Reduction Act - Hydn'!C58</f>
        <v>0</v>
      </c>
      <c r="D22">
        <f>'Inflation Reduction Act - Hydn'!D58</f>
        <v>2.5014508868259729E-5</v>
      </c>
      <c r="E22">
        <f>'Inflation Reduction Act - Hydn'!E58</f>
        <v>2.3155371324281244E-5</v>
      </c>
      <c r="F22">
        <f>'Inflation Reduction Act - Hydn'!F58</f>
        <v>2.1332603559644105E-5</v>
      </c>
      <c r="G22">
        <f>'Inflation Reduction Act - Hydn'!G58</f>
        <v>1.9511975193791754E-5</v>
      </c>
      <c r="H22">
        <f>'Inflation Reduction Act - Hydn'!H58</f>
        <v>1.7704183220648114E-5</v>
      </c>
      <c r="I22">
        <f>'Inflation Reduction Act - Hydn'!I58</f>
        <v>1.5900670045074048E-5</v>
      </c>
      <c r="J22">
        <f>'Inflation Reduction Act - Hydn'!J58</f>
        <v>1.4095017470715194E-5</v>
      </c>
      <c r="K22">
        <f>'Inflation Reduction Act - Hydn'!K58</f>
        <v>1.2310758884204193E-5</v>
      </c>
      <c r="L22">
        <f>'Inflation Reduction Act - Hydn'!L58</f>
        <v>1.0524360898908407E-5</v>
      </c>
      <c r="M22">
        <f>'Inflation Reduction Act - Hydn'!M58</f>
        <v>8.7550781038909051E-6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50"/>
  <sheetViews>
    <sheetView topLeftCell="C87" workbookViewId="0">
      <selection activeCell="B123" sqref="B123:K123"/>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5" width="10.40625" style="78" bestFit="1" customWidth="1"/>
    <col min="6" max="13" width="8.26953125" style="78" bestFit="1" customWidth="1"/>
    <col min="14" max="36" width="7.54296875" style="78" customWidth="1"/>
    <col min="37" max="16384" width="12.54296875" style="78"/>
  </cols>
  <sheetData>
    <row r="1" spans="1:37" ht="13.5" x14ac:dyDescent="0.7">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7">
      <c r="A2" s="79" t="s">
        <v>964</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3.5" x14ac:dyDescent="0.7">
      <c r="A4" s="76" t="s">
        <v>756</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3.5" x14ac:dyDescent="0.7">
      <c r="A5" s="77" t="s">
        <v>965</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3.5" x14ac:dyDescent="0.7">
      <c r="A6" s="77" t="s">
        <v>1008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3.5" x14ac:dyDescent="0.7">
      <c r="A7" s="77" t="s">
        <v>757</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3.5" x14ac:dyDescent="0.7">
      <c r="A8" s="77">
        <f>1554.4*0.25</f>
        <v>388.6</v>
      </c>
      <c r="B8" s="77" t="s">
        <v>758</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3.5" x14ac:dyDescent="0.7">
      <c r="A9" s="77" t="s">
        <v>1007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3.5" x14ac:dyDescent="0.7">
      <c r="A10" s="77" t="s">
        <v>1009</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3.5" x14ac:dyDescent="0.7">
      <c r="A12" s="77" t="s">
        <v>761</v>
      </c>
      <c r="B12" s="77" t="s">
        <v>762</v>
      </c>
      <c r="C12" s="77" t="s">
        <v>763</v>
      </c>
      <c r="D12" s="77" t="s">
        <v>764</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3.5" x14ac:dyDescent="0.7">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3.5" x14ac:dyDescent="0.7">
      <c r="A14" s="87"/>
      <c r="B14" s="87"/>
      <c r="C14" s="87"/>
      <c r="D14" s="87"/>
      <c r="E14" s="77"/>
      <c r="F14" s="77"/>
      <c r="G14" s="77"/>
      <c r="H14" s="77"/>
      <c r="I14" s="77"/>
      <c r="J14" s="77"/>
      <c r="K14" s="77"/>
      <c r="L14" s="77"/>
      <c r="M14" s="77"/>
      <c r="N14" s="77"/>
      <c r="O14" s="77"/>
      <c r="P14" s="77" t="s">
        <v>1010</v>
      </c>
      <c r="Q14" s="77" t="s">
        <v>1011</v>
      </c>
      <c r="R14" s="77" t="s">
        <v>1012</v>
      </c>
      <c r="S14" s="77" t="s">
        <v>1013</v>
      </c>
      <c r="T14" s="77"/>
      <c r="U14" s="77"/>
      <c r="V14" s="77"/>
      <c r="W14" s="77"/>
      <c r="X14" s="77"/>
      <c r="Y14" s="77"/>
      <c r="Z14" s="77"/>
      <c r="AA14" s="77"/>
      <c r="AB14" s="77"/>
      <c r="AC14" s="77"/>
      <c r="AD14" s="77"/>
      <c r="AE14" s="77"/>
      <c r="AF14" s="77"/>
      <c r="AG14" s="77"/>
      <c r="AH14" s="77"/>
      <c r="AI14" s="77"/>
      <c r="AJ14" s="77"/>
    </row>
    <row r="15" spans="1:37" ht="13.5" x14ac:dyDescent="0.7">
      <c r="A15" s="87" t="s">
        <v>1035</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3.5" x14ac:dyDescent="0.7">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3.5" x14ac:dyDescent="0.7">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0.75</v>
      </c>
      <c r="S17" s="87">
        <v>0.5</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3.5" x14ac:dyDescent="0.7">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3.5" x14ac:dyDescent="0.7">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3.5" x14ac:dyDescent="0.7">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3.5" x14ac:dyDescent="0.7">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3.5" x14ac:dyDescent="0.7">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77" t="s">
        <v>759</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3.5" x14ac:dyDescent="0.7">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3.5" x14ac:dyDescent="0.7">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3.5" x14ac:dyDescent="0.7">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3.5" x14ac:dyDescent="0.7">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3.5" x14ac:dyDescent="0.7">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3.5" x14ac:dyDescent="0.7">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3.5" x14ac:dyDescent="0.7">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3.5" x14ac:dyDescent="0.7">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7" x14ac:dyDescent="0.7">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3.5" x14ac:dyDescent="0.7">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3.5" x14ac:dyDescent="0.7">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3.5" x14ac:dyDescent="0.7">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3.5" x14ac:dyDescent="0.7">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3.5" x14ac:dyDescent="0.7">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3.5" x14ac:dyDescent="0.7">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13.5" x14ac:dyDescent="0.7">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3.5" x14ac:dyDescent="0.7">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3.5" x14ac:dyDescent="0.7">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3.5" x14ac:dyDescent="0.7">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3.5" x14ac:dyDescent="0.7">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3.5" x14ac:dyDescent="0.7">
      <c r="A95" s="103" t="s">
        <v>760</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3.5" x14ac:dyDescent="0.7">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6.75" x14ac:dyDescent="1.1499999999999999">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712</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713</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582</v>
      </c>
      <c r="B103" s="110">
        <v>0</v>
      </c>
      <c r="C103" s="77" t="s">
        <v>744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714</v>
      </c>
      <c r="B104" s="112">
        <v>7.4999999999999997E-2</v>
      </c>
      <c r="C104" s="77" t="s">
        <v>765</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715</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716</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717</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347"/>
      <c r="B109" s="103" t="s">
        <v>23</v>
      </c>
      <c r="C109" s="77" t="s">
        <v>22</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347" t="s">
        <v>1017</v>
      </c>
      <c r="B110" s="103">
        <v>3</v>
      </c>
      <c r="C110" s="77">
        <v>1</v>
      </c>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3.5" x14ac:dyDescent="0.7">
      <c r="A111" s="347"/>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1015</v>
      </c>
      <c r="B113" s="117">
        <f t="shared" ref="B113:AC113" si="4">INDEX(17:17,MATCH(B112-$B$110,16:16,0))</f>
        <v>1</v>
      </c>
      <c r="C113" s="117">
        <f t="shared" si="4"/>
        <v>1</v>
      </c>
      <c r="D113" s="117">
        <f t="shared" si="4"/>
        <v>1</v>
      </c>
      <c r="E113" s="117">
        <f t="shared" si="4"/>
        <v>1</v>
      </c>
      <c r="F113" s="117">
        <f t="shared" si="4"/>
        <v>1</v>
      </c>
      <c r="G113" s="117">
        <f t="shared" si="4"/>
        <v>1</v>
      </c>
      <c r="H113" s="117">
        <f t="shared" si="4"/>
        <v>1</v>
      </c>
      <c r="I113" s="117">
        <f t="shared" si="4"/>
        <v>1</v>
      </c>
      <c r="J113" s="117">
        <f t="shared" si="4"/>
        <v>1</v>
      </c>
      <c r="K113" s="117">
        <f t="shared" si="4"/>
        <v>1</v>
      </c>
      <c r="L113" s="117">
        <f t="shared" si="4"/>
        <v>1</v>
      </c>
      <c r="M113" s="117">
        <f t="shared" si="4"/>
        <v>1</v>
      </c>
      <c r="N113" s="117">
        <f t="shared" si="4"/>
        <v>1</v>
      </c>
      <c r="O113" s="117">
        <f t="shared" si="4"/>
        <v>1</v>
      </c>
      <c r="P113" s="117">
        <f t="shared" si="4"/>
        <v>1</v>
      </c>
      <c r="Q113" s="117">
        <f t="shared" si="4"/>
        <v>1</v>
      </c>
      <c r="R113" s="117">
        <f t="shared" si="4"/>
        <v>1</v>
      </c>
      <c r="S113" s="117">
        <f t="shared" si="4"/>
        <v>0.75</v>
      </c>
      <c r="T113" s="117">
        <f t="shared" si="4"/>
        <v>0.5</v>
      </c>
      <c r="U113" s="117">
        <f t="shared" si="4"/>
        <v>0</v>
      </c>
      <c r="V113" s="117">
        <f t="shared" si="4"/>
        <v>0</v>
      </c>
      <c r="W113" s="117">
        <f t="shared" si="4"/>
        <v>0</v>
      </c>
      <c r="X113" s="117">
        <f t="shared" si="4"/>
        <v>0</v>
      </c>
      <c r="Y113" s="117">
        <f t="shared" si="4"/>
        <v>0</v>
      </c>
      <c r="Z113" s="117">
        <f t="shared" si="4"/>
        <v>0</v>
      </c>
      <c r="AA113" s="117">
        <f t="shared" si="4"/>
        <v>0</v>
      </c>
      <c r="AB113" s="117">
        <f t="shared" si="4"/>
        <v>0</v>
      </c>
      <c r="AC113" s="117">
        <f t="shared" si="4"/>
        <v>0</v>
      </c>
      <c r="AD113" s="117"/>
      <c r="AE113" s="117"/>
      <c r="AF113" s="117"/>
      <c r="AG113" s="77"/>
      <c r="AH113" s="77"/>
      <c r="AI113" s="77"/>
    </row>
    <row r="114" spans="1:36" ht="13.5" x14ac:dyDescent="0.7">
      <c r="A114" s="103" t="s">
        <v>1016</v>
      </c>
      <c r="B114" s="117">
        <f>INDEX(17:17,MATCH(B112-$C$110,16:16,0))</f>
        <v>1</v>
      </c>
      <c r="C114" s="117">
        <f t="shared" ref="C114:AC114" si="5">INDEX(17:17,MATCH(C112-$C$110,16:16,0))</f>
        <v>1</v>
      </c>
      <c r="D114" s="117">
        <f t="shared" si="5"/>
        <v>1</v>
      </c>
      <c r="E114" s="117">
        <f t="shared" si="5"/>
        <v>1</v>
      </c>
      <c r="F114" s="117">
        <f t="shared" si="5"/>
        <v>1</v>
      </c>
      <c r="G114" s="117">
        <f t="shared" si="5"/>
        <v>1</v>
      </c>
      <c r="H114" s="117">
        <f t="shared" si="5"/>
        <v>1</v>
      </c>
      <c r="I114" s="117">
        <f t="shared" si="5"/>
        <v>1</v>
      </c>
      <c r="J114" s="117">
        <f t="shared" si="5"/>
        <v>1</v>
      </c>
      <c r="K114" s="117">
        <f t="shared" si="5"/>
        <v>1</v>
      </c>
      <c r="L114" s="117">
        <f t="shared" si="5"/>
        <v>1</v>
      </c>
      <c r="M114" s="117">
        <f t="shared" si="5"/>
        <v>1</v>
      </c>
      <c r="N114" s="117">
        <f t="shared" si="5"/>
        <v>1</v>
      </c>
      <c r="O114" s="117">
        <f t="shared" si="5"/>
        <v>1</v>
      </c>
      <c r="P114" s="117">
        <f t="shared" si="5"/>
        <v>1</v>
      </c>
      <c r="Q114" s="117">
        <f t="shared" si="5"/>
        <v>0.75</v>
      </c>
      <c r="R114" s="117">
        <f t="shared" si="5"/>
        <v>0.5</v>
      </c>
      <c r="S114" s="117">
        <f t="shared" si="5"/>
        <v>0</v>
      </c>
      <c r="T114" s="117">
        <f t="shared" si="5"/>
        <v>0</v>
      </c>
      <c r="U114" s="117">
        <f t="shared" si="5"/>
        <v>0</v>
      </c>
      <c r="V114" s="117">
        <f t="shared" si="5"/>
        <v>0</v>
      </c>
      <c r="W114" s="117">
        <f t="shared" si="5"/>
        <v>0</v>
      </c>
      <c r="X114" s="117">
        <f t="shared" si="5"/>
        <v>0</v>
      </c>
      <c r="Y114" s="117">
        <f t="shared" si="5"/>
        <v>0</v>
      </c>
      <c r="Z114" s="117">
        <f t="shared" si="5"/>
        <v>0</v>
      </c>
      <c r="AA114" s="117">
        <f t="shared" si="5"/>
        <v>0</v>
      </c>
      <c r="AB114" s="117">
        <f t="shared" si="5"/>
        <v>0</v>
      </c>
      <c r="AC114" s="117">
        <f t="shared" si="5"/>
        <v>0</v>
      </c>
      <c r="AD114" s="117"/>
      <c r="AE114" s="117"/>
      <c r="AF114" s="117"/>
      <c r="AG114" s="77"/>
      <c r="AH114" s="77"/>
      <c r="AI114" s="77"/>
    </row>
    <row r="115" spans="1:36" ht="13.5" x14ac:dyDescent="0.7">
      <c r="A115" s="103"/>
      <c r="B115" s="103"/>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77"/>
      <c r="AH115" s="77"/>
      <c r="AI115" s="77"/>
      <c r="AJ115" s="77"/>
    </row>
    <row r="116" spans="1:36" ht="13.5" x14ac:dyDescent="0.7">
      <c r="A116" s="103" t="s">
        <v>718</v>
      </c>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77"/>
      <c r="AG116" s="77"/>
      <c r="AH116" s="77"/>
      <c r="AI116" s="77"/>
      <c r="AJ116" s="77"/>
    </row>
    <row r="117" spans="1:36" ht="13.5" x14ac:dyDescent="0.7">
      <c r="A117" s="103"/>
      <c r="B117" s="103">
        <v>2023</v>
      </c>
      <c r="C117" s="103">
        <v>2024</v>
      </c>
      <c r="D117" s="103">
        <v>2025</v>
      </c>
      <c r="E117" s="103">
        <v>2026</v>
      </c>
      <c r="F117" s="103">
        <v>2027</v>
      </c>
      <c r="G117" s="103">
        <v>2028</v>
      </c>
      <c r="H117" s="103">
        <v>2029</v>
      </c>
      <c r="I117" s="103">
        <v>2030</v>
      </c>
      <c r="J117" s="103">
        <v>2031</v>
      </c>
      <c r="K117" s="103">
        <v>2032</v>
      </c>
      <c r="L117" s="103">
        <v>2033</v>
      </c>
      <c r="M117" s="103">
        <v>2034</v>
      </c>
      <c r="N117" s="103">
        <v>2035</v>
      </c>
      <c r="O117" s="103">
        <v>2036</v>
      </c>
      <c r="P117" s="103">
        <v>2037</v>
      </c>
      <c r="Q117" s="103">
        <v>2038</v>
      </c>
      <c r="R117" s="103">
        <v>2039</v>
      </c>
      <c r="S117" s="103">
        <v>2040</v>
      </c>
      <c r="T117" s="103">
        <v>2041</v>
      </c>
      <c r="U117" s="103">
        <v>2042</v>
      </c>
      <c r="V117" s="103">
        <v>2043</v>
      </c>
      <c r="W117" s="103">
        <v>2044</v>
      </c>
      <c r="X117" s="103">
        <v>2045</v>
      </c>
      <c r="Y117" s="103">
        <v>2046</v>
      </c>
      <c r="Z117" s="103">
        <v>2047</v>
      </c>
      <c r="AA117" s="103">
        <v>2048</v>
      </c>
      <c r="AB117" s="103">
        <v>2049</v>
      </c>
      <c r="AC117" s="103">
        <v>2050</v>
      </c>
      <c r="AD117" s="103"/>
      <c r="AE117" s="103"/>
      <c r="AF117" s="77"/>
      <c r="AG117" s="77"/>
      <c r="AH117" s="77"/>
      <c r="AI117" s="77"/>
      <c r="AJ117" s="77"/>
    </row>
    <row r="118" spans="1:36" ht="13.5" x14ac:dyDescent="0.7">
      <c r="A118" s="103" t="s">
        <v>719</v>
      </c>
      <c r="B118" s="118">
        <f>((($B$100*C50+$B$99*(1-C50))*(1+($B$102*C82+$B$101*(1-C82))))+(($B$100*C50+$B$99*(1-C50))*$B$105*$B$106))*B113*(1-$B$104)</f>
        <v>23.620381171332561</v>
      </c>
      <c r="C118" s="118">
        <f t="shared" ref="C118:AC118" si="6">((($B$100*D50+$B$99*(1-D50))*(1+($B$102*D82+$B$101*(1-D82))))+(($B$100*D50+$B$99*(1-D50))*$B$105*$B$106))*C113*(1-$B$104)</f>
        <v>23.620381171332561</v>
      </c>
      <c r="D118" s="118">
        <f t="shared" si="6"/>
        <v>23.620381171332561</v>
      </c>
      <c r="E118" s="118">
        <f t="shared" si="6"/>
        <v>23.620381171332561</v>
      </c>
      <c r="F118" s="118">
        <f t="shared" si="6"/>
        <v>23.620381171332561</v>
      </c>
      <c r="G118" s="118">
        <f t="shared" si="6"/>
        <v>23.620381171332561</v>
      </c>
      <c r="H118" s="118">
        <f t="shared" si="6"/>
        <v>23.620381171332561</v>
      </c>
      <c r="I118" s="118">
        <f t="shared" si="6"/>
        <v>23.620381171332561</v>
      </c>
      <c r="J118" s="118">
        <f t="shared" si="6"/>
        <v>23.620381171332561</v>
      </c>
      <c r="K118" s="118">
        <f t="shared" si="6"/>
        <v>23.620381171332561</v>
      </c>
      <c r="L118" s="118">
        <f t="shared" si="6"/>
        <v>23.620381171332561</v>
      </c>
      <c r="M118" s="118">
        <f t="shared" si="6"/>
        <v>23.620381171332561</v>
      </c>
      <c r="N118" s="118">
        <f t="shared" si="6"/>
        <v>23.620381171332561</v>
      </c>
      <c r="O118" s="118">
        <f t="shared" si="6"/>
        <v>23.620381171332561</v>
      </c>
      <c r="P118" s="118">
        <f t="shared" si="6"/>
        <v>23.620381171332561</v>
      </c>
      <c r="Q118" s="118">
        <f t="shared" si="6"/>
        <v>23.620381171332561</v>
      </c>
      <c r="R118" s="118">
        <f t="shared" si="6"/>
        <v>23.620381171332561</v>
      </c>
      <c r="S118" s="118">
        <f t="shared" si="6"/>
        <v>17.715285878499422</v>
      </c>
      <c r="T118" s="118">
        <f t="shared" si="6"/>
        <v>11.81019058566628</v>
      </c>
      <c r="U118" s="118">
        <f t="shared" si="6"/>
        <v>0</v>
      </c>
      <c r="V118" s="118">
        <f t="shared" si="6"/>
        <v>0</v>
      </c>
      <c r="W118" s="118">
        <f t="shared" si="6"/>
        <v>0</v>
      </c>
      <c r="X118" s="118">
        <f t="shared" si="6"/>
        <v>0</v>
      </c>
      <c r="Y118" s="118">
        <f t="shared" si="6"/>
        <v>0</v>
      </c>
      <c r="Z118" s="118">
        <f t="shared" si="6"/>
        <v>0</v>
      </c>
      <c r="AA118" s="118">
        <f t="shared" si="6"/>
        <v>0</v>
      </c>
      <c r="AB118" s="118">
        <f t="shared" si="6"/>
        <v>0</v>
      </c>
      <c r="AC118" s="118">
        <f t="shared" si="6"/>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720</v>
      </c>
      <c r="B120" s="350">
        <v>0</v>
      </c>
      <c r="C120" s="350">
        <v>0</v>
      </c>
      <c r="D120" s="350">
        <v>0</v>
      </c>
      <c r="E120" s="118">
        <f t="shared" ref="E120:AC120" si="7">((($B$100*F50+$B$99*(1-F50))*(1+($B$102*F80+$B$101*(1-F80))))+(($B$100*F50+$B$99*(1-F50))*$B$105*$B$106))*E114*(1-$B$104)</f>
        <v>23.058270922222079</v>
      </c>
      <c r="F120" s="118">
        <f t="shared" si="7"/>
        <v>23.054482578829365</v>
      </c>
      <c r="G120" s="118">
        <f t="shared" si="7"/>
        <v>23.051383025144418</v>
      </c>
      <c r="H120" s="118">
        <f t="shared" si="7"/>
        <v>23.051383025144418</v>
      </c>
      <c r="I120" s="118">
        <f t="shared" si="7"/>
        <v>23.051383025144418</v>
      </c>
      <c r="J120" s="118">
        <f t="shared" si="7"/>
        <v>23.051383025144418</v>
      </c>
      <c r="K120" s="118">
        <f t="shared" si="7"/>
        <v>23.051383025144418</v>
      </c>
      <c r="L120" s="118">
        <f t="shared" si="7"/>
        <v>23.051383025144418</v>
      </c>
      <c r="M120" s="118">
        <f t="shared" si="7"/>
        <v>23.051383025144418</v>
      </c>
      <c r="N120" s="118">
        <f t="shared" si="7"/>
        <v>23.051383025144418</v>
      </c>
      <c r="O120" s="118">
        <f t="shared" si="7"/>
        <v>23.051383025144418</v>
      </c>
      <c r="P120" s="118">
        <f t="shared" si="7"/>
        <v>23.051383025144418</v>
      </c>
      <c r="Q120" s="118">
        <f t="shared" si="7"/>
        <v>17.288537268858313</v>
      </c>
      <c r="R120" s="118">
        <f t="shared" si="7"/>
        <v>11.525691512572209</v>
      </c>
      <c r="S120" s="118">
        <f t="shared" si="7"/>
        <v>0</v>
      </c>
      <c r="T120" s="118">
        <f t="shared" si="7"/>
        <v>0</v>
      </c>
      <c r="U120" s="118">
        <f t="shared" si="7"/>
        <v>0</v>
      </c>
      <c r="V120" s="118">
        <f t="shared" si="7"/>
        <v>0</v>
      </c>
      <c r="W120" s="118">
        <f t="shared" si="7"/>
        <v>0</v>
      </c>
      <c r="X120" s="118">
        <f t="shared" si="7"/>
        <v>0</v>
      </c>
      <c r="Y120" s="118">
        <f t="shared" si="7"/>
        <v>0</v>
      </c>
      <c r="Z120" s="118">
        <f t="shared" si="7"/>
        <v>0</v>
      </c>
      <c r="AA120" s="118">
        <f t="shared" si="7"/>
        <v>0</v>
      </c>
      <c r="AB120" s="118">
        <f t="shared" si="7"/>
        <v>0</v>
      </c>
      <c r="AC120" s="118">
        <f t="shared" si="7"/>
        <v>0</v>
      </c>
      <c r="AD120" s="103"/>
      <c r="AE120" s="103"/>
      <c r="AF120" s="77"/>
      <c r="AG120" s="77"/>
      <c r="AH120" s="77"/>
      <c r="AI120" s="77"/>
      <c r="AJ120" s="77"/>
    </row>
    <row r="121" spans="1:36" ht="13.5" x14ac:dyDescent="0.7">
      <c r="A121" s="103" t="s">
        <v>1030</v>
      </c>
      <c r="B121" s="350"/>
      <c r="C121" s="350"/>
      <c r="D121" s="350"/>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3.5" x14ac:dyDescent="0.7">
      <c r="A123" s="103" t="s">
        <v>745</v>
      </c>
      <c r="B123" s="118">
        <f>15*$B$96</f>
        <v>13.306660072408052</v>
      </c>
      <c r="C123" s="118">
        <f t="shared" ref="C123:K123" si="8">15*$B$96</f>
        <v>13.306660072408052</v>
      </c>
      <c r="D123" s="118">
        <f t="shared" si="8"/>
        <v>13.306660072408052</v>
      </c>
      <c r="E123" s="118">
        <f t="shared" si="8"/>
        <v>13.306660072408052</v>
      </c>
      <c r="F123" s="118">
        <f t="shared" si="8"/>
        <v>13.306660072408052</v>
      </c>
      <c r="G123" s="118">
        <f t="shared" si="8"/>
        <v>13.306660072408052</v>
      </c>
      <c r="H123" s="118">
        <f t="shared" si="8"/>
        <v>13.306660072408052</v>
      </c>
      <c r="I123" s="118">
        <f t="shared" si="8"/>
        <v>13.306660072408052</v>
      </c>
      <c r="J123" s="118">
        <f t="shared" si="8"/>
        <v>13.306660072408052</v>
      </c>
      <c r="K123" s="118">
        <f t="shared" si="8"/>
        <v>13.306660072408052</v>
      </c>
      <c r="L123" s="118">
        <v>0</v>
      </c>
      <c r="M123" s="118">
        <v>0</v>
      </c>
      <c r="N123" s="118">
        <v>0</v>
      </c>
      <c r="O123" s="118">
        <v>0</v>
      </c>
      <c r="P123" s="118">
        <v>0</v>
      </c>
      <c r="Q123" s="118">
        <v>0</v>
      </c>
      <c r="R123" s="118">
        <v>0</v>
      </c>
      <c r="S123" s="118">
        <v>0</v>
      </c>
      <c r="T123" s="118">
        <v>0</v>
      </c>
      <c r="U123" s="118">
        <v>0</v>
      </c>
      <c r="V123" s="118">
        <v>0</v>
      </c>
      <c r="W123" s="118">
        <v>0</v>
      </c>
      <c r="X123" s="118">
        <v>0</v>
      </c>
      <c r="Y123" s="118">
        <v>0</v>
      </c>
      <c r="Z123" s="118">
        <v>0</v>
      </c>
      <c r="AA123" s="118">
        <v>0</v>
      </c>
      <c r="AB123" s="118">
        <v>0</v>
      </c>
      <c r="AC123" s="118">
        <v>0</v>
      </c>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s="116" customFormat="1" ht="13.5" x14ac:dyDescent="0.7">
      <c r="A125" s="113" t="s">
        <v>721</v>
      </c>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4"/>
      <c r="AE125" s="114"/>
      <c r="AF125" s="115"/>
      <c r="AG125" s="115"/>
      <c r="AH125" s="115"/>
      <c r="AI125" s="115"/>
      <c r="AJ125" s="115"/>
    </row>
    <row r="126" spans="1:36" ht="27" x14ac:dyDescent="0.7">
      <c r="A126" s="347"/>
      <c r="B126" s="77" t="s">
        <v>733</v>
      </c>
      <c r="C126" s="118" t="s">
        <v>734</v>
      </c>
      <c r="D126" s="118" t="s">
        <v>301</v>
      </c>
      <c r="E126" s="103" t="s">
        <v>504</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3.5" x14ac:dyDescent="0.7">
      <c r="A127" s="347" t="s">
        <v>1017</v>
      </c>
      <c r="B127" s="77">
        <v>1</v>
      </c>
      <c r="C127" s="77">
        <v>3</v>
      </c>
      <c r="D127" s="77">
        <v>2</v>
      </c>
      <c r="E127" s="103">
        <v>3</v>
      </c>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03"/>
      <c r="AD127" s="103"/>
      <c r="AE127" s="77"/>
      <c r="AF127" s="77"/>
      <c r="AG127" s="77"/>
      <c r="AH127" s="77"/>
      <c r="AI127" s="77"/>
    </row>
    <row r="128" spans="1:36" ht="13.5" x14ac:dyDescent="0.7">
      <c r="A128" s="347"/>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722</v>
      </c>
      <c r="B129" s="103">
        <v>2023</v>
      </c>
      <c r="C129" s="103">
        <v>2024</v>
      </c>
      <c r="D129" s="103">
        <v>2025</v>
      </c>
      <c r="E129" s="103">
        <v>2026</v>
      </c>
      <c r="F129" s="103">
        <v>2027</v>
      </c>
      <c r="G129" s="103">
        <v>2028</v>
      </c>
      <c r="H129" s="103">
        <v>2029</v>
      </c>
      <c r="I129" s="103">
        <v>2030</v>
      </c>
      <c r="J129" s="103">
        <v>2031</v>
      </c>
      <c r="K129" s="103">
        <v>2032</v>
      </c>
      <c r="L129" s="77">
        <v>2033</v>
      </c>
      <c r="M129" s="77">
        <v>2034</v>
      </c>
      <c r="N129" s="77">
        <v>2035</v>
      </c>
      <c r="O129" s="77">
        <v>2036</v>
      </c>
      <c r="P129" s="77">
        <v>2037</v>
      </c>
      <c r="Q129" s="77">
        <v>2038</v>
      </c>
      <c r="R129" s="77">
        <v>2039</v>
      </c>
      <c r="S129" s="77">
        <v>2040</v>
      </c>
      <c r="T129" s="77">
        <v>2041</v>
      </c>
      <c r="U129" s="77">
        <v>2042</v>
      </c>
      <c r="V129" s="77">
        <v>2043</v>
      </c>
      <c r="W129" s="77">
        <v>2044</v>
      </c>
      <c r="X129" s="77">
        <v>2045</v>
      </c>
      <c r="Y129" s="77">
        <v>2046</v>
      </c>
      <c r="Z129" s="77">
        <v>2047</v>
      </c>
      <c r="AA129" s="77">
        <v>2048</v>
      </c>
      <c r="AB129" s="77">
        <v>2049</v>
      </c>
      <c r="AC129" s="77">
        <v>2050</v>
      </c>
      <c r="AD129" s="77"/>
      <c r="AE129" s="77"/>
      <c r="AF129" s="77"/>
      <c r="AG129" s="77"/>
      <c r="AH129" s="77"/>
      <c r="AI129" s="77"/>
    </row>
    <row r="130" spans="1:36" ht="13.5" x14ac:dyDescent="0.7">
      <c r="A130" s="103" t="s">
        <v>1031</v>
      </c>
      <c r="B130" s="117">
        <f>B113</f>
        <v>1</v>
      </c>
      <c r="C130" s="117">
        <f t="shared" ref="C130:AC130" si="9">C113</f>
        <v>1</v>
      </c>
      <c r="D130" s="117">
        <f t="shared" si="9"/>
        <v>1</v>
      </c>
      <c r="E130" s="117">
        <f t="shared" si="9"/>
        <v>1</v>
      </c>
      <c r="F130" s="117">
        <f t="shared" si="9"/>
        <v>1</v>
      </c>
      <c r="G130" s="117">
        <f t="shared" si="9"/>
        <v>1</v>
      </c>
      <c r="H130" s="117">
        <f t="shared" si="9"/>
        <v>1</v>
      </c>
      <c r="I130" s="117">
        <f t="shared" si="9"/>
        <v>1</v>
      </c>
      <c r="J130" s="117">
        <f t="shared" si="9"/>
        <v>1</v>
      </c>
      <c r="K130" s="117">
        <f t="shared" si="9"/>
        <v>1</v>
      </c>
      <c r="L130" s="117">
        <f t="shared" si="9"/>
        <v>1</v>
      </c>
      <c r="M130" s="117">
        <f t="shared" si="9"/>
        <v>1</v>
      </c>
      <c r="N130" s="117">
        <f t="shared" si="9"/>
        <v>1</v>
      </c>
      <c r="O130" s="117">
        <f t="shared" si="9"/>
        <v>1</v>
      </c>
      <c r="P130" s="117">
        <f t="shared" si="9"/>
        <v>1</v>
      </c>
      <c r="Q130" s="117">
        <f t="shared" si="9"/>
        <v>1</v>
      </c>
      <c r="R130" s="117">
        <f t="shared" si="9"/>
        <v>1</v>
      </c>
      <c r="S130" s="117">
        <f t="shared" si="9"/>
        <v>0.75</v>
      </c>
      <c r="T130" s="117">
        <f t="shared" si="9"/>
        <v>0.5</v>
      </c>
      <c r="U130" s="117">
        <f t="shared" si="9"/>
        <v>0</v>
      </c>
      <c r="V130" s="117">
        <f t="shared" si="9"/>
        <v>0</v>
      </c>
      <c r="W130" s="117">
        <f t="shared" si="9"/>
        <v>0</v>
      </c>
      <c r="X130" s="117">
        <f t="shared" si="9"/>
        <v>0</v>
      </c>
      <c r="Y130" s="117">
        <f t="shared" si="9"/>
        <v>0</v>
      </c>
      <c r="Z130" s="117">
        <f t="shared" si="9"/>
        <v>0</v>
      </c>
      <c r="AA130" s="117">
        <f t="shared" si="9"/>
        <v>0</v>
      </c>
      <c r="AB130" s="117">
        <f t="shared" si="9"/>
        <v>0</v>
      </c>
      <c r="AC130" s="117">
        <f t="shared" si="9"/>
        <v>0</v>
      </c>
      <c r="AD130" s="77"/>
      <c r="AE130" s="77"/>
      <c r="AF130" s="77"/>
      <c r="AG130" s="77"/>
      <c r="AH130" s="77"/>
      <c r="AI130" s="77"/>
    </row>
    <row r="131" spans="1:36" ht="13.5" x14ac:dyDescent="0.7">
      <c r="A131" s="103" t="s">
        <v>1032</v>
      </c>
      <c r="B131" s="117">
        <f>INDEX(17:17,MATCH(B129-$C$127,16:16,0))</f>
        <v>1</v>
      </c>
      <c r="C131" s="117">
        <f t="shared" ref="C131:AC131" si="10">INDEX(17:17,MATCH(C129-$C$127,16:16,0))</f>
        <v>1</v>
      </c>
      <c r="D131" s="117">
        <f t="shared" si="10"/>
        <v>1</v>
      </c>
      <c r="E131" s="117">
        <f t="shared" si="10"/>
        <v>1</v>
      </c>
      <c r="F131" s="117">
        <f t="shared" si="10"/>
        <v>1</v>
      </c>
      <c r="G131" s="117">
        <f t="shared" si="10"/>
        <v>1</v>
      </c>
      <c r="H131" s="117">
        <f t="shared" si="10"/>
        <v>1</v>
      </c>
      <c r="I131" s="117">
        <f t="shared" si="10"/>
        <v>1</v>
      </c>
      <c r="J131" s="117">
        <f t="shared" si="10"/>
        <v>1</v>
      </c>
      <c r="K131" s="117">
        <f t="shared" si="10"/>
        <v>1</v>
      </c>
      <c r="L131" s="117">
        <f t="shared" si="10"/>
        <v>1</v>
      </c>
      <c r="M131" s="117">
        <f t="shared" si="10"/>
        <v>1</v>
      </c>
      <c r="N131" s="117">
        <f t="shared" si="10"/>
        <v>1</v>
      </c>
      <c r="O131" s="117">
        <f t="shared" si="10"/>
        <v>1</v>
      </c>
      <c r="P131" s="117">
        <f t="shared" si="10"/>
        <v>1</v>
      </c>
      <c r="Q131" s="117">
        <f t="shared" si="10"/>
        <v>1</v>
      </c>
      <c r="R131" s="117">
        <f t="shared" si="10"/>
        <v>1</v>
      </c>
      <c r="S131" s="117">
        <f t="shared" si="10"/>
        <v>0.75</v>
      </c>
      <c r="T131" s="117">
        <f t="shared" si="10"/>
        <v>0.5</v>
      </c>
      <c r="U131" s="117">
        <f t="shared" si="10"/>
        <v>0</v>
      </c>
      <c r="V131" s="117">
        <f t="shared" si="10"/>
        <v>0</v>
      </c>
      <c r="W131" s="117">
        <f t="shared" si="10"/>
        <v>0</v>
      </c>
      <c r="X131" s="117">
        <f t="shared" si="10"/>
        <v>0</v>
      </c>
      <c r="Y131" s="117">
        <f t="shared" si="10"/>
        <v>0</v>
      </c>
      <c r="Z131" s="117">
        <f t="shared" si="10"/>
        <v>0</v>
      </c>
      <c r="AA131" s="117">
        <f t="shared" si="10"/>
        <v>0</v>
      </c>
      <c r="AB131" s="117">
        <f t="shared" si="10"/>
        <v>0</v>
      </c>
      <c r="AC131" s="117">
        <f t="shared" si="10"/>
        <v>0</v>
      </c>
      <c r="AD131" s="77"/>
      <c r="AE131" s="77"/>
      <c r="AF131" s="77"/>
      <c r="AG131" s="77"/>
      <c r="AH131" s="77"/>
      <c r="AI131" s="77"/>
    </row>
    <row r="132" spans="1:36" ht="13.5" x14ac:dyDescent="0.7">
      <c r="A132" s="103" t="s">
        <v>1033</v>
      </c>
      <c r="B132" s="117">
        <f>INDEX(17:17,MATCH(B129-$D$127,16:16,0))</f>
        <v>1</v>
      </c>
      <c r="C132" s="117">
        <f t="shared" ref="C132:AC132" si="11">INDEX(17:17,MATCH(C129-$D$127,16:16,0))</f>
        <v>1</v>
      </c>
      <c r="D132" s="117">
        <f t="shared" si="11"/>
        <v>1</v>
      </c>
      <c r="E132" s="117">
        <f t="shared" si="11"/>
        <v>1</v>
      </c>
      <c r="F132" s="117">
        <f t="shared" si="11"/>
        <v>1</v>
      </c>
      <c r="G132" s="117">
        <f t="shared" si="11"/>
        <v>1</v>
      </c>
      <c r="H132" s="117">
        <f t="shared" si="11"/>
        <v>1</v>
      </c>
      <c r="I132" s="117">
        <f t="shared" si="11"/>
        <v>1</v>
      </c>
      <c r="J132" s="117">
        <f t="shared" si="11"/>
        <v>1</v>
      </c>
      <c r="K132" s="117">
        <f t="shared" si="11"/>
        <v>1</v>
      </c>
      <c r="L132" s="117">
        <f t="shared" si="11"/>
        <v>1</v>
      </c>
      <c r="M132" s="117">
        <f t="shared" si="11"/>
        <v>1</v>
      </c>
      <c r="N132" s="117">
        <f t="shared" si="11"/>
        <v>1</v>
      </c>
      <c r="O132" s="117">
        <f t="shared" si="11"/>
        <v>1</v>
      </c>
      <c r="P132" s="117">
        <f t="shared" si="11"/>
        <v>1</v>
      </c>
      <c r="Q132" s="117">
        <f t="shared" si="11"/>
        <v>1</v>
      </c>
      <c r="R132" s="117">
        <f t="shared" si="11"/>
        <v>0.75</v>
      </c>
      <c r="S132" s="117">
        <f t="shared" si="11"/>
        <v>0.5</v>
      </c>
      <c r="T132" s="117">
        <f t="shared" si="11"/>
        <v>0</v>
      </c>
      <c r="U132" s="117">
        <f t="shared" si="11"/>
        <v>0</v>
      </c>
      <c r="V132" s="117">
        <f t="shared" si="11"/>
        <v>0</v>
      </c>
      <c r="W132" s="117">
        <f t="shared" si="11"/>
        <v>0</v>
      </c>
      <c r="X132" s="117">
        <f t="shared" si="11"/>
        <v>0</v>
      </c>
      <c r="Y132" s="117">
        <f t="shared" si="11"/>
        <v>0</v>
      </c>
      <c r="Z132" s="117">
        <f t="shared" si="11"/>
        <v>0</v>
      </c>
      <c r="AA132" s="117">
        <f t="shared" si="11"/>
        <v>0</v>
      </c>
      <c r="AB132" s="117">
        <f t="shared" si="11"/>
        <v>0</v>
      </c>
      <c r="AC132" s="117">
        <f t="shared" si="11"/>
        <v>0</v>
      </c>
      <c r="AD132" s="77"/>
      <c r="AE132" s="77"/>
      <c r="AF132" s="77"/>
      <c r="AG132" s="77"/>
      <c r="AH132" s="77"/>
      <c r="AI132" s="77"/>
    </row>
    <row r="133" spans="1:36" ht="13.5" x14ac:dyDescent="0.7">
      <c r="A133" s="103" t="s">
        <v>1034</v>
      </c>
      <c r="B133" s="117">
        <f>INDEX(17:17,MATCH(B129-$E$127,16:16,0))</f>
        <v>1</v>
      </c>
      <c r="C133" s="117">
        <f t="shared" ref="C133:AC133" si="12">INDEX(17:17,MATCH(C129-$E$127,16:16,0))</f>
        <v>1</v>
      </c>
      <c r="D133" s="117">
        <f t="shared" si="12"/>
        <v>1</v>
      </c>
      <c r="E133" s="117">
        <f t="shared" si="12"/>
        <v>1</v>
      </c>
      <c r="F133" s="117">
        <f t="shared" si="12"/>
        <v>1</v>
      </c>
      <c r="G133" s="117">
        <f t="shared" si="12"/>
        <v>1</v>
      </c>
      <c r="H133" s="117">
        <f t="shared" si="12"/>
        <v>1</v>
      </c>
      <c r="I133" s="117">
        <f t="shared" si="12"/>
        <v>1</v>
      </c>
      <c r="J133" s="117">
        <f t="shared" si="12"/>
        <v>1</v>
      </c>
      <c r="K133" s="117">
        <f t="shared" si="12"/>
        <v>1</v>
      </c>
      <c r="L133" s="117">
        <f t="shared" si="12"/>
        <v>1</v>
      </c>
      <c r="M133" s="117">
        <f t="shared" si="12"/>
        <v>1</v>
      </c>
      <c r="N133" s="117">
        <f t="shared" si="12"/>
        <v>1</v>
      </c>
      <c r="O133" s="117">
        <f t="shared" si="12"/>
        <v>1</v>
      </c>
      <c r="P133" s="117">
        <f t="shared" si="12"/>
        <v>1</v>
      </c>
      <c r="Q133" s="117">
        <f t="shared" si="12"/>
        <v>1</v>
      </c>
      <c r="R133" s="117">
        <f t="shared" si="12"/>
        <v>1</v>
      </c>
      <c r="S133" s="117">
        <f t="shared" si="12"/>
        <v>0.75</v>
      </c>
      <c r="T133" s="117">
        <f t="shared" si="12"/>
        <v>0.5</v>
      </c>
      <c r="U133" s="117">
        <f t="shared" si="12"/>
        <v>0</v>
      </c>
      <c r="V133" s="117">
        <f t="shared" si="12"/>
        <v>0</v>
      </c>
      <c r="W133" s="117">
        <f t="shared" si="12"/>
        <v>0</v>
      </c>
      <c r="X133" s="117">
        <f t="shared" si="12"/>
        <v>0</v>
      </c>
      <c r="Y133" s="117">
        <f t="shared" si="12"/>
        <v>0</v>
      </c>
      <c r="Z133" s="117">
        <f t="shared" si="12"/>
        <v>0</v>
      </c>
      <c r="AA133" s="117">
        <f t="shared" si="12"/>
        <v>0</v>
      </c>
      <c r="AB133" s="117">
        <f t="shared" si="12"/>
        <v>0</v>
      </c>
      <c r="AC133" s="117">
        <f t="shared" si="12"/>
        <v>0</v>
      </c>
      <c r="AD133" s="77"/>
      <c r="AE133" s="77"/>
      <c r="AF133" s="77"/>
      <c r="AG133" s="77"/>
      <c r="AH133" s="77"/>
      <c r="AI133" s="77"/>
    </row>
    <row r="134" spans="1:36" ht="13.5" x14ac:dyDescent="0.7">
      <c r="A134" s="103"/>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77"/>
      <c r="AF134" s="77"/>
      <c r="AG134" s="77"/>
      <c r="AH134" s="77"/>
      <c r="AI134" s="77"/>
      <c r="AJ134" s="77"/>
    </row>
    <row r="135" spans="1:36" ht="13.5" x14ac:dyDescent="0.7">
      <c r="A135" s="85"/>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3.5" x14ac:dyDescent="0.7">
      <c r="A136" s="103" t="s">
        <v>723</v>
      </c>
      <c r="B136" s="120">
        <v>0.06</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3.5" x14ac:dyDescent="0.7">
      <c r="A137" s="103" t="s">
        <v>724</v>
      </c>
      <c r="B137" s="120">
        <v>0.3</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3.5" x14ac:dyDescent="0.7">
      <c r="A138" s="103" t="s">
        <v>712</v>
      </c>
      <c r="B138" s="120">
        <v>0.02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3.5" x14ac:dyDescent="0.7">
      <c r="A139" s="103" t="s">
        <v>713</v>
      </c>
      <c r="B139" s="12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3.5" x14ac:dyDescent="0.7">
      <c r="A140" s="77" t="s">
        <v>714</v>
      </c>
      <c r="B140" s="96">
        <v>7.4999999999999997E-2</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3.5" x14ac:dyDescent="0.7">
      <c r="A141" s="103" t="s">
        <v>715</v>
      </c>
      <c r="B141" s="110">
        <v>0.1</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716</v>
      </c>
      <c r="B142" s="110">
        <v>0.5</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85"/>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21" t="s">
        <v>725</v>
      </c>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74" ht="13.5" x14ac:dyDescent="0.7">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74" ht="13.5" x14ac:dyDescent="0.7">
      <c r="A146" s="77" t="s">
        <v>726</v>
      </c>
      <c r="B146" s="350">
        <f>(($B$137*C50+$B$136*(1-C50))+($B$139*C80+$B$138*(1-C80))+($B$141*$B$142))*(1-$B$140)*B130</f>
        <v>0.37940369807497465</v>
      </c>
      <c r="C146" s="350">
        <f>(($B$137*D50+$B$136*(1-D50))+($B$139*D80+$B$138*(1-D80))+($B$141*$B$142))*(1-$B$140)*C130</f>
        <v>0.38527608915906791</v>
      </c>
      <c r="D146" s="350">
        <f>(($B$137*E50+$B$136*(1-E50))+($B$139*E80+$B$138*(1-E80))+($B$141*$B$142))*(1-$B$140)*D130</f>
        <v>0.39114848024316112</v>
      </c>
      <c r="E146" s="118">
        <v>0</v>
      </c>
      <c r="F146" s="118">
        <v>0</v>
      </c>
      <c r="G146" s="118">
        <v>0</v>
      </c>
      <c r="H146" s="118">
        <v>0</v>
      </c>
      <c r="I146" s="118">
        <v>0</v>
      </c>
      <c r="J146" s="118">
        <v>0</v>
      </c>
      <c r="K146" s="118">
        <v>0</v>
      </c>
      <c r="L146" s="118">
        <v>0</v>
      </c>
      <c r="M146" s="118">
        <v>0</v>
      </c>
      <c r="N146" s="118">
        <v>0</v>
      </c>
      <c r="O146" s="118">
        <v>0</v>
      </c>
      <c r="P146" s="118">
        <v>0</v>
      </c>
      <c r="Q146" s="118">
        <v>0</v>
      </c>
      <c r="R146" s="118">
        <v>0</v>
      </c>
      <c r="S146" s="118">
        <v>0</v>
      </c>
      <c r="T146" s="118">
        <v>0</v>
      </c>
      <c r="U146" s="118">
        <v>0</v>
      </c>
      <c r="V146" s="118">
        <v>0</v>
      </c>
      <c r="W146" s="118">
        <v>0</v>
      </c>
      <c r="X146" s="118">
        <v>0</v>
      </c>
      <c r="Y146" s="118">
        <v>0</v>
      </c>
      <c r="Z146" s="118">
        <v>0</v>
      </c>
      <c r="AA146" s="118">
        <v>0</v>
      </c>
      <c r="AB146" s="118">
        <v>0</v>
      </c>
      <c r="AC146" s="118">
        <v>0</v>
      </c>
      <c r="AD146" s="103"/>
      <c r="AE146" s="103"/>
      <c r="AF146" s="77"/>
      <c r="AG146" s="77"/>
      <c r="AH146" s="77"/>
      <c r="AI146" s="77"/>
      <c r="AJ146" s="77"/>
    </row>
    <row r="147" spans="1:74" ht="13.5" x14ac:dyDescent="0.7">
      <c r="A147" s="103" t="s">
        <v>1030</v>
      </c>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74" ht="13.5" x14ac:dyDescent="0.7">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74" ht="13.5" x14ac:dyDescent="0.7">
      <c r="A149" s="77" t="s">
        <v>727</v>
      </c>
      <c r="B149" s="118">
        <f>(($B$137*C50+$B$136*(1-C50))+($B$139*C82+$B$138*(1-C82))+($B$141*$B$142))*(1-$B$140)*B131</f>
        <v>0.41625000000000001</v>
      </c>
      <c r="C149" s="118">
        <f t="shared" ref="C149:AC149" si="13">(($B$137*D50+$B$136*(1-D50))+($B$139*D82+$B$138*(1-D82))+($B$141*$B$142))*(1-$B$140)*C131</f>
        <v>0.41625000000000001</v>
      </c>
      <c r="D149" s="118">
        <f t="shared" si="13"/>
        <v>0.41625000000000001</v>
      </c>
      <c r="E149" s="118">
        <f t="shared" si="13"/>
        <v>0.41625000000000001</v>
      </c>
      <c r="F149" s="118">
        <f t="shared" si="13"/>
        <v>0.41625000000000001</v>
      </c>
      <c r="G149" s="118">
        <f t="shared" si="13"/>
        <v>0.41625000000000001</v>
      </c>
      <c r="H149" s="118">
        <f t="shared" si="13"/>
        <v>0.41625000000000001</v>
      </c>
      <c r="I149" s="118">
        <f t="shared" si="13"/>
        <v>0.41625000000000001</v>
      </c>
      <c r="J149" s="118">
        <f t="shared" si="13"/>
        <v>0.41625000000000001</v>
      </c>
      <c r="K149" s="118">
        <f t="shared" si="13"/>
        <v>0.41625000000000001</v>
      </c>
      <c r="L149" s="118">
        <f t="shared" si="13"/>
        <v>0.41625000000000001</v>
      </c>
      <c r="M149" s="118">
        <f t="shared" si="13"/>
        <v>0.41625000000000001</v>
      </c>
      <c r="N149" s="118">
        <f t="shared" si="13"/>
        <v>0.41625000000000001</v>
      </c>
      <c r="O149" s="118">
        <f t="shared" si="13"/>
        <v>0.41625000000000001</v>
      </c>
      <c r="P149" s="118">
        <f t="shared" si="13"/>
        <v>0.41625000000000001</v>
      </c>
      <c r="Q149" s="118">
        <f t="shared" si="13"/>
        <v>0.41625000000000001</v>
      </c>
      <c r="R149" s="118">
        <f t="shared" si="13"/>
        <v>0.41625000000000001</v>
      </c>
      <c r="S149" s="118">
        <f t="shared" si="13"/>
        <v>0.31218750000000001</v>
      </c>
      <c r="T149" s="118">
        <f t="shared" si="13"/>
        <v>0.208125</v>
      </c>
      <c r="U149" s="118">
        <f t="shared" si="13"/>
        <v>0</v>
      </c>
      <c r="V149" s="118">
        <f t="shared" si="13"/>
        <v>0</v>
      </c>
      <c r="W149" s="118">
        <f t="shared" si="13"/>
        <v>0</v>
      </c>
      <c r="X149" s="118">
        <f t="shared" si="13"/>
        <v>0</v>
      </c>
      <c r="Y149" s="118">
        <f t="shared" si="13"/>
        <v>0</v>
      </c>
      <c r="Z149" s="118">
        <f t="shared" si="13"/>
        <v>0</v>
      </c>
      <c r="AA149" s="118">
        <f t="shared" si="13"/>
        <v>0</v>
      </c>
      <c r="AB149" s="118">
        <f t="shared" si="13"/>
        <v>0</v>
      </c>
      <c r="AC149" s="118">
        <f t="shared" si="13"/>
        <v>0</v>
      </c>
      <c r="AD149" s="103"/>
      <c r="AE149" s="103"/>
      <c r="AF149" s="77"/>
      <c r="AG149" s="77"/>
      <c r="AH149" s="77"/>
      <c r="AI149" s="77"/>
      <c r="AJ149" s="77"/>
    </row>
    <row r="150" spans="1:74" ht="13.5" x14ac:dyDescent="0.7">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74" ht="13.5" x14ac:dyDescent="0.7">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74" ht="13.5" x14ac:dyDescent="0.7">
      <c r="A152" s="77" t="s">
        <v>728</v>
      </c>
      <c r="B152" s="118">
        <f>(($B$137*C50+$B$136*(1-C50))+($B$139*C82+$B$138*(1-C82))+($B$141*$B$142))*(1-$B$140)*B132</f>
        <v>0.41625000000000001</v>
      </c>
      <c r="C152" s="118">
        <f t="shared" ref="C152:AC152" si="14">(($B$137*D50+$B$136*(1-D50))+($B$139*D82+$B$138*(1-D82))+($B$141*$B$142))*(1-$B$140)*C132</f>
        <v>0.41625000000000001</v>
      </c>
      <c r="D152" s="118">
        <f t="shared" si="14"/>
        <v>0.41625000000000001</v>
      </c>
      <c r="E152" s="118">
        <f t="shared" si="14"/>
        <v>0.41625000000000001</v>
      </c>
      <c r="F152" s="118">
        <f t="shared" si="14"/>
        <v>0.41625000000000001</v>
      </c>
      <c r="G152" s="118">
        <f t="shared" si="14"/>
        <v>0.41625000000000001</v>
      </c>
      <c r="H152" s="118">
        <f t="shared" si="14"/>
        <v>0.41625000000000001</v>
      </c>
      <c r="I152" s="118">
        <f t="shared" si="14"/>
        <v>0.41625000000000001</v>
      </c>
      <c r="J152" s="118">
        <f t="shared" si="14"/>
        <v>0.41625000000000001</v>
      </c>
      <c r="K152" s="118">
        <f t="shared" si="14"/>
        <v>0.41625000000000001</v>
      </c>
      <c r="L152" s="118">
        <f t="shared" si="14"/>
        <v>0.41625000000000001</v>
      </c>
      <c r="M152" s="118">
        <f t="shared" si="14"/>
        <v>0.41625000000000001</v>
      </c>
      <c r="N152" s="118">
        <f t="shared" si="14"/>
        <v>0.41625000000000001</v>
      </c>
      <c r="O152" s="118">
        <f t="shared" si="14"/>
        <v>0.41625000000000001</v>
      </c>
      <c r="P152" s="118">
        <f t="shared" si="14"/>
        <v>0.41625000000000001</v>
      </c>
      <c r="Q152" s="118">
        <f t="shared" si="14"/>
        <v>0.41625000000000001</v>
      </c>
      <c r="R152" s="118">
        <f t="shared" si="14"/>
        <v>0.31218750000000001</v>
      </c>
      <c r="S152" s="118">
        <f t="shared" si="14"/>
        <v>0.208125</v>
      </c>
      <c r="T152" s="118">
        <f t="shared" si="14"/>
        <v>0</v>
      </c>
      <c r="U152" s="118">
        <f t="shared" si="14"/>
        <v>0</v>
      </c>
      <c r="V152" s="118">
        <f t="shared" si="14"/>
        <v>0</v>
      </c>
      <c r="W152" s="118">
        <f t="shared" si="14"/>
        <v>0</v>
      </c>
      <c r="X152" s="118">
        <f t="shared" si="14"/>
        <v>0</v>
      </c>
      <c r="Y152" s="118">
        <f t="shared" si="14"/>
        <v>0</v>
      </c>
      <c r="Z152" s="118">
        <f t="shared" si="14"/>
        <v>0</v>
      </c>
      <c r="AA152" s="118">
        <f t="shared" si="14"/>
        <v>0</v>
      </c>
      <c r="AB152" s="118">
        <f t="shared" si="14"/>
        <v>0</v>
      </c>
      <c r="AC152" s="118">
        <f t="shared" si="14"/>
        <v>0</v>
      </c>
      <c r="AD152" s="103"/>
      <c r="AE152" s="103"/>
      <c r="AF152" s="77"/>
      <c r="AG152" s="77"/>
      <c r="AH152" s="77"/>
      <c r="AI152" s="77"/>
      <c r="AJ152" s="77"/>
    </row>
    <row r="153" spans="1:74" ht="13.5" x14ac:dyDescent="0.7">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74" ht="13.5" x14ac:dyDescent="0.7">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74" ht="13.5" x14ac:dyDescent="0.7">
      <c r="A155" s="77" t="s">
        <v>729</v>
      </c>
      <c r="B155" s="118">
        <f>(($B$137*C50+$B$136*(1-C50))+($B$139*C82+$B$138*(1-C82))+($B$141*$B$142))*(1-$B$140)*B133</f>
        <v>0.41625000000000001</v>
      </c>
      <c r="C155" s="118">
        <f t="shared" ref="C155:AC155" si="15">(($B$137*D50+$B$136*(1-D50))+($B$139*D82+$B$138*(1-D82))+($B$141*$B$142))*(1-$B$140)*C133</f>
        <v>0.41625000000000001</v>
      </c>
      <c r="D155" s="118">
        <f t="shared" si="15"/>
        <v>0.41625000000000001</v>
      </c>
      <c r="E155" s="118">
        <f t="shared" si="15"/>
        <v>0.41625000000000001</v>
      </c>
      <c r="F155" s="118">
        <f t="shared" si="15"/>
        <v>0.41625000000000001</v>
      </c>
      <c r="G155" s="118">
        <f t="shared" si="15"/>
        <v>0.41625000000000001</v>
      </c>
      <c r="H155" s="118">
        <f t="shared" si="15"/>
        <v>0.41625000000000001</v>
      </c>
      <c r="I155" s="118">
        <f t="shared" si="15"/>
        <v>0.41625000000000001</v>
      </c>
      <c r="J155" s="118">
        <f t="shared" si="15"/>
        <v>0.41625000000000001</v>
      </c>
      <c r="K155" s="118">
        <f t="shared" si="15"/>
        <v>0.41625000000000001</v>
      </c>
      <c r="L155" s="118">
        <f t="shared" si="15"/>
        <v>0.41625000000000001</v>
      </c>
      <c r="M155" s="118">
        <f t="shared" si="15"/>
        <v>0.41625000000000001</v>
      </c>
      <c r="N155" s="118">
        <f t="shared" si="15"/>
        <v>0.41625000000000001</v>
      </c>
      <c r="O155" s="118">
        <f t="shared" si="15"/>
        <v>0.41625000000000001</v>
      </c>
      <c r="P155" s="118">
        <f t="shared" si="15"/>
        <v>0.41625000000000001</v>
      </c>
      <c r="Q155" s="118">
        <f t="shared" si="15"/>
        <v>0.41625000000000001</v>
      </c>
      <c r="R155" s="118">
        <f t="shared" si="15"/>
        <v>0.41625000000000001</v>
      </c>
      <c r="S155" s="118">
        <f t="shared" si="15"/>
        <v>0.31218750000000001</v>
      </c>
      <c r="T155" s="118">
        <f t="shared" si="15"/>
        <v>0.208125</v>
      </c>
      <c r="U155" s="118">
        <f t="shared" si="15"/>
        <v>0</v>
      </c>
      <c r="V155" s="118">
        <f t="shared" si="15"/>
        <v>0</v>
      </c>
      <c r="W155" s="118">
        <f t="shared" si="15"/>
        <v>0</v>
      </c>
      <c r="X155" s="118">
        <f t="shared" si="15"/>
        <v>0</v>
      </c>
      <c r="Y155" s="118">
        <f t="shared" si="15"/>
        <v>0</v>
      </c>
      <c r="Z155" s="118">
        <f t="shared" si="15"/>
        <v>0</v>
      </c>
      <c r="AA155" s="118">
        <f t="shared" si="15"/>
        <v>0</v>
      </c>
      <c r="AB155" s="118">
        <f t="shared" si="15"/>
        <v>0</v>
      </c>
      <c r="AC155" s="118">
        <f t="shared" si="15"/>
        <v>0</v>
      </c>
      <c r="AD155" s="103"/>
      <c r="AE155" s="103"/>
      <c r="AF155" s="77"/>
      <c r="AG155" s="77"/>
      <c r="AH155" s="77"/>
      <c r="AI155" s="77"/>
      <c r="AJ155" s="77"/>
    </row>
    <row r="156" spans="1:74" ht="13.5" x14ac:dyDescent="0.7">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74" s="116" customFormat="1" ht="13.5" x14ac:dyDescent="0.7">
      <c r="A157" s="113" t="s">
        <v>1018</v>
      </c>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c r="AC157" s="119"/>
      <c r="AD157" s="114"/>
      <c r="AE157" s="114"/>
      <c r="AF157" s="115"/>
      <c r="AG157" s="115"/>
      <c r="AH157" s="115"/>
      <c r="AI157" s="115"/>
      <c r="AJ157" s="115"/>
    </row>
    <row r="158" spans="1:74" ht="13.5" x14ac:dyDescent="0.7">
      <c r="A158" s="77"/>
      <c r="B158" s="77">
        <v>2023</v>
      </c>
      <c r="C158" s="77">
        <v>2024</v>
      </c>
      <c r="D158" s="77">
        <v>2025</v>
      </c>
      <c r="E158" s="77">
        <v>2026</v>
      </c>
      <c r="F158" s="77">
        <v>2027</v>
      </c>
      <c r="G158" s="77">
        <v>2028</v>
      </c>
      <c r="H158" s="77">
        <v>2029</v>
      </c>
      <c r="I158" s="77">
        <v>2030</v>
      </c>
      <c r="J158" s="77">
        <v>2031</v>
      </c>
      <c r="K158" s="77">
        <v>2032</v>
      </c>
      <c r="L158" s="77">
        <v>2033</v>
      </c>
      <c r="M158" s="77">
        <v>2034</v>
      </c>
      <c r="N158" s="77">
        <v>2035</v>
      </c>
      <c r="O158" s="77">
        <v>2036</v>
      </c>
      <c r="P158" s="77">
        <v>2037</v>
      </c>
      <c r="Q158" s="77">
        <v>2038</v>
      </c>
      <c r="R158" s="77">
        <v>2039</v>
      </c>
      <c r="S158" s="77">
        <v>2040</v>
      </c>
      <c r="T158" s="77">
        <v>2041</v>
      </c>
      <c r="U158" s="77">
        <v>2042</v>
      </c>
      <c r="V158" s="77">
        <v>2043</v>
      </c>
      <c r="W158" s="77">
        <v>2044</v>
      </c>
      <c r="X158" s="77">
        <v>2045</v>
      </c>
      <c r="Y158" s="77">
        <v>2046</v>
      </c>
      <c r="Z158" s="77">
        <v>2047</v>
      </c>
      <c r="AA158" s="77">
        <v>2048</v>
      </c>
      <c r="AB158" s="77">
        <v>2049</v>
      </c>
      <c r="AC158" s="77">
        <v>2050</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3.5" x14ac:dyDescent="0.7">
      <c r="A159" s="77" t="s">
        <v>1026</v>
      </c>
      <c r="B159" s="348">
        <f>'Solar - Utility PV'!O152/1000</f>
        <v>1.3313527873137889</v>
      </c>
      <c r="C159" s="348">
        <f>'Solar - Utility PV'!P152/1000</f>
        <v>1.2895074168949341</v>
      </c>
      <c r="D159" s="348">
        <f>'Solar - Utility PV'!Q152/1000</f>
        <v>1.2476620464760786</v>
      </c>
      <c r="E159" s="348">
        <f>'Solar - Utility PV'!R152/1000</f>
        <v>1.2058166760572233</v>
      </c>
      <c r="F159" s="348">
        <f>'Solar - Utility PV'!S152/1000</f>
        <v>1.1639713056383683</v>
      </c>
      <c r="G159" s="348">
        <f>'Solar - Utility PV'!T152/1000</f>
        <v>1.122125935219513</v>
      </c>
      <c r="H159" s="348">
        <f>'Solar - Utility PV'!U152/1000</f>
        <v>1.0802805648006577</v>
      </c>
      <c r="I159" s="348">
        <f>'Solar - Utility PV'!V152/1000</f>
        <v>1.0384351943818024</v>
      </c>
      <c r="J159" s="348">
        <f>'Solar - Utility PV'!W152/1000</f>
        <v>0.99658982396294715</v>
      </c>
      <c r="K159" s="348">
        <f>'Solar - Utility PV'!X152/1000</f>
        <v>0.95474445354409199</v>
      </c>
      <c r="L159" s="348">
        <f>'Solar - Utility PV'!Y152/1000</f>
        <v>0.91289908312523671</v>
      </c>
      <c r="M159" s="348">
        <f>'Solar - Utility PV'!Z152/1000</f>
        <v>0.87105371270638143</v>
      </c>
      <c r="N159" s="348">
        <f>'Solar - Utility PV'!AA152/1000</f>
        <v>0.8292083422875256</v>
      </c>
      <c r="O159" s="348">
        <f>'Solar - Utility PV'!AB152/1000</f>
        <v>0.81609242237332258</v>
      </c>
      <c r="P159" s="348">
        <f>'Solar - Utility PV'!AC152/1000</f>
        <v>0.80297650245911978</v>
      </c>
      <c r="Q159" s="348">
        <f>'Solar - Utility PV'!AD152/1000</f>
        <v>0.78986058254491687</v>
      </c>
      <c r="R159" s="348">
        <f>'Solar - Utility PV'!AE152/1000</f>
        <v>0.77674466263071396</v>
      </c>
      <c r="S159" s="348">
        <f>'Solar - Utility PV'!AF152/1000</f>
        <v>0.76362874271651093</v>
      </c>
      <c r="T159" s="348">
        <f>'Solar - Utility PV'!AG152/1000</f>
        <v>0.75051282280230802</v>
      </c>
      <c r="U159" s="348">
        <f>'Solar - Utility PV'!AH152/1000</f>
        <v>0.73739690288810511</v>
      </c>
      <c r="V159" s="348">
        <f>'Solar - Utility PV'!AI152/1000</f>
        <v>0.7242809829739022</v>
      </c>
      <c r="W159" s="348">
        <f>'Solar - Utility PV'!AJ152/1000</f>
        <v>0.7111650630596994</v>
      </c>
      <c r="X159" s="348">
        <f>'Solar - Utility PV'!AK152/1000</f>
        <v>0.69804914314549638</v>
      </c>
      <c r="Y159" s="348">
        <f>'Solar - Utility PV'!AL152/1000</f>
        <v>0.68493322323129346</v>
      </c>
      <c r="Z159" s="348">
        <f>'Solar - Utility PV'!AM152/1000</f>
        <v>0.67181730331709055</v>
      </c>
      <c r="AA159" s="348">
        <f>'Solar - Utility PV'!AN152/1000</f>
        <v>0.65870138340288764</v>
      </c>
      <c r="AB159" s="348">
        <f>'Solar - Utility PV'!AO152/1000</f>
        <v>0.64558546348868484</v>
      </c>
      <c r="AC159" s="348">
        <f>'Solar - Utility PV'!AP152/1000</f>
        <v>0.63246954357448171</v>
      </c>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3.5" x14ac:dyDescent="0.7">
      <c r="A160" s="77" t="s">
        <v>1029</v>
      </c>
      <c r="B160" s="100">
        <v>0.25</v>
      </c>
      <c r="C160" s="100">
        <v>0.25</v>
      </c>
      <c r="D160" s="100">
        <v>0.25</v>
      </c>
      <c r="E160" s="100">
        <v>0.25</v>
      </c>
      <c r="F160" s="100">
        <v>0.25</v>
      </c>
      <c r="G160" s="100">
        <v>0.25</v>
      </c>
      <c r="H160" s="100">
        <v>0.25</v>
      </c>
      <c r="I160" s="100">
        <v>0.25</v>
      </c>
      <c r="J160" s="100">
        <v>0.25</v>
      </c>
      <c r="K160" s="100">
        <v>0.25</v>
      </c>
      <c r="L160" s="100">
        <v>0.25</v>
      </c>
      <c r="M160" s="100">
        <v>0.25</v>
      </c>
      <c r="N160" s="100">
        <v>0.25</v>
      </c>
      <c r="O160" s="100">
        <v>0.25</v>
      </c>
      <c r="P160" s="100">
        <v>0.25</v>
      </c>
      <c r="Q160" s="100">
        <v>0.25</v>
      </c>
      <c r="R160" s="100">
        <v>0.25</v>
      </c>
      <c r="S160" s="100">
        <v>0.25</v>
      </c>
      <c r="T160" s="100">
        <v>0.25</v>
      </c>
      <c r="U160" s="100">
        <v>0.25</v>
      </c>
      <c r="V160" s="100">
        <v>0.25</v>
      </c>
      <c r="W160" s="100">
        <v>0.25</v>
      </c>
      <c r="X160" s="100">
        <v>0.25</v>
      </c>
      <c r="Y160" s="100">
        <v>0.25</v>
      </c>
      <c r="Z160" s="100">
        <v>0.25</v>
      </c>
      <c r="AA160" s="100">
        <v>0.25</v>
      </c>
      <c r="AB160" s="100">
        <v>0.25</v>
      </c>
      <c r="AC160" s="100">
        <v>0.25</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3.5" x14ac:dyDescent="0.7">
      <c r="A161" s="77"/>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3.5" x14ac:dyDescent="0.7">
      <c r="A162" s="77" t="s">
        <v>721</v>
      </c>
      <c r="B162" s="348">
        <f>B146</f>
        <v>0.37940369807497465</v>
      </c>
      <c r="C162" s="348">
        <f t="shared" ref="C162:AC162" si="16">C146</f>
        <v>0.38527608915906791</v>
      </c>
      <c r="D162" s="348">
        <f t="shared" si="16"/>
        <v>0.39114848024316112</v>
      </c>
      <c r="E162" s="348">
        <f t="shared" si="16"/>
        <v>0</v>
      </c>
      <c r="F162" s="348">
        <f t="shared" si="16"/>
        <v>0</v>
      </c>
      <c r="G162" s="348">
        <f t="shared" si="16"/>
        <v>0</v>
      </c>
      <c r="H162" s="348">
        <f t="shared" si="16"/>
        <v>0</v>
      </c>
      <c r="I162" s="348">
        <f t="shared" si="16"/>
        <v>0</v>
      </c>
      <c r="J162" s="348">
        <f t="shared" si="16"/>
        <v>0</v>
      </c>
      <c r="K162" s="348">
        <f t="shared" si="16"/>
        <v>0</v>
      </c>
      <c r="L162" s="348">
        <f t="shared" si="16"/>
        <v>0</v>
      </c>
      <c r="M162" s="348">
        <f t="shared" si="16"/>
        <v>0</v>
      </c>
      <c r="N162" s="348">
        <f t="shared" si="16"/>
        <v>0</v>
      </c>
      <c r="O162" s="348">
        <f t="shared" si="16"/>
        <v>0</v>
      </c>
      <c r="P162" s="348">
        <f t="shared" si="16"/>
        <v>0</v>
      </c>
      <c r="Q162" s="348">
        <f t="shared" si="16"/>
        <v>0</v>
      </c>
      <c r="R162" s="348">
        <f t="shared" si="16"/>
        <v>0</v>
      </c>
      <c r="S162" s="348">
        <f t="shared" si="16"/>
        <v>0</v>
      </c>
      <c r="T162" s="348">
        <f t="shared" si="16"/>
        <v>0</v>
      </c>
      <c r="U162" s="348">
        <f t="shared" si="16"/>
        <v>0</v>
      </c>
      <c r="V162" s="348">
        <f t="shared" si="16"/>
        <v>0</v>
      </c>
      <c r="W162" s="348">
        <f t="shared" si="16"/>
        <v>0</v>
      </c>
      <c r="X162" s="348">
        <f t="shared" si="16"/>
        <v>0</v>
      </c>
      <c r="Y162" s="348">
        <f t="shared" si="16"/>
        <v>0</v>
      </c>
      <c r="Z162" s="348">
        <f t="shared" si="16"/>
        <v>0</v>
      </c>
      <c r="AA162" s="348">
        <f t="shared" si="16"/>
        <v>0</v>
      </c>
      <c r="AB162" s="348">
        <f t="shared" si="16"/>
        <v>0</v>
      </c>
      <c r="AC162" s="348">
        <f t="shared" si="16"/>
        <v>0</v>
      </c>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3.5" x14ac:dyDescent="0.7">
      <c r="A163" s="77" t="s">
        <v>717</v>
      </c>
      <c r="B163" s="348">
        <f>B120</f>
        <v>0</v>
      </c>
      <c r="C163" s="348">
        <f t="shared" ref="C163:AC163" si="17">C120</f>
        <v>0</v>
      </c>
      <c r="D163" s="348">
        <f t="shared" si="17"/>
        <v>0</v>
      </c>
      <c r="E163" s="348">
        <f t="shared" si="17"/>
        <v>23.058270922222079</v>
      </c>
      <c r="F163" s="348">
        <f t="shared" si="17"/>
        <v>23.054482578829365</v>
      </c>
      <c r="G163" s="348">
        <f t="shared" si="17"/>
        <v>23.051383025144418</v>
      </c>
      <c r="H163" s="348">
        <f t="shared" si="17"/>
        <v>23.051383025144418</v>
      </c>
      <c r="I163" s="348">
        <f t="shared" si="17"/>
        <v>23.051383025144418</v>
      </c>
      <c r="J163" s="348">
        <f t="shared" si="17"/>
        <v>23.051383025144418</v>
      </c>
      <c r="K163" s="348">
        <f t="shared" si="17"/>
        <v>23.051383025144418</v>
      </c>
      <c r="L163" s="348">
        <f t="shared" si="17"/>
        <v>23.051383025144418</v>
      </c>
      <c r="M163" s="348">
        <f t="shared" si="17"/>
        <v>23.051383025144418</v>
      </c>
      <c r="N163" s="348">
        <f t="shared" si="17"/>
        <v>23.051383025144418</v>
      </c>
      <c r="O163" s="348">
        <f t="shared" si="17"/>
        <v>23.051383025144418</v>
      </c>
      <c r="P163" s="348">
        <f t="shared" si="17"/>
        <v>23.051383025144418</v>
      </c>
      <c r="Q163" s="348">
        <f t="shared" si="17"/>
        <v>17.288537268858313</v>
      </c>
      <c r="R163" s="348">
        <f t="shared" si="17"/>
        <v>11.525691512572209</v>
      </c>
      <c r="S163" s="348">
        <f t="shared" si="17"/>
        <v>0</v>
      </c>
      <c r="T163" s="348">
        <f t="shared" si="17"/>
        <v>0</v>
      </c>
      <c r="U163" s="348">
        <f t="shared" si="17"/>
        <v>0</v>
      </c>
      <c r="V163" s="348">
        <f t="shared" si="17"/>
        <v>0</v>
      </c>
      <c r="W163" s="348">
        <f t="shared" si="17"/>
        <v>0</v>
      </c>
      <c r="X163" s="348">
        <f t="shared" si="17"/>
        <v>0</v>
      </c>
      <c r="Y163" s="348">
        <f t="shared" si="17"/>
        <v>0</v>
      </c>
      <c r="Z163" s="348">
        <f t="shared" si="17"/>
        <v>0</v>
      </c>
      <c r="AA163" s="348">
        <f t="shared" si="17"/>
        <v>0</v>
      </c>
      <c r="AB163" s="348">
        <f t="shared" si="17"/>
        <v>0</v>
      </c>
      <c r="AC163" s="348">
        <f t="shared" si="17"/>
        <v>0</v>
      </c>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3.5" x14ac:dyDescent="0.7">
      <c r="A164" s="77"/>
      <c r="B164" s="348"/>
      <c r="C164" s="348"/>
      <c r="D164" s="348"/>
      <c r="E164" s="348"/>
      <c r="F164" s="348"/>
      <c r="G164" s="348"/>
      <c r="H164" s="348"/>
      <c r="I164" s="348"/>
      <c r="J164" s="348"/>
      <c r="K164" s="348"/>
      <c r="L164" s="348"/>
      <c r="M164" s="348"/>
      <c r="N164" s="348"/>
      <c r="O164" s="348"/>
      <c r="P164" s="348"/>
      <c r="Q164" s="348"/>
      <c r="R164" s="348"/>
      <c r="S164" s="348"/>
      <c r="T164" s="348"/>
      <c r="U164" s="348"/>
      <c r="V164" s="348"/>
      <c r="W164" s="348"/>
      <c r="X164" s="348"/>
      <c r="Y164" s="348"/>
      <c r="Z164" s="348"/>
      <c r="AA164" s="348"/>
      <c r="AB164" s="348"/>
      <c r="AC164" s="348"/>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3.5" x14ac:dyDescent="0.7">
      <c r="A165" s="77" t="s">
        <v>1019</v>
      </c>
      <c r="B165" s="77">
        <v>100</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3.5" x14ac:dyDescent="0.7">
      <c r="A166" s="77" t="s">
        <v>1020</v>
      </c>
      <c r="B166" s="77">
        <f>$B$165*8760*B160</f>
        <v>219000</v>
      </c>
      <c r="C166" s="77">
        <f t="shared" ref="C166:AC166" si="18">$B$165*8760*C160</f>
        <v>219000</v>
      </c>
      <c r="D166" s="77">
        <f t="shared" si="18"/>
        <v>219000</v>
      </c>
      <c r="E166" s="77">
        <f t="shared" si="18"/>
        <v>219000</v>
      </c>
      <c r="F166" s="77">
        <f t="shared" si="18"/>
        <v>219000</v>
      </c>
      <c r="G166" s="77">
        <f t="shared" si="18"/>
        <v>219000</v>
      </c>
      <c r="H166" s="77">
        <f t="shared" si="18"/>
        <v>219000</v>
      </c>
      <c r="I166" s="77">
        <f t="shared" si="18"/>
        <v>219000</v>
      </c>
      <c r="J166" s="77">
        <f t="shared" si="18"/>
        <v>219000</v>
      </c>
      <c r="K166" s="77">
        <f t="shared" si="18"/>
        <v>219000</v>
      </c>
      <c r="L166" s="77">
        <f t="shared" si="18"/>
        <v>219000</v>
      </c>
      <c r="M166" s="77">
        <f t="shared" si="18"/>
        <v>219000</v>
      </c>
      <c r="N166" s="77">
        <f t="shared" si="18"/>
        <v>219000</v>
      </c>
      <c r="O166" s="77">
        <f t="shared" si="18"/>
        <v>219000</v>
      </c>
      <c r="P166" s="77">
        <f t="shared" si="18"/>
        <v>219000</v>
      </c>
      <c r="Q166" s="77">
        <f t="shared" si="18"/>
        <v>219000</v>
      </c>
      <c r="R166" s="77">
        <f t="shared" si="18"/>
        <v>219000</v>
      </c>
      <c r="S166" s="77">
        <f t="shared" si="18"/>
        <v>219000</v>
      </c>
      <c r="T166" s="77">
        <f t="shared" si="18"/>
        <v>219000</v>
      </c>
      <c r="U166" s="77">
        <f t="shared" si="18"/>
        <v>219000</v>
      </c>
      <c r="V166" s="77">
        <f t="shared" si="18"/>
        <v>219000</v>
      </c>
      <c r="W166" s="77">
        <f t="shared" si="18"/>
        <v>219000</v>
      </c>
      <c r="X166" s="77">
        <f t="shared" si="18"/>
        <v>219000</v>
      </c>
      <c r="Y166" s="77">
        <f t="shared" si="18"/>
        <v>219000</v>
      </c>
      <c r="Z166" s="77">
        <f t="shared" si="18"/>
        <v>219000</v>
      </c>
      <c r="AA166" s="77">
        <f t="shared" si="18"/>
        <v>219000</v>
      </c>
      <c r="AB166" s="77">
        <f t="shared" si="18"/>
        <v>219000</v>
      </c>
      <c r="AC166" s="77">
        <f t="shared" si="18"/>
        <v>219000</v>
      </c>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3.5" x14ac:dyDescent="0.7">
      <c r="A167" s="77" t="s">
        <v>1021</v>
      </c>
      <c r="B167" s="87">
        <v>7.0000000000000007E-2</v>
      </c>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3.5" x14ac:dyDescent="0.7">
      <c r="A168" s="77" t="s">
        <v>1027</v>
      </c>
      <c r="B168" s="346">
        <v>10</v>
      </c>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3.5" x14ac:dyDescent="0.7">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3.5" x14ac:dyDescent="0.7">
      <c r="A170" s="77" t="s">
        <v>1022</v>
      </c>
      <c r="B170" s="349">
        <f>$B$165*10^6*B159*B162</f>
        <v>50512017.094927676</v>
      </c>
      <c r="C170" s="349">
        <f t="shared" ref="C170:AC170" si="19">$B$165*10^6*C159*C162</f>
        <v>49681637.452289194</v>
      </c>
      <c r="D170" s="349">
        <f t="shared" si="19"/>
        <v>48802111.333619043</v>
      </c>
      <c r="E170" s="349">
        <f t="shared" si="19"/>
        <v>0</v>
      </c>
      <c r="F170" s="349">
        <f t="shared" si="19"/>
        <v>0</v>
      </c>
      <c r="G170" s="349">
        <f t="shared" si="19"/>
        <v>0</v>
      </c>
      <c r="H170" s="349">
        <f t="shared" si="19"/>
        <v>0</v>
      </c>
      <c r="I170" s="349">
        <f t="shared" si="19"/>
        <v>0</v>
      </c>
      <c r="J170" s="349">
        <f t="shared" si="19"/>
        <v>0</v>
      </c>
      <c r="K170" s="349">
        <f t="shared" si="19"/>
        <v>0</v>
      </c>
      <c r="L170" s="349">
        <f t="shared" si="19"/>
        <v>0</v>
      </c>
      <c r="M170" s="349">
        <f t="shared" si="19"/>
        <v>0</v>
      </c>
      <c r="N170" s="349">
        <f t="shared" si="19"/>
        <v>0</v>
      </c>
      <c r="O170" s="349">
        <f t="shared" si="19"/>
        <v>0</v>
      </c>
      <c r="P170" s="349">
        <f t="shared" si="19"/>
        <v>0</v>
      </c>
      <c r="Q170" s="349">
        <f t="shared" si="19"/>
        <v>0</v>
      </c>
      <c r="R170" s="349">
        <f t="shared" si="19"/>
        <v>0</v>
      </c>
      <c r="S170" s="349">
        <f t="shared" si="19"/>
        <v>0</v>
      </c>
      <c r="T170" s="349">
        <f t="shared" si="19"/>
        <v>0</v>
      </c>
      <c r="U170" s="349">
        <f t="shared" si="19"/>
        <v>0</v>
      </c>
      <c r="V170" s="349">
        <f t="shared" si="19"/>
        <v>0</v>
      </c>
      <c r="W170" s="349">
        <f t="shared" si="19"/>
        <v>0</v>
      </c>
      <c r="X170" s="349">
        <f t="shared" si="19"/>
        <v>0</v>
      </c>
      <c r="Y170" s="349">
        <f t="shared" si="19"/>
        <v>0</v>
      </c>
      <c r="Z170" s="349">
        <f t="shared" si="19"/>
        <v>0</v>
      </c>
      <c r="AA170" s="349">
        <f t="shared" si="19"/>
        <v>0</v>
      </c>
      <c r="AB170" s="349">
        <f t="shared" si="19"/>
        <v>0</v>
      </c>
      <c r="AC170" s="349">
        <f t="shared" si="19"/>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3.5" x14ac:dyDescent="0.7">
      <c r="A171" s="77" t="s">
        <v>1023</v>
      </c>
      <c r="B171" s="349">
        <f>B166*B163</f>
        <v>0</v>
      </c>
      <c r="C171" s="349">
        <f t="shared" ref="C171:AC171" si="20">C166*C163</f>
        <v>0</v>
      </c>
      <c r="D171" s="349">
        <f t="shared" si="20"/>
        <v>0</v>
      </c>
      <c r="E171" s="349">
        <f t="shared" si="20"/>
        <v>5049761.3319666348</v>
      </c>
      <c r="F171" s="349">
        <f t="shared" si="20"/>
        <v>5048931.6847636309</v>
      </c>
      <c r="G171" s="349">
        <f t="shared" si="20"/>
        <v>5048252.8825066276</v>
      </c>
      <c r="H171" s="349">
        <f t="shared" si="20"/>
        <v>5048252.8825066276</v>
      </c>
      <c r="I171" s="349">
        <f t="shared" si="20"/>
        <v>5048252.8825066276</v>
      </c>
      <c r="J171" s="349">
        <f t="shared" si="20"/>
        <v>5048252.8825066276</v>
      </c>
      <c r="K171" s="349">
        <f t="shared" si="20"/>
        <v>5048252.8825066276</v>
      </c>
      <c r="L171" s="349">
        <f t="shared" si="20"/>
        <v>5048252.8825066276</v>
      </c>
      <c r="M171" s="349">
        <f t="shared" si="20"/>
        <v>5048252.8825066276</v>
      </c>
      <c r="N171" s="349">
        <f t="shared" si="20"/>
        <v>5048252.8825066276</v>
      </c>
      <c r="O171" s="349">
        <f t="shared" si="20"/>
        <v>5048252.8825066276</v>
      </c>
      <c r="P171" s="349">
        <f t="shared" si="20"/>
        <v>5048252.8825066276</v>
      </c>
      <c r="Q171" s="349">
        <f t="shared" si="20"/>
        <v>3786189.6618799707</v>
      </c>
      <c r="R171" s="349">
        <f t="shared" si="20"/>
        <v>2524126.4412533138</v>
      </c>
      <c r="S171" s="349">
        <f t="shared" si="20"/>
        <v>0</v>
      </c>
      <c r="T171" s="349">
        <f t="shared" si="20"/>
        <v>0</v>
      </c>
      <c r="U171" s="349">
        <f t="shared" si="20"/>
        <v>0</v>
      </c>
      <c r="V171" s="349">
        <f t="shared" si="20"/>
        <v>0</v>
      </c>
      <c r="W171" s="349">
        <f t="shared" si="20"/>
        <v>0</v>
      </c>
      <c r="X171" s="349">
        <f t="shared" si="20"/>
        <v>0</v>
      </c>
      <c r="Y171" s="349">
        <f t="shared" si="20"/>
        <v>0</v>
      </c>
      <c r="Z171" s="349">
        <f t="shared" si="20"/>
        <v>0</v>
      </c>
      <c r="AA171" s="349">
        <f t="shared" si="20"/>
        <v>0</v>
      </c>
      <c r="AB171" s="349">
        <f t="shared" si="20"/>
        <v>0</v>
      </c>
      <c r="AC171" s="349">
        <f t="shared" si="20"/>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3.5" x14ac:dyDescent="0.7">
      <c r="A172" s="77" t="s">
        <v>1024</v>
      </c>
      <c r="B172" s="349">
        <f>NPV($B$167,B171*$B$168)</f>
        <v>0</v>
      </c>
      <c r="C172" s="349">
        <f t="shared" ref="C172:AC172" si="21">NPV($B$167,C171*$B$168)</f>
        <v>0</v>
      </c>
      <c r="D172" s="349">
        <f t="shared" si="21"/>
        <v>0</v>
      </c>
      <c r="E172" s="349">
        <f t="shared" si="21"/>
        <v>47194031.139875092</v>
      </c>
      <c r="F172" s="349">
        <f t="shared" si="21"/>
        <v>47186277.427697487</v>
      </c>
      <c r="G172" s="349">
        <f t="shared" si="21"/>
        <v>47179933.481370352</v>
      </c>
      <c r="H172" s="349">
        <f t="shared" si="21"/>
        <v>47179933.481370352</v>
      </c>
      <c r="I172" s="349">
        <f t="shared" si="21"/>
        <v>47179933.481370352</v>
      </c>
      <c r="J172" s="349">
        <f t="shared" si="21"/>
        <v>47179933.481370352</v>
      </c>
      <c r="K172" s="349">
        <f t="shared" si="21"/>
        <v>47179933.481370352</v>
      </c>
      <c r="L172" s="349">
        <f t="shared" si="21"/>
        <v>47179933.481370352</v>
      </c>
      <c r="M172" s="349">
        <f t="shared" si="21"/>
        <v>47179933.481370352</v>
      </c>
      <c r="N172" s="349">
        <f t="shared" si="21"/>
        <v>47179933.481370352</v>
      </c>
      <c r="O172" s="349">
        <f t="shared" si="21"/>
        <v>47179933.481370352</v>
      </c>
      <c r="P172" s="349">
        <f t="shared" si="21"/>
        <v>47179933.481370352</v>
      </c>
      <c r="Q172" s="349">
        <f t="shared" si="21"/>
        <v>35384950.111027762</v>
      </c>
      <c r="R172" s="349">
        <f t="shared" si="21"/>
        <v>23589966.740685176</v>
      </c>
      <c r="S172" s="349">
        <f t="shared" si="21"/>
        <v>0</v>
      </c>
      <c r="T172" s="349">
        <f t="shared" si="21"/>
        <v>0</v>
      </c>
      <c r="U172" s="349">
        <f t="shared" si="21"/>
        <v>0</v>
      </c>
      <c r="V172" s="349">
        <f t="shared" si="21"/>
        <v>0</v>
      </c>
      <c r="W172" s="349">
        <f t="shared" si="21"/>
        <v>0</v>
      </c>
      <c r="X172" s="349">
        <f t="shared" si="21"/>
        <v>0</v>
      </c>
      <c r="Y172" s="349">
        <f t="shared" si="21"/>
        <v>0</v>
      </c>
      <c r="Z172" s="349">
        <f t="shared" si="21"/>
        <v>0</v>
      </c>
      <c r="AA172" s="349">
        <f t="shared" si="21"/>
        <v>0</v>
      </c>
      <c r="AB172" s="349">
        <f t="shared" si="21"/>
        <v>0</v>
      </c>
      <c r="AC172" s="349">
        <f t="shared" si="21"/>
        <v>0</v>
      </c>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3.5" x14ac:dyDescent="0.7">
      <c r="A173" s="77" t="s">
        <v>1025</v>
      </c>
      <c r="B173" s="349">
        <f>B171*$B$168</f>
        <v>0</v>
      </c>
      <c r="C173" s="349">
        <f t="shared" ref="C173:AC173" si="22">C171*$B$168</f>
        <v>0</v>
      </c>
      <c r="D173" s="349">
        <f t="shared" si="22"/>
        <v>0</v>
      </c>
      <c r="E173" s="349">
        <f t="shared" si="22"/>
        <v>50497613.319666348</v>
      </c>
      <c r="F173" s="349">
        <f t="shared" si="22"/>
        <v>50489316.847636312</v>
      </c>
      <c r="G173" s="349">
        <f t="shared" si="22"/>
        <v>50482528.825066276</v>
      </c>
      <c r="H173" s="349">
        <f t="shared" si="22"/>
        <v>50482528.825066276</v>
      </c>
      <c r="I173" s="349">
        <f t="shared" si="22"/>
        <v>50482528.825066276</v>
      </c>
      <c r="J173" s="349">
        <f t="shared" si="22"/>
        <v>50482528.825066276</v>
      </c>
      <c r="K173" s="349">
        <f t="shared" si="22"/>
        <v>50482528.825066276</v>
      </c>
      <c r="L173" s="349">
        <f t="shared" si="22"/>
        <v>50482528.825066276</v>
      </c>
      <c r="M173" s="349">
        <f t="shared" si="22"/>
        <v>50482528.825066276</v>
      </c>
      <c r="N173" s="349">
        <f t="shared" si="22"/>
        <v>50482528.825066276</v>
      </c>
      <c r="O173" s="349">
        <f t="shared" si="22"/>
        <v>50482528.825066276</v>
      </c>
      <c r="P173" s="349">
        <f t="shared" si="22"/>
        <v>50482528.825066276</v>
      </c>
      <c r="Q173" s="349">
        <f t="shared" si="22"/>
        <v>37861896.618799709</v>
      </c>
      <c r="R173" s="349">
        <f t="shared" si="22"/>
        <v>25241264.412533138</v>
      </c>
      <c r="S173" s="349">
        <f t="shared" si="22"/>
        <v>0</v>
      </c>
      <c r="T173" s="349">
        <f t="shared" si="22"/>
        <v>0</v>
      </c>
      <c r="U173" s="349">
        <f t="shared" si="22"/>
        <v>0</v>
      </c>
      <c r="V173" s="349">
        <f t="shared" si="22"/>
        <v>0</v>
      </c>
      <c r="W173" s="349">
        <f t="shared" si="22"/>
        <v>0</v>
      </c>
      <c r="X173" s="349">
        <f t="shared" si="22"/>
        <v>0</v>
      </c>
      <c r="Y173" s="349">
        <f t="shared" si="22"/>
        <v>0</v>
      </c>
      <c r="Z173" s="349">
        <f t="shared" si="22"/>
        <v>0</v>
      </c>
      <c r="AA173" s="349">
        <f t="shared" si="22"/>
        <v>0</v>
      </c>
      <c r="AB173" s="349">
        <f t="shared" si="22"/>
        <v>0</v>
      </c>
      <c r="AC173" s="349">
        <f t="shared" si="22"/>
        <v>0</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3.5" x14ac:dyDescent="0.7">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3.5" x14ac:dyDescent="0.7">
      <c r="A175" s="77" t="s">
        <v>1028</v>
      </c>
      <c r="B175" s="77" t="str">
        <f>IF(B170&gt;B172,"ITC","PTC")</f>
        <v>ITC</v>
      </c>
      <c r="C175" s="77" t="str">
        <f t="shared" ref="C175:AC175" si="23">IF(C170&gt;C172,"ITC","PTC")</f>
        <v>ITC</v>
      </c>
      <c r="D175" s="77" t="str">
        <f t="shared" si="23"/>
        <v>ITC</v>
      </c>
      <c r="E175" s="77" t="str">
        <f t="shared" si="23"/>
        <v>PTC</v>
      </c>
      <c r="F175" s="77" t="str">
        <f t="shared" si="23"/>
        <v>PTC</v>
      </c>
      <c r="G175" s="77" t="str">
        <f t="shared" si="23"/>
        <v>PTC</v>
      </c>
      <c r="H175" s="77" t="str">
        <f t="shared" si="23"/>
        <v>PTC</v>
      </c>
      <c r="I175" s="77" t="str">
        <f t="shared" si="23"/>
        <v>PTC</v>
      </c>
      <c r="J175" s="77" t="str">
        <f t="shared" si="23"/>
        <v>PTC</v>
      </c>
      <c r="K175" s="77" t="str">
        <f t="shared" si="23"/>
        <v>PTC</v>
      </c>
      <c r="L175" s="77" t="str">
        <f t="shared" si="23"/>
        <v>PTC</v>
      </c>
      <c r="M175" s="77" t="str">
        <f t="shared" si="23"/>
        <v>PTC</v>
      </c>
      <c r="N175" s="77" t="str">
        <f t="shared" si="23"/>
        <v>PTC</v>
      </c>
      <c r="O175" s="77" t="str">
        <f t="shared" si="23"/>
        <v>PTC</v>
      </c>
      <c r="P175" s="77" t="str">
        <f t="shared" si="23"/>
        <v>PTC</v>
      </c>
      <c r="Q175" s="77" t="str">
        <f t="shared" si="23"/>
        <v>PTC</v>
      </c>
      <c r="R175" s="77" t="str">
        <f t="shared" si="23"/>
        <v>PTC</v>
      </c>
      <c r="S175" s="77" t="str">
        <f t="shared" si="23"/>
        <v>PTC</v>
      </c>
      <c r="T175" s="77" t="str">
        <f t="shared" si="23"/>
        <v>PTC</v>
      </c>
      <c r="U175" s="77" t="str">
        <f t="shared" si="23"/>
        <v>PTC</v>
      </c>
      <c r="V175" s="77" t="str">
        <f t="shared" si="23"/>
        <v>PTC</v>
      </c>
      <c r="W175" s="77" t="str">
        <f t="shared" si="23"/>
        <v>PTC</v>
      </c>
      <c r="X175" s="77" t="str">
        <f t="shared" si="23"/>
        <v>PTC</v>
      </c>
      <c r="Y175" s="77" t="str">
        <f t="shared" si="23"/>
        <v>PTC</v>
      </c>
      <c r="Z175" s="77" t="str">
        <f t="shared" si="23"/>
        <v>PTC</v>
      </c>
      <c r="AA175" s="77" t="str">
        <f t="shared" si="23"/>
        <v>PTC</v>
      </c>
      <c r="AB175" s="77" t="str">
        <f t="shared" si="23"/>
        <v>PTC</v>
      </c>
      <c r="AC175" s="77" t="str">
        <f t="shared" si="23"/>
        <v>PTC</v>
      </c>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3.5" x14ac:dyDescent="0.7">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3.5" x14ac:dyDescent="0.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3.5" x14ac:dyDescent="0.7">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3.5" x14ac:dyDescent="0.7">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3.5" x14ac:dyDescent="0.7">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3.5" x14ac:dyDescent="0.7">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3.5" x14ac:dyDescent="0.7">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3.5" x14ac:dyDescent="0.7">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3.5" x14ac:dyDescent="0.7">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3.5" x14ac:dyDescent="0.7">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3.5" x14ac:dyDescent="0.7">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3.5" x14ac:dyDescent="0.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3.5" x14ac:dyDescent="0.7">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3.5" x14ac:dyDescent="0.7">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3.5" x14ac:dyDescent="0.7">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3.5" x14ac:dyDescent="0.7">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3.5" x14ac:dyDescent="0.7">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3.5" x14ac:dyDescent="0.7">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3.5" x14ac:dyDescent="0.7">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3.5" x14ac:dyDescent="0.7">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3.5" x14ac:dyDescent="0.7">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3.5" x14ac:dyDescent="0.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3.5" x14ac:dyDescent="0.7">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3.5" x14ac:dyDescent="0.7">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3.5" x14ac:dyDescent="0.7">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3.5" x14ac:dyDescent="0.7">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3.5" x14ac:dyDescent="0.7">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3.5" x14ac:dyDescent="0.7">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3.5" x14ac:dyDescent="0.7">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3.5" x14ac:dyDescent="0.7">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3.5" x14ac:dyDescent="0.7">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3.5" x14ac:dyDescent="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3.5" x14ac:dyDescent="0.7">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3.5" x14ac:dyDescent="0.7">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3.5" x14ac:dyDescent="0.7">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3.5" x14ac:dyDescent="0.7">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3.5" x14ac:dyDescent="0.7">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3.5" x14ac:dyDescent="0.7">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3.5" x14ac:dyDescent="0.7">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3.5" x14ac:dyDescent="0.7">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3.5" x14ac:dyDescent="0.7">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3.5" x14ac:dyDescent="0.7">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3.5" x14ac:dyDescent="0.7">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3.5" x14ac:dyDescent="0.7">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3.5" x14ac:dyDescent="0.7">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3.5" x14ac:dyDescent="0.7">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3.5" x14ac:dyDescent="0.7">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3.5" x14ac:dyDescent="0.7">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3.5" x14ac:dyDescent="0.7">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3.5" x14ac:dyDescent="0.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3.5" x14ac:dyDescent="0.7">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3.5" x14ac:dyDescent="0.7">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3.5" x14ac:dyDescent="0.7">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3.5" x14ac:dyDescent="0.7">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3.5" x14ac:dyDescent="0.7">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3.5" x14ac:dyDescent="0.7">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3.5" x14ac:dyDescent="0.7">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3.5" x14ac:dyDescent="0.7">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3.5" x14ac:dyDescent="0.7">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3.5" x14ac:dyDescent="0.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3.5" x14ac:dyDescent="0.7">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3.5" x14ac:dyDescent="0.7">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3.5" x14ac:dyDescent="0.7">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3.5" x14ac:dyDescent="0.7">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3.5" x14ac:dyDescent="0.7">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3.5" x14ac:dyDescent="0.7">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3.5" x14ac:dyDescent="0.7">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3.5" x14ac:dyDescent="0.7">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Hydn'!B59</f>
        <v>0</v>
      </c>
      <c r="C22">
        <f>'Inflation Reduction Act - Hydn'!C59</f>
        <v>0</v>
      </c>
      <c r="D22">
        <f>'Inflation Reduction Act - Hydn'!D59</f>
        <v>2.5014508868259729E-5</v>
      </c>
      <c r="E22">
        <f>'Inflation Reduction Act - Hydn'!E59</f>
        <v>2.3155371324281244E-5</v>
      </c>
      <c r="F22">
        <f>'Inflation Reduction Act - Hydn'!F59</f>
        <v>2.1332603559644105E-5</v>
      </c>
      <c r="G22">
        <f>'Inflation Reduction Act - Hydn'!G59</f>
        <v>1.9511975193791754E-5</v>
      </c>
      <c r="H22">
        <f>'Inflation Reduction Act - Hydn'!H59</f>
        <v>1.7704183220648114E-5</v>
      </c>
      <c r="I22">
        <f>'Inflation Reduction Act - Hydn'!I59</f>
        <v>1.5900670045074048E-5</v>
      </c>
      <c r="J22">
        <f>'Inflation Reduction Act - Hydn'!J59</f>
        <v>1.4095017470715194E-5</v>
      </c>
      <c r="K22">
        <f>'Inflation Reduction Act - Hydn'!K59</f>
        <v>1.2310758884204193E-5</v>
      </c>
      <c r="L22">
        <f>'Inflation Reduction Act - Hydn'!L59</f>
        <v>1.0524360898908407E-5</v>
      </c>
      <c r="M22">
        <f>'Inflation Reduction Act - Hydn'!M59</f>
        <v>8.7550781038909051E-6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Hydn'!B58</f>
        <v>0</v>
      </c>
      <c r="C22">
        <f>'Inflation Reduction Act - Hydn'!C58</f>
        <v>0</v>
      </c>
      <c r="D22">
        <f>'Inflation Reduction Act - Hydn'!D58</f>
        <v>2.5014508868259729E-5</v>
      </c>
      <c r="E22">
        <f>'Inflation Reduction Act - Hydn'!E58</f>
        <v>2.3155371324281244E-5</v>
      </c>
      <c r="F22">
        <f>'Inflation Reduction Act - Hydn'!F58</f>
        <v>2.1332603559644105E-5</v>
      </c>
      <c r="G22">
        <f>'Inflation Reduction Act - Hydn'!G58</f>
        <v>1.9511975193791754E-5</v>
      </c>
      <c r="H22">
        <f>'Inflation Reduction Act - Hydn'!H58</f>
        <v>1.7704183220648114E-5</v>
      </c>
      <c r="I22">
        <f>'Inflation Reduction Act - Hydn'!I58</f>
        <v>1.5900670045074048E-5</v>
      </c>
      <c r="J22">
        <f>'Inflation Reduction Act - Hydn'!J58</f>
        <v>1.4095017470715194E-5</v>
      </c>
      <c r="K22">
        <f>'Inflation Reduction Act - Hydn'!K58</f>
        <v>1.2310758884204193E-5</v>
      </c>
      <c r="L22">
        <f>'Inflation Reduction Act - Hydn'!L58</f>
        <v>1.0524360898908407E-5</v>
      </c>
      <c r="M22">
        <f>'Inflation Reduction Act - Hydn'!M58</f>
        <v>8.7550781038909051E-6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6953125" defaultRowHeight="14.75" x14ac:dyDescent="0.75"/>
  <cols>
    <col min="1" max="1" width="26.54296875" customWidth="1"/>
    <col min="2" max="2" width="11.7265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7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3" t="s">
        <v>749</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6953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730</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731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732</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f>Calculations!D39</f>
        <v>0</v>
      </c>
      <c r="C5" s="19">
        <f>Calculations!E39</f>
        <v>1.5544356062906066</v>
      </c>
      <c r="D5" s="19">
        <f>'Inflation Reduction Act - Elec'!B123</f>
        <v>13.306660072408052</v>
      </c>
      <c r="E5" s="19">
        <f>'Inflation Reduction Act - Elec'!C123</f>
        <v>13.306660072408052</v>
      </c>
      <c r="F5" s="19">
        <f>'Inflation Reduction Act - Elec'!D123</f>
        <v>13.306660072408052</v>
      </c>
      <c r="G5" s="19">
        <f>'Inflation Reduction Act - Elec'!E123</f>
        <v>13.306660072408052</v>
      </c>
      <c r="H5" s="19">
        <f>'Inflation Reduction Act - Elec'!F123</f>
        <v>13.306660072408052</v>
      </c>
      <c r="I5" s="19">
        <f>'Inflation Reduction Act - Elec'!G123</f>
        <v>13.306660072408052</v>
      </c>
      <c r="J5" s="19">
        <f>'Inflation Reduction Act - Elec'!H123</f>
        <v>13.306660072408052</v>
      </c>
      <c r="K5" s="19">
        <f>'Inflation Reduction Act - Elec'!I123</f>
        <v>13.306660072408052</v>
      </c>
      <c r="L5" s="19">
        <f>'Inflation Reduction Act - Elec'!J123</f>
        <v>13.306660072408052</v>
      </c>
      <c r="M5" s="19">
        <f>'Inflation Reduction Act - Elec'!K123</f>
        <v>13.306660072408052</v>
      </c>
      <c r="N5" s="19">
        <f>'Inflation Reduction Act - Elec'!L123</f>
        <v>0</v>
      </c>
      <c r="O5" s="19">
        <f>'Inflation Reduction Act - Elec'!M123</f>
        <v>0</v>
      </c>
      <c r="P5" s="19">
        <f>'Inflation Reduction Act - Elec'!N123</f>
        <v>0</v>
      </c>
      <c r="Q5" s="19">
        <f>'Inflation Reduction Act - Elec'!O123</f>
        <v>0</v>
      </c>
      <c r="R5" s="19">
        <f>'Inflation Reduction Act - Elec'!P123</f>
        <v>0</v>
      </c>
      <c r="S5" s="19">
        <f>'Inflation Reduction Act - Elec'!Q123</f>
        <v>0</v>
      </c>
      <c r="T5" s="19">
        <f>'Inflation Reduction Act - Elec'!R123</f>
        <v>0</v>
      </c>
      <c r="U5" s="19">
        <f>'Inflation Reduction Act - Elec'!S123</f>
        <v>0</v>
      </c>
      <c r="V5" s="19">
        <f>'Inflation Reduction Act - Elec'!T123</f>
        <v>0</v>
      </c>
      <c r="W5" s="19">
        <f>'Inflation Reduction Act - Elec'!U123</f>
        <v>0</v>
      </c>
      <c r="X5" s="19">
        <f>'Inflation Reduction Act - Elec'!V123</f>
        <v>0</v>
      </c>
      <c r="Y5" s="19">
        <f>'Inflation Reduction Act - Elec'!W123</f>
        <v>0</v>
      </c>
      <c r="Z5" s="19">
        <f>'Inflation Reduction Act - Elec'!X123</f>
        <v>0</v>
      </c>
      <c r="AA5" s="19">
        <f>'Inflation Reduction Act - Elec'!Y123</f>
        <v>0</v>
      </c>
      <c r="AB5" s="19">
        <f>'Inflation Reduction Act - Elec'!Z123</f>
        <v>0</v>
      </c>
      <c r="AC5" s="19">
        <f>'Inflation Reduction Act - Elec'!AA123</f>
        <v>0</v>
      </c>
      <c r="AD5" s="19">
        <f>'Inflation Reduction Act - Elec'!AB123</f>
        <v>0</v>
      </c>
      <c r="AE5" s="19">
        <f>'Inflation Reduction Act - Elec'!AC123</f>
        <v>0</v>
      </c>
      <c r="AF5" s="19"/>
      <c r="AG5" s="19"/>
    </row>
    <row r="6" spans="1:33" x14ac:dyDescent="0.7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Elec'!B118</f>
        <v>23.620381171332561</v>
      </c>
      <c r="E7" s="4">
        <f>'Inflation Reduction Act - Elec'!C118</f>
        <v>23.620381171332561</v>
      </c>
      <c r="F7" s="4">
        <f>'Inflation Reduction Act - Elec'!D118</f>
        <v>23.620381171332561</v>
      </c>
      <c r="G7" s="4">
        <f>'Inflation Reduction Act - Elec'!E118</f>
        <v>23.620381171332561</v>
      </c>
      <c r="H7" s="4">
        <f>'Inflation Reduction Act - Elec'!F118</f>
        <v>23.620381171332561</v>
      </c>
      <c r="I7" s="4">
        <f>'Inflation Reduction Act - Elec'!G118</f>
        <v>23.620381171332561</v>
      </c>
      <c r="J7" s="4">
        <f>'Inflation Reduction Act - Elec'!H118</f>
        <v>23.620381171332561</v>
      </c>
      <c r="K7" s="4">
        <f>'Inflation Reduction Act - Elec'!I118</f>
        <v>23.620381171332561</v>
      </c>
      <c r="L7" s="4">
        <f>'Inflation Reduction Act - Elec'!J118</f>
        <v>23.620381171332561</v>
      </c>
      <c r="M7" s="4">
        <f>'Inflation Reduction Act - Elec'!K118</f>
        <v>23.620381171332561</v>
      </c>
      <c r="N7" s="4">
        <f>'Inflation Reduction Act - Elec'!L118</f>
        <v>23.620381171332561</v>
      </c>
      <c r="O7" s="4">
        <f>'Inflation Reduction Act - Elec'!M118</f>
        <v>23.620381171332561</v>
      </c>
      <c r="P7" s="4">
        <f>'Inflation Reduction Act - Elec'!N118</f>
        <v>23.620381171332561</v>
      </c>
      <c r="Q7" s="4">
        <f>'Inflation Reduction Act - Elec'!O118</f>
        <v>23.620381171332561</v>
      </c>
      <c r="R7" s="4">
        <f>'Inflation Reduction Act - Elec'!P118</f>
        <v>23.620381171332561</v>
      </c>
      <c r="S7" s="4">
        <f>'Inflation Reduction Act - Elec'!Q118</f>
        <v>23.620381171332561</v>
      </c>
      <c r="T7" s="4">
        <f>'Inflation Reduction Act - Elec'!R118</f>
        <v>23.620381171332561</v>
      </c>
      <c r="U7" s="4">
        <f>'Inflation Reduction Act - Elec'!S118</f>
        <v>17.715285878499422</v>
      </c>
      <c r="V7" s="4">
        <f>'Inflation Reduction Act - Elec'!T118</f>
        <v>11.81019058566628</v>
      </c>
      <c r="W7" s="4">
        <f>'Inflation Reduction Act - Elec'!U118</f>
        <v>0</v>
      </c>
      <c r="X7" s="4">
        <f>'Inflation Reduction Act - Elec'!V118</f>
        <v>0</v>
      </c>
      <c r="Y7" s="4">
        <f>'Inflation Reduction Act - Elec'!W118</f>
        <v>0</v>
      </c>
      <c r="Z7" s="4">
        <f>'Inflation Reduction Act - Elec'!X118</f>
        <v>0</v>
      </c>
      <c r="AA7" s="4">
        <f>'Inflation Reduction Act - Elec'!Y118</f>
        <v>0</v>
      </c>
      <c r="AB7" s="4">
        <f>'Inflation Reduction Act - Elec'!Z118</f>
        <v>0</v>
      </c>
      <c r="AC7" s="4">
        <f>'Inflation Reduction Act - Elec'!AA118</f>
        <v>0</v>
      </c>
      <c r="AD7" s="4">
        <f>'Inflation Reduction Act - Elec'!AB118</f>
        <v>0</v>
      </c>
      <c r="AE7" s="4">
        <f>'Inflation Reduction Act - Elec'!AC118</f>
        <v>0</v>
      </c>
    </row>
    <row r="8" spans="1:33" x14ac:dyDescent="0.75">
      <c r="A8" t="s">
        <v>733</v>
      </c>
      <c r="B8">
        <v>0</v>
      </c>
      <c r="C8">
        <v>0</v>
      </c>
      <c r="D8" s="4">
        <f>'Inflation Reduction Act - Elec'!B120</f>
        <v>0</v>
      </c>
      <c r="E8" s="4">
        <f>'Inflation Reduction Act - Elec'!C120</f>
        <v>0</v>
      </c>
      <c r="F8" s="4">
        <f>'Inflation Reduction Act - Elec'!D120</f>
        <v>0</v>
      </c>
      <c r="G8" s="4">
        <f>'Inflation Reduction Act - Elec'!E120</f>
        <v>23.058270922222079</v>
      </c>
      <c r="H8" s="4">
        <f>'Inflation Reduction Act - Elec'!F120</f>
        <v>23.054482578829365</v>
      </c>
      <c r="I8" s="4">
        <f>'Inflation Reduction Act - Elec'!G120</f>
        <v>23.051383025144418</v>
      </c>
      <c r="J8" s="4">
        <f>'Inflation Reduction Act - Elec'!H120</f>
        <v>23.051383025144418</v>
      </c>
      <c r="K8" s="4">
        <f>'Inflation Reduction Act - Elec'!I120</f>
        <v>23.051383025144418</v>
      </c>
      <c r="L8" s="4">
        <f>'Inflation Reduction Act - Elec'!J120</f>
        <v>23.051383025144418</v>
      </c>
      <c r="M8" s="4">
        <f>'Inflation Reduction Act - Elec'!K120</f>
        <v>23.051383025144418</v>
      </c>
      <c r="N8" s="4">
        <f>'Inflation Reduction Act - Elec'!L120</f>
        <v>23.051383025144418</v>
      </c>
      <c r="O8" s="4">
        <f>'Inflation Reduction Act - Elec'!M120</f>
        <v>23.051383025144418</v>
      </c>
      <c r="P8" s="4">
        <f>'Inflation Reduction Act - Elec'!N120</f>
        <v>23.051383025144418</v>
      </c>
      <c r="Q8" s="4">
        <f>'Inflation Reduction Act - Elec'!O120</f>
        <v>23.051383025144418</v>
      </c>
      <c r="R8" s="4">
        <f>'Inflation Reduction Act - Elec'!P120</f>
        <v>23.051383025144418</v>
      </c>
      <c r="S8" s="4">
        <f>'Inflation Reduction Act - Elec'!Q120</f>
        <v>17.288537268858313</v>
      </c>
      <c r="T8" s="4">
        <f>'Inflation Reduction Act - Elec'!R120</f>
        <v>11.525691512572209</v>
      </c>
      <c r="U8" s="4">
        <f>'Inflation Reduction Act - Elec'!S120</f>
        <v>0</v>
      </c>
      <c r="V8" s="4">
        <f>'Inflation Reduction Act - Elec'!T120</f>
        <v>0</v>
      </c>
      <c r="W8" s="4">
        <f>'Inflation Reduction Act - Elec'!U120</f>
        <v>0</v>
      </c>
      <c r="X8" s="4">
        <f>'Inflation Reduction Act - Elec'!V120</f>
        <v>0</v>
      </c>
      <c r="Y8" s="4">
        <f>'Inflation Reduction Act - Elec'!W120</f>
        <v>0</v>
      </c>
      <c r="Z8" s="4">
        <f>'Inflation Reduction Act - Elec'!X120</f>
        <v>0</v>
      </c>
      <c r="AA8" s="4">
        <f>'Inflation Reduction Act - Elec'!Y120</f>
        <v>0</v>
      </c>
      <c r="AB8" s="4">
        <f>'Inflation Reduction Act - Elec'!Z120</f>
        <v>0</v>
      </c>
      <c r="AC8" s="4">
        <f>'Inflation Reduction Act - Elec'!AA120</f>
        <v>0</v>
      </c>
      <c r="AD8" s="4">
        <f>'Inflation Reduction Act - Elec'!AB120</f>
        <v>0</v>
      </c>
      <c r="AE8" s="4">
        <f>'Inflation Reduction Act - Elec'!AC120</f>
        <v>0</v>
      </c>
    </row>
    <row r="9" spans="1:33" x14ac:dyDescent="0.75">
      <c r="A9" t="s">
        <v>734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735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736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737</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738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75">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4.75" x14ac:dyDescent="0.75"/>
  <cols>
    <col min="1" max="1" width="32.7265625" customWidth="1"/>
  </cols>
  <sheetData>
    <row r="1" spans="1:33" x14ac:dyDescent="0.75">
      <c r="A1" t="s">
        <v>748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730</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731</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732</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733</v>
      </c>
      <c r="B8" s="19">
        <f>Calculations!D5</f>
        <v>0.20099999999999998</v>
      </c>
      <c r="C8" s="19">
        <f>Calculations!E5</f>
        <v>0.17419999999999999</v>
      </c>
      <c r="D8" s="19">
        <f>'Inflation Reduction Act - Elec'!B146</f>
        <v>0.37940369807497465</v>
      </c>
      <c r="E8" s="19">
        <f>'Inflation Reduction Act - Elec'!C146</f>
        <v>0.38527608915906791</v>
      </c>
      <c r="F8" s="19">
        <f>'Inflation Reduction Act - Elec'!D146</f>
        <v>0.39114848024316112</v>
      </c>
      <c r="G8" s="19">
        <f>'Inflation Reduction Act - Elec'!E146</f>
        <v>0</v>
      </c>
      <c r="H8" s="19">
        <f>'Inflation Reduction Act - Elec'!F146</f>
        <v>0</v>
      </c>
      <c r="I8" s="19">
        <f>'Inflation Reduction Act - Elec'!G146</f>
        <v>0</v>
      </c>
      <c r="J8" s="19">
        <f>'Inflation Reduction Act - Elec'!H146</f>
        <v>0</v>
      </c>
      <c r="K8" s="19">
        <f>'Inflation Reduction Act - Elec'!I146</f>
        <v>0</v>
      </c>
      <c r="L8" s="19">
        <f>'Inflation Reduction Act - Elec'!J146</f>
        <v>0</v>
      </c>
      <c r="M8" s="19">
        <f>'Inflation Reduction Act - Elec'!K146</f>
        <v>0</v>
      </c>
      <c r="N8" s="19">
        <f>'Inflation Reduction Act - Elec'!L146</f>
        <v>0</v>
      </c>
      <c r="O8" s="19">
        <f>'Inflation Reduction Act - Elec'!M146</f>
        <v>0</v>
      </c>
      <c r="P8" s="19">
        <f>'Inflation Reduction Act - Elec'!N146</f>
        <v>0</v>
      </c>
      <c r="Q8" s="19">
        <f>'Inflation Reduction Act - Elec'!O146</f>
        <v>0</v>
      </c>
      <c r="R8" s="19">
        <f>'Inflation Reduction Act - Elec'!P146</f>
        <v>0</v>
      </c>
      <c r="S8" s="19">
        <f>'Inflation Reduction Act - Elec'!Q146</f>
        <v>0</v>
      </c>
      <c r="T8" s="19">
        <f>'Inflation Reduction Act - Elec'!R146</f>
        <v>0</v>
      </c>
      <c r="U8" s="19">
        <f>'Inflation Reduction Act - Elec'!S146</f>
        <v>0</v>
      </c>
      <c r="V8" s="19">
        <f>'Inflation Reduction Act - Elec'!T146</f>
        <v>0</v>
      </c>
      <c r="W8" s="19">
        <f>'Inflation Reduction Act - Elec'!U146</f>
        <v>0</v>
      </c>
      <c r="X8" s="19">
        <f>'Inflation Reduction Act - Elec'!V146</f>
        <v>0</v>
      </c>
      <c r="Y8" s="19">
        <f>'Inflation Reduction Act - Elec'!W146</f>
        <v>0</v>
      </c>
      <c r="Z8" s="19">
        <f>'Inflation Reduction Act - Elec'!X146</f>
        <v>0</v>
      </c>
      <c r="AA8" s="19">
        <f>'Inflation Reduction Act - Elec'!Y146</f>
        <v>0</v>
      </c>
      <c r="AB8" s="19">
        <f>'Inflation Reduction Act - Elec'!Z146</f>
        <v>0</v>
      </c>
      <c r="AC8" s="19">
        <f>'Inflation Reduction Act - Elec'!AA146</f>
        <v>0</v>
      </c>
      <c r="AD8" s="19">
        <f>'Inflation Reduction Act - Elec'!AB146</f>
        <v>0</v>
      </c>
      <c r="AE8" s="19">
        <f>'Inflation Reduction Act - Elec'!AC146</f>
        <v>0</v>
      </c>
      <c r="AF8" s="20"/>
      <c r="AG8" s="20"/>
    </row>
    <row r="9" spans="1:33" x14ac:dyDescent="0.75">
      <c r="A9" t="s">
        <v>734</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0.31218750000000001</v>
      </c>
      <c r="V9" s="19">
        <f>'Inflation Reduction Act - Elec'!T149</f>
        <v>0.208125</v>
      </c>
      <c r="W9" s="19">
        <f>'Inflation Reduction Act - Elec'!U149</f>
        <v>0</v>
      </c>
      <c r="X9" s="19">
        <f>'Inflation Reduction Act - Elec'!V149</f>
        <v>0</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0.31218750000000001</v>
      </c>
      <c r="U11" s="19">
        <f>'Inflation Reduction Act - Elec'!S152</f>
        <v>0.208125</v>
      </c>
      <c r="V11" s="19">
        <f>'Inflation Reduction Act - Elec'!T152</f>
        <v>0</v>
      </c>
      <c r="W11" s="19">
        <f>'Inflation Reduction Act - Elec'!U152</f>
        <v>0</v>
      </c>
      <c r="X11" s="19">
        <f>'Inflation Reduction Act - Elec'!V152</f>
        <v>0</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75">
      <c r="A12" t="s">
        <v>735</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736</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737</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504</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0.31218750000000001</v>
      </c>
      <c r="V15" s="19">
        <f>'Inflation Reduction Act - Elec'!T155</f>
        <v>0.208125</v>
      </c>
      <c r="W15" s="19">
        <f>'Inflation Reduction Act - Elec'!U155</f>
        <v>0</v>
      </c>
      <c r="X15" s="19">
        <f>'Inflation Reduction Act - Elec'!V155</f>
        <v>0</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7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738</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739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740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741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742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743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3" t="s">
        <v>746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3" t="s">
        <v>747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4.75" x14ac:dyDescent="0.75"/>
  <sheetData>
    <row r="1" spans="1:31"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75">
      <c r="A2" t="s">
        <v>730</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75">
      <c r="A3" t="s">
        <v>731</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75">
      <c r="A4" t="s">
        <v>732</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7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7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7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75">
      <c r="A8" t="s">
        <v>733</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75">
      <c r="A9" t="s">
        <v>734</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7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7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75">
      <c r="A12" t="s">
        <v>735</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75">
      <c r="A13" t="s">
        <v>736</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75">
      <c r="A14" t="s">
        <v>737</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7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7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75">
      <c r="A17" t="s">
        <v>738</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7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75">
      <c r="A19" t="s">
        <v>739</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75">
      <c r="A20" t="s">
        <v>740</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75">
      <c r="A21" t="s">
        <v>741</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75">
      <c r="A22" t="s">
        <v>742</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75">
      <c r="A23" t="s">
        <v>743</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75">
      <c r="A24" s="123" t="s">
        <v>746</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75">
      <c r="A25" s="123" t="s">
        <v>747</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6953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abSelected="1" topLeftCell="A51" workbookViewId="0">
      <selection activeCell="N61" sqref="N61"/>
    </sheetView>
  </sheetViews>
  <sheetFormatPr defaultRowHeight="14.75" x14ac:dyDescent="0.75"/>
  <cols>
    <col min="1" max="1" width="45.86328125" customWidth="1"/>
    <col min="2" max="2" width="18.86328125" customWidth="1"/>
    <col min="3" max="3" width="15.40625" customWidth="1"/>
    <col min="4" max="4" width="12" bestFit="1" customWidth="1"/>
    <col min="5" max="5" width="9.54296875" customWidth="1"/>
    <col min="6" max="6" width="12" customWidth="1"/>
  </cols>
  <sheetData>
    <row r="1" spans="1:12" x14ac:dyDescent="0.75">
      <c r="A1" s="1" t="s">
        <v>981</v>
      </c>
      <c r="B1">
        <v>2023</v>
      </c>
      <c r="C1">
        <v>2030</v>
      </c>
      <c r="D1">
        <v>2050</v>
      </c>
    </row>
    <row r="2" spans="1:12" x14ac:dyDescent="0.75">
      <c r="A2" s="1" t="s">
        <v>982</v>
      </c>
      <c r="B2" s="343">
        <v>4.8</v>
      </c>
      <c r="C2" s="343">
        <v>2.08</v>
      </c>
      <c r="D2" s="343">
        <v>0.82</v>
      </c>
    </row>
    <row r="3" spans="1:12" x14ac:dyDescent="0.75">
      <c r="A3" s="1" t="s">
        <v>983</v>
      </c>
      <c r="B3" s="343">
        <v>2.5</v>
      </c>
      <c r="C3" s="343">
        <v>2.4500000000000002</v>
      </c>
      <c r="D3" s="343">
        <v>2.41</v>
      </c>
    </row>
    <row r="5" spans="1:12" x14ac:dyDescent="0.75">
      <c r="A5" s="1" t="s">
        <v>984</v>
      </c>
      <c r="B5">
        <v>2023</v>
      </c>
      <c r="C5">
        <v>2030</v>
      </c>
      <c r="D5">
        <v>2050</v>
      </c>
    </row>
    <row r="6" spans="1:12" x14ac:dyDescent="0.75">
      <c r="A6" s="1" t="s">
        <v>982</v>
      </c>
      <c r="B6" s="343">
        <f>B2*About!$A$84</f>
        <v>4.2581312231705768</v>
      </c>
      <c r="C6" s="343">
        <f>C2*About!$A$84</f>
        <v>1.8451901967072499</v>
      </c>
      <c r="D6" s="343">
        <f>D2*About!$A$84</f>
        <v>0.72743075062497342</v>
      </c>
      <c r="E6" s="343"/>
      <c r="F6" s="343"/>
      <c r="G6" s="343"/>
      <c r="H6" s="343"/>
      <c r="I6" s="343"/>
      <c r="J6" s="343"/>
      <c r="K6" s="343"/>
      <c r="L6" s="343"/>
    </row>
    <row r="7" spans="1:12" x14ac:dyDescent="0.75">
      <c r="A7" s="1" t="s">
        <v>983</v>
      </c>
      <c r="B7" s="343">
        <f>B3*About!$A$84</f>
        <v>2.2177766787346753</v>
      </c>
      <c r="C7" s="343">
        <f>C3*About!$A$84</f>
        <v>2.1734211451599821</v>
      </c>
      <c r="D7" s="343">
        <f>D3*About!$A$84</f>
        <v>2.1379367183002271</v>
      </c>
    </row>
    <row r="9" spans="1:12" x14ac:dyDescent="0.75">
      <c r="A9" s="1" t="s">
        <v>985</v>
      </c>
    </row>
    <row r="10" spans="1:12" x14ac:dyDescent="0.75">
      <c r="A10">
        <v>61013</v>
      </c>
      <c r="B10" t="s">
        <v>986</v>
      </c>
    </row>
    <row r="11" spans="1:12" x14ac:dyDescent="0.75">
      <c r="A11" s="15" t="s">
        <v>987</v>
      </c>
    </row>
    <row r="13" spans="1:12" x14ac:dyDescent="0.75">
      <c r="A13" s="1" t="s">
        <v>988</v>
      </c>
    </row>
    <row r="14" spans="1:12" x14ac:dyDescent="0.75">
      <c r="A14">
        <v>2.2046199999999998</v>
      </c>
      <c r="B14" t="s">
        <v>989</v>
      </c>
    </row>
    <row r="16" spans="1:12" x14ac:dyDescent="0.75">
      <c r="A16" t="s">
        <v>990</v>
      </c>
    </row>
    <row r="17" spans="1:35" x14ac:dyDescent="0.75">
      <c r="A17" t="s">
        <v>991</v>
      </c>
    </row>
    <row r="18" spans="1:35" x14ac:dyDescent="0.75">
      <c r="A18" t="s">
        <v>992</v>
      </c>
    </row>
    <row r="20" spans="1:35" x14ac:dyDescent="0.75">
      <c r="A20" t="s">
        <v>993</v>
      </c>
    </row>
    <row r="21" spans="1:35" x14ac:dyDescent="0.75">
      <c r="A21" t="s">
        <v>994</v>
      </c>
    </row>
    <row r="22" spans="1:35" x14ac:dyDescent="0.75">
      <c r="A22" t="s">
        <v>995</v>
      </c>
    </row>
    <row r="23" spans="1:35" x14ac:dyDescent="0.75">
      <c r="A23" t="s">
        <v>996</v>
      </c>
    </row>
    <row r="24" spans="1:35" x14ac:dyDescent="0.75">
      <c r="A24" t="s">
        <v>997</v>
      </c>
    </row>
    <row r="26" spans="1:35" x14ac:dyDescent="0.75">
      <c r="A26" t="s">
        <v>998</v>
      </c>
      <c r="D26">
        <v>2023</v>
      </c>
      <c r="E26">
        <v>2030</v>
      </c>
      <c r="F26">
        <v>2050</v>
      </c>
    </row>
    <row r="27" spans="1:35" x14ac:dyDescent="0.75">
      <c r="A27" t="s">
        <v>999</v>
      </c>
      <c r="D27" s="5">
        <f>B6/$A$14/$A$10</f>
        <v>3.1656501569774988E-5</v>
      </c>
      <c r="E27" s="5">
        <f t="shared" ref="E27:F28" si="0">C6/$A$14/$A$10</f>
        <v>1.3717817346902493E-5</v>
      </c>
      <c r="F27" s="5">
        <f t="shared" si="0"/>
        <v>5.4079856848365593E-6</v>
      </c>
    </row>
    <row r="28" spans="1:35" x14ac:dyDescent="0.75">
      <c r="A28" t="s">
        <v>1000</v>
      </c>
      <c r="D28" s="5">
        <f>B7/$A$14/$A$10</f>
        <v>1.6487761234257805E-5</v>
      </c>
      <c r="E28" s="5">
        <f t="shared" si="0"/>
        <v>1.6158006009572651E-5</v>
      </c>
      <c r="F28" s="5">
        <f t="shared" si="0"/>
        <v>1.5894201829824525E-5</v>
      </c>
      <c r="G28" s="5"/>
    </row>
    <row r="30" spans="1:35" x14ac:dyDescent="0.75">
      <c r="A30" s="344" t="s">
        <v>967</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75">
      <c r="A31" s="1" t="s">
        <v>968</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x14ac:dyDescent="0.75">
      <c r="A32" t="s">
        <v>969</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75">
      <c r="A33" t="s">
        <v>970</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75">
      <c r="A34" t="s">
        <v>971</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75">
      <c r="A35" t="s">
        <v>972</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75">
      <c r="A36" t="s">
        <v>973</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75">
      <c r="A37" t="s">
        <v>974</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75">
      <c r="A38" t="s">
        <v>975</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75">
      <c r="A40" s="344" t="s">
        <v>1002</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x14ac:dyDescent="0.75">
      <c r="A41" s="1" t="s">
        <v>750</v>
      </c>
      <c r="C41" s="1" t="s">
        <v>1142</v>
      </c>
      <c r="D41" s="1"/>
      <c r="E41" s="1"/>
    </row>
    <row r="42" spans="1:35" x14ac:dyDescent="0.75">
      <c r="A42" s="1"/>
    </row>
    <row r="43" spans="1:35" x14ac:dyDescent="0.75">
      <c r="A43" t="s">
        <v>1005</v>
      </c>
      <c r="B43">
        <v>3</v>
      </c>
      <c r="C43">
        <f>_xlfn.XLOOKUP(About!B2,'Current Policies'!B:B,'Current Policies'!E:E,0,1,1)</f>
        <v>1</v>
      </c>
    </row>
    <row r="44" spans="1:35" x14ac:dyDescent="0.75">
      <c r="A44" t="s">
        <v>751</v>
      </c>
      <c r="B44">
        <v>61127.365236523648</v>
      </c>
    </row>
    <row r="45" spans="1:35" x14ac:dyDescent="0.75">
      <c r="A45" t="s">
        <v>753</v>
      </c>
      <c r="B45">
        <v>2.2046199999999998</v>
      </c>
    </row>
    <row r="46" spans="1:35" x14ac:dyDescent="0.75">
      <c r="A46" t="s">
        <v>754</v>
      </c>
      <c r="B46">
        <f>B44*B45</f>
        <v>134762.61194774476</v>
      </c>
    </row>
    <row r="47" spans="1:35" x14ac:dyDescent="0.75">
      <c r="A47" t="s">
        <v>752</v>
      </c>
      <c r="B47">
        <f>B43/B46*About!$A$84</f>
        <v>1.9748296474941895E-5</v>
      </c>
      <c r="C47">
        <f>B47*(C43/B43)</f>
        <v>6.5827654916472977E-6</v>
      </c>
      <c r="D47">
        <f>B47+C47</f>
        <v>2.6331061966589191E-5</v>
      </c>
    </row>
    <row r="49" spans="1:31" x14ac:dyDescent="0.75">
      <c r="A49" t="s">
        <v>1006</v>
      </c>
      <c r="B49">
        <v>0.75</v>
      </c>
    </row>
    <row r="50" spans="1:31" x14ac:dyDescent="0.75">
      <c r="A50" t="s">
        <v>751</v>
      </c>
      <c r="B50">
        <v>61127.365236523648</v>
      </c>
    </row>
    <row r="51" spans="1:31" x14ac:dyDescent="0.75">
      <c r="A51" t="s">
        <v>753</v>
      </c>
      <c r="B51">
        <v>2.2046199999999998</v>
      </c>
    </row>
    <row r="52" spans="1:31" x14ac:dyDescent="0.75">
      <c r="A52" t="s">
        <v>754</v>
      </c>
      <c r="B52">
        <f>B50*B51</f>
        <v>134762.61194774476</v>
      </c>
    </row>
    <row r="53" spans="1:31" x14ac:dyDescent="0.75">
      <c r="A53" t="s">
        <v>752</v>
      </c>
      <c r="B53">
        <f>B49/B52*About!$A$84</f>
        <v>4.9370741187354737E-6</v>
      </c>
    </row>
    <row r="56" spans="1:31" x14ac:dyDescent="0.7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75">
      <c r="A57" s="1" t="s">
        <v>1003</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75">
      <c r="A58" s="1" t="s">
        <v>1004</v>
      </c>
      <c r="B58">
        <v>0</v>
      </c>
      <c r="C58">
        <v>0</v>
      </c>
      <c r="D58" s="5">
        <f>SUM(B33,B38)*$D$47+SUM(B34:B37,B39)*$B$53</f>
        <v>2.5014508868259729E-5</v>
      </c>
      <c r="E58" s="5">
        <f t="shared" ref="E58:M58" si="3">SUM(C33,C38)*$D$47+SUM(C34:C37,C39)*$B$53</f>
        <v>2.3155371324281244E-5</v>
      </c>
      <c r="F58" s="5">
        <f t="shared" si="3"/>
        <v>2.1332603559644105E-5</v>
      </c>
      <c r="G58" s="5">
        <f t="shared" si="3"/>
        <v>1.9511975193791754E-5</v>
      </c>
      <c r="H58" s="5">
        <f t="shared" si="3"/>
        <v>1.7704183220648114E-5</v>
      </c>
      <c r="I58" s="5">
        <f t="shared" si="3"/>
        <v>1.5900670045074048E-5</v>
      </c>
      <c r="J58" s="5">
        <f t="shared" si="3"/>
        <v>1.4095017470715194E-5</v>
      </c>
      <c r="K58" s="5">
        <f t="shared" si="3"/>
        <v>1.2310758884204193E-5</v>
      </c>
      <c r="L58" s="5">
        <f t="shared" si="3"/>
        <v>1.0524360898908407E-5</v>
      </c>
      <c r="M58" s="5">
        <f t="shared" si="3"/>
        <v>8.7550781038909051E-6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75">
      <c r="A59" s="1" t="s">
        <v>1001</v>
      </c>
      <c r="B59">
        <v>0</v>
      </c>
      <c r="C59">
        <v>0</v>
      </c>
      <c r="D59" s="5">
        <f>D58</f>
        <v>2.5014508868259729E-5</v>
      </c>
      <c r="E59" s="5">
        <f t="shared" ref="E59:M59" si="5">E58</f>
        <v>2.3155371324281244E-5</v>
      </c>
      <c r="F59" s="5">
        <f t="shared" si="5"/>
        <v>2.1332603559644105E-5</v>
      </c>
      <c r="G59" s="5">
        <f t="shared" si="5"/>
        <v>1.9511975193791754E-5</v>
      </c>
      <c r="H59" s="5">
        <f t="shared" si="5"/>
        <v>1.7704183220648114E-5</v>
      </c>
      <c r="I59" s="5">
        <f t="shared" si="5"/>
        <v>1.5900670045074048E-5</v>
      </c>
      <c r="J59" s="5">
        <f t="shared" si="5"/>
        <v>1.4095017470715194E-5</v>
      </c>
      <c r="K59" s="5">
        <f t="shared" si="5"/>
        <v>1.2310758884204193E-5</v>
      </c>
      <c r="L59" s="5">
        <f t="shared" si="5"/>
        <v>1.0524360898908407E-5</v>
      </c>
      <c r="M59" s="5">
        <f t="shared" si="5"/>
        <v>8.7550781038909051E-6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F608D-6B99-41AC-B1AB-EB189A6A2778}">
  <dimension ref="A1:E51"/>
  <sheetViews>
    <sheetView workbookViewId="0">
      <selection sqref="A1:E51"/>
    </sheetView>
  </sheetViews>
  <sheetFormatPr defaultRowHeight="14.75" x14ac:dyDescent="0.75"/>
  <sheetData>
    <row r="1" spans="1:5" x14ac:dyDescent="0.75">
      <c r="A1" t="s">
        <v>1136</v>
      </c>
      <c r="B1" t="s">
        <v>1137</v>
      </c>
      <c r="C1" t="s">
        <v>1138</v>
      </c>
      <c r="D1" t="s">
        <v>1139</v>
      </c>
      <c r="E1" t="s">
        <v>750</v>
      </c>
    </row>
    <row r="2" spans="1:5" x14ac:dyDescent="0.75">
      <c r="A2" s="351" t="s">
        <v>1036</v>
      </c>
      <c r="B2" s="351" t="s">
        <v>1037</v>
      </c>
      <c r="E2">
        <v>0</v>
      </c>
    </row>
    <row r="3" spans="1:5" x14ac:dyDescent="0.75">
      <c r="A3" s="351" t="s">
        <v>1038</v>
      </c>
      <c r="B3" s="351" t="s">
        <v>1039</v>
      </c>
      <c r="E3">
        <v>0</v>
      </c>
    </row>
    <row r="4" spans="1:5" x14ac:dyDescent="0.75">
      <c r="A4" s="351" t="s">
        <v>1040</v>
      </c>
      <c r="B4" s="351" t="s">
        <v>1041</v>
      </c>
      <c r="E4">
        <v>0</v>
      </c>
    </row>
    <row r="5" spans="1:5" x14ac:dyDescent="0.75">
      <c r="A5" s="351" t="s">
        <v>1042</v>
      </c>
      <c r="B5" s="351" t="s">
        <v>1043</v>
      </c>
      <c r="E5">
        <v>0</v>
      </c>
    </row>
    <row r="6" spans="1:5" x14ac:dyDescent="0.75">
      <c r="A6" s="351" t="s">
        <v>1044</v>
      </c>
      <c r="B6" s="351" t="s">
        <v>1045</v>
      </c>
      <c r="E6">
        <v>0</v>
      </c>
    </row>
    <row r="7" spans="1:5" x14ac:dyDescent="0.75">
      <c r="A7" s="351" t="s">
        <v>1046</v>
      </c>
      <c r="B7" s="351" t="s">
        <v>1047</v>
      </c>
      <c r="C7" t="s">
        <v>1140</v>
      </c>
      <c r="D7" s="133" t="s">
        <v>1141</v>
      </c>
      <c r="E7">
        <v>1</v>
      </c>
    </row>
    <row r="8" spans="1:5" x14ac:dyDescent="0.75">
      <c r="A8" s="351" t="s">
        <v>1048</v>
      </c>
      <c r="B8" s="351" t="s">
        <v>1049</v>
      </c>
      <c r="E8">
        <v>0</v>
      </c>
    </row>
    <row r="9" spans="1:5" x14ac:dyDescent="0.75">
      <c r="A9" s="351" t="s">
        <v>1050</v>
      </c>
      <c r="B9" s="351" t="s">
        <v>1051</v>
      </c>
      <c r="E9">
        <v>0</v>
      </c>
    </row>
    <row r="10" spans="1:5" x14ac:dyDescent="0.75">
      <c r="A10" s="351" t="s">
        <v>1052</v>
      </c>
      <c r="B10" s="351" t="s">
        <v>1053</v>
      </c>
      <c r="E10">
        <v>0</v>
      </c>
    </row>
    <row r="11" spans="1:5" x14ac:dyDescent="0.75">
      <c r="A11" s="351" t="s">
        <v>1054</v>
      </c>
      <c r="B11" s="351" t="s">
        <v>1055</v>
      </c>
      <c r="E11">
        <v>0</v>
      </c>
    </row>
    <row r="12" spans="1:5" x14ac:dyDescent="0.75">
      <c r="A12" s="351" t="s">
        <v>1056</v>
      </c>
      <c r="B12" s="351" t="s">
        <v>1057</v>
      </c>
      <c r="E12">
        <v>0</v>
      </c>
    </row>
    <row r="13" spans="1:5" x14ac:dyDescent="0.75">
      <c r="A13" s="351" t="s">
        <v>1058</v>
      </c>
      <c r="B13" s="351" t="s">
        <v>1059</v>
      </c>
      <c r="E13">
        <v>0</v>
      </c>
    </row>
    <row r="14" spans="1:5" x14ac:dyDescent="0.75">
      <c r="A14" s="351" t="s">
        <v>1060</v>
      </c>
      <c r="B14" s="351" t="s">
        <v>1061</v>
      </c>
      <c r="E14">
        <v>0</v>
      </c>
    </row>
    <row r="15" spans="1:5" x14ac:dyDescent="0.75">
      <c r="A15" s="351" t="s">
        <v>1062</v>
      </c>
      <c r="B15" s="351" t="s">
        <v>1063</v>
      </c>
      <c r="E15">
        <v>0</v>
      </c>
    </row>
    <row r="16" spans="1:5" x14ac:dyDescent="0.75">
      <c r="A16" s="351" t="s">
        <v>1064</v>
      </c>
      <c r="B16" s="351" t="s">
        <v>1065</v>
      </c>
      <c r="E16">
        <v>0</v>
      </c>
    </row>
    <row r="17" spans="1:5" x14ac:dyDescent="0.75">
      <c r="A17" s="351" t="s">
        <v>1066</v>
      </c>
      <c r="B17" s="351" t="s">
        <v>1067</v>
      </c>
      <c r="E17">
        <v>0</v>
      </c>
    </row>
    <row r="18" spans="1:5" x14ac:dyDescent="0.75">
      <c r="A18" s="351" t="s">
        <v>1068</v>
      </c>
      <c r="B18" s="351" t="s">
        <v>1069</v>
      </c>
      <c r="E18">
        <v>0</v>
      </c>
    </row>
    <row r="19" spans="1:5" x14ac:dyDescent="0.75">
      <c r="A19" s="351" t="s">
        <v>1070</v>
      </c>
      <c r="B19" s="351" t="s">
        <v>1071</v>
      </c>
      <c r="E19">
        <v>0</v>
      </c>
    </row>
    <row r="20" spans="1:5" x14ac:dyDescent="0.75">
      <c r="A20" s="351" t="s">
        <v>1072</v>
      </c>
      <c r="B20" s="351" t="s">
        <v>1073</v>
      </c>
      <c r="E20">
        <v>0</v>
      </c>
    </row>
    <row r="21" spans="1:5" x14ac:dyDescent="0.75">
      <c r="A21" s="351" t="s">
        <v>1074</v>
      </c>
      <c r="B21" s="351" t="s">
        <v>1075</v>
      </c>
      <c r="E21">
        <v>0</v>
      </c>
    </row>
    <row r="22" spans="1:5" x14ac:dyDescent="0.75">
      <c r="A22" s="351" t="s">
        <v>1076</v>
      </c>
      <c r="B22" s="351" t="s">
        <v>1077</v>
      </c>
      <c r="E22">
        <v>0</v>
      </c>
    </row>
    <row r="23" spans="1:5" x14ac:dyDescent="0.75">
      <c r="A23" s="351" t="s">
        <v>1078</v>
      </c>
      <c r="B23" s="351" t="s">
        <v>1079</v>
      </c>
      <c r="E23">
        <v>0</v>
      </c>
    </row>
    <row r="24" spans="1:5" x14ac:dyDescent="0.75">
      <c r="A24" s="351" t="s">
        <v>1080</v>
      </c>
      <c r="B24" s="351" t="s">
        <v>1081</v>
      </c>
      <c r="E24">
        <v>0</v>
      </c>
    </row>
    <row r="25" spans="1:5" x14ac:dyDescent="0.75">
      <c r="A25" s="351" t="s">
        <v>1082</v>
      </c>
      <c r="B25" s="351" t="s">
        <v>1083</v>
      </c>
      <c r="E25">
        <v>0</v>
      </c>
    </row>
    <row r="26" spans="1:5" x14ac:dyDescent="0.75">
      <c r="A26" s="351" t="s">
        <v>1084</v>
      </c>
      <c r="B26" s="351" t="s">
        <v>1085</v>
      </c>
      <c r="E26">
        <v>0</v>
      </c>
    </row>
    <row r="27" spans="1:5" x14ac:dyDescent="0.75">
      <c r="A27" s="351" t="s">
        <v>1086</v>
      </c>
      <c r="B27" s="351" t="s">
        <v>1087</v>
      </c>
      <c r="E27">
        <v>0</v>
      </c>
    </row>
    <row r="28" spans="1:5" x14ac:dyDescent="0.75">
      <c r="A28" s="351" t="s">
        <v>1088</v>
      </c>
      <c r="B28" s="351" t="s">
        <v>1089</v>
      </c>
      <c r="E28">
        <v>0</v>
      </c>
    </row>
    <row r="29" spans="1:5" x14ac:dyDescent="0.75">
      <c r="A29" s="351" t="s">
        <v>1090</v>
      </c>
      <c r="B29" s="351" t="s">
        <v>1091</v>
      </c>
      <c r="E29">
        <v>0</v>
      </c>
    </row>
    <row r="30" spans="1:5" x14ac:dyDescent="0.75">
      <c r="A30" s="351" t="s">
        <v>1092</v>
      </c>
      <c r="B30" s="351" t="s">
        <v>1093</v>
      </c>
      <c r="E30">
        <v>0</v>
      </c>
    </row>
    <row r="31" spans="1:5" x14ac:dyDescent="0.75">
      <c r="A31" s="351" t="s">
        <v>1094</v>
      </c>
      <c r="B31" s="351" t="s">
        <v>1095</v>
      </c>
      <c r="E31">
        <v>0</v>
      </c>
    </row>
    <row r="32" spans="1:5" x14ac:dyDescent="0.75">
      <c r="A32" s="351" t="s">
        <v>1096</v>
      </c>
      <c r="B32" s="351" t="s">
        <v>1097</v>
      </c>
      <c r="E32">
        <v>0</v>
      </c>
    </row>
    <row r="33" spans="1:5" x14ac:dyDescent="0.75">
      <c r="A33" s="351" t="s">
        <v>1098</v>
      </c>
      <c r="B33" s="351" t="s">
        <v>1099</v>
      </c>
      <c r="E33">
        <v>0</v>
      </c>
    </row>
    <row r="34" spans="1:5" x14ac:dyDescent="0.75">
      <c r="A34" s="351" t="s">
        <v>1100</v>
      </c>
      <c r="B34" s="351" t="s">
        <v>1101</v>
      </c>
      <c r="E34">
        <v>0</v>
      </c>
    </row>
    <row r="35" spans="1:5" x14ac:dyDescent="0.75">
      <c r="A35" s="351" t="s">
        <v>1102</v>
      </c>
      <c r="B35" s="351" t="s">
        <v>1103</v>
      </c>
      <c r="E35">
        <v>0</v>
      </c>
    </row>
    <row r="36" spans="1:5" x14ac:dyDescent="0.75">
      <c r="A36" s="351" t="s">
        <v>1104</v>
      </c>
      <c r="B36" s="351" t="s">
        <v>1105</v>
      </c>
      <c r="E36">
        <v>0</v>
      </c>
    </row>
    <row r="37" spans="1:5" x14ac:dyDescent="0.75">
      <c r="A37" s="351" t="s">
        <v>1106</v>
      </c>
      <c r="B37" s="351" t="s">
        <v>1107</v>
      </c>
      <c r="E37">
        <v>0</v>
      </c>
    </row>
    <row r="38" spans="1:5" x14ac:dyDescent="0.75">
      <c r="A38" s="351" t="s">
        <v>1108</v>
      </c>
      <c r="B38" s="351" t="s">
        <v>1109</v>
      </c>
      <c r="E38">
        <v>0</v>
      </c>
    </row>
    <row r="39" spans="1:5" x14ac:dyDescent="0.75">
      <c r="A39" s="351" t="s">
        <v>1110</v>
      </c>
      <c r="B39" s="351" t="s">
        <v>1111</v>
      </c>
      <c r="E39">
        <v>0</v>
      </c>
    </row>
    <row r="40" spans="1:5" x14ac:dyDescent="0.75">
      <c r="A40" s="351" t="s">
        <v>1112</v>
      </c>
      <c r="B40" s="351" t="s">
        <v>1113</v>
      </c>
      <c r="E40">
        <v>0</v>
      </c>
    </row>
    <row r="41" spans="1:5" x14ac:dyDescent="0.75">
      <c r="A41" s="351" t="s">
        <v>1114</v>
      </c>
      <c r="B41" s="351" t="s">
        <v>1115</v>
      </c>
      <c r="E41">
        <v>0</v>
      </c>
    </row>
    <row r="42" spans="1:5" x14ac:dyDescent="0.75">
      <c r="A42" s="351" t="s">
        <v>1116</v>
      </c>
      <c r="B42" s="351" t="s">
        <v>1117</v>
      </c>
      <c r="E42">
        <v>0</v>
      </c>
    </row>
    <row r="43" spans="1:5" x14ac:dyDescent="0.75">
      <c r="A43" s="351" t="s">
        <v>1118</v>
      </c>
      <c r="B43" s="351" t="s">
        <v>1119</v>
      </c>
      <c r="E43">
        <v>0</v>
      </c>
    </row>
    <row r="44" spans="1:5" x14ac:dyDescent="0.75">
      <c r="A44" s="351" t="s">
        <v>1120</v>
      </c>
      <c r="B44" s="351" t="s">
        <v>1121</v>
      </c>
      <c r="E44">
        <v>0</v>
      </c>
    </row>
    <row r="45" spans="1:5" x14ac:dyDescent="0.75">
      <c r="A45" s="351" t="s">
        <v>1122</v>
      </c>
      <c r="B45" s="351" t="s">
        <v>1123</v>
      </c>
      <c r="E45">
        <v>0</v>
      </c>
    </row>
    <row r="46" spans="1:5" x14ac:dyDescent="0.75">
      <c r="A46" s="351" t="s">
        <v>1124</v>
      </c>
      <c r="B46" s="351" t="s">
        <v>1125</v>
      </c>
      <c r="E46">
        <v>0</v>
      </c>
    </row>
    <row r="47" spans="1:5" x14ac:dyDescent="0.75">
      <c r="A47" s="351" t="s">
        <v>1126</v>
      </c>
      <c r="B47" s="351" t="s">
        <v>1127</v>
      </c>
      <c r="E47">
        <v>0</v>
      </c>
    </row>
    <row r="48" spans="1:5" x14ac:dyDescent="0.75">
      <c r="A48" s="351" t="s">
        <v>1128</v>
      </c>
      <c r="B48" s="351" t="s">
        <v>1129</v>
      </c>
      <c r="E48">
        <v>0</v>
      </c>
    </row>
    <row r="49" spans="1:5" x14ac:dyDescent="0.75">
      <c r="A49" s="351" t="s">
        <v>1130</v>
      </c>
      <c r="B49" s="351" t="s">
        <v>1131</v>
      </c>
      <c r="E49">
        <v>0</v>
      </c>
    </row>
    <row r="50" spans="1:5" x14ac:dyDescent="0.75">
      <c r="A50" s="351" t="s">
        <v>1132</v>
      </c>
      <c r="B50" s="351" t="s">
        <v>1133</v>
      </c>
      <c r="E50">
        <v>0</v>
      </c>
    </row>
    <row r="51" spans="1:5" x14ac:dyDescent="0.75">
      <c r="A51" s="351" t="s">
        <v>1134</v>
      </c>
      <c r="B51" s="351" t="s">
        <v>1135</v>
      </c>
      <c r="E51">
        <v>0</v>
      </c>
    </row>
  </sheetData>
  <hyperlinks>
    <hyperlink ref="D7" r:id="rId1" xr:uid="{CD01B1E2-4B84-4781-8346-926012A600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75">
      <c r="A3" t="s">
        <v>766</v>
      </c>
      <c r="B3" s="353" t="s">
        <v>767</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75">
      <c r="A4" t="s">
        <v>768</v>
      </c>
      <c r="B4" s="354"/>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7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75">
      <c r="B6" s="353" t="s">
        <v>769</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75">
      <c r="B7" s="354"/>
      <c r="C7" s="128" t="s">
        <v>770</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75">
      <c r="B8" s="354"/>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75">
      <c r="A9" s="1" t="s">
        <v>771</v>
      </c>
      <c r="B9" s="129" t="s">
        <v>772</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773</v>
      </c>
    </row>
    <row r="10" spans="1:34" x14ac:dyDescent="0.75">
      <c r="B10" s="129" t="s">
        <v>774</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75">
      <c r="A11" s="1"/>
      <c r="B11" s="129" t="s">
        <v>775</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776</v>
      </c>
    </row>
    <row r="12" spans="1:34" x14ac:dyDescent="0.75">
      <c r="B12" s="129" t="s">
        <v>777</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75">
      <c r="B13" s="129" t="s">
        <v>778</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776</v>
      </c>
    </row>
    <row r="14" spans="1:34" x14ac:dyDescent="0.75">
      <c r="B14" s="129" t="s">
        <v>779</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75">
      <c r="B15" s="129" t="s">
        <v>780</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781</v>
      </c>
    </row>
    <row r="16" spans="1:34" x14ac:dyDescent="0.75">
      <c r="B16" s="129" t="s">
        <v>782</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776</v>
      </c>
    </row>
    <row r="17" spans="1:34" x14ac:dyDescent="0.75">
      <c r="B17" s="129" t="s">
        <v>783</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776</v>
      </c>
    </row>
    <row r="18" spans="1:34" x14ac:dyDescent="0.75">
      <c r="B18" s="129" t="s">
        <v>784</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776</v>
      </c>
    </row>
    <row r="19" spans="1:34" x14ac:dyDescent="0.75">
      <c r="B19" s="129" t="s">
        <v>785</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75">
      <c r="B20" s="129" t="s">
        <v>786</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776</v>
      </c>
    </row>
    <row r="21" spans="1:34" x14ac:dyDescent="0.75">
      <c r="B21" s="129" t="s">
        <v>787</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776</v>
      </c>
    </row>
    <row r="22" spans="1:34" x14ac:dyDescent="0.75">
      <c r="B22" s="129" t="s">
        <v>788</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776</v>
      </c>
    </row>
    <row r="23" spans="1:34" x14ac:dyDescent="0.75">
      <c r="B23" s="129" t="s">
        <v>789</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781</v>
      </c>
    </row>
    <row r="24" spans="1:34" x14ac:dyDescent="0.75">
      <c r="B24" s="129" t="s">
        <v>790</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776</v>
      </c>
    </row>
    <row r="25" spans="1:34" x14ac:dyDescent="0.7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75">
      <c r="A26" s="1" t="s">
        <v>791</v>
      </c>
      <c r="B26" s="129" t="s">
        <v>772</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75">
      <c r="B27" s="129" t="s">
        <v>774</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776</v>
      </c>
    </row>
    <row r="28" spans="1:34" x14ac:dyDescent="0.75">
      <c r="A28" s="1"/>
      <c r="B28" s="129" t="s">
        <v>775</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75">
      <c r="B29" s="129" t="s">
        <v>777</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776</v>
      </c>
    </row>
    <row r="30" spans="1:34" x14ac:dyDescent="0.75">
      <c r="B30" s="129" t="s">
        <v>778</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75">
      <c r="B31" s="129" t="s">
        <v>779</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75">
      <c r="B32" s="129" t="s">
        <v>780</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75">
      <c r="B33" s="129" t="s">
        <v>782</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75">
      <c r="B34" s="129" t="s">
        <v>783</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75">
      <c r="B35" s="129" t="s">
        <v>784</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75">
      <c r="B36" s="129" t="s">
        <v>785</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776</v>
      </c>
    </row>
    <row r="37" spans="1:34" x14ac:dyDescent="0.75">
      <c r="B37" s="129" t="s">
        <v>786</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75">
      <c r="B38" s="129" t="s">
        <v>787</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75">
      <c r="B39" s="129" t="s">
        <v>788</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75">
      <c r="B40" s="129" t="s">
        <v>789</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75">
      <c r="B41" s="129" t="s">
        <v>790</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7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75">
      <c r="A43" s="1" t="s">
        <v>792</v>
      </c>
      <c r="B43" s="129" t="s">
        <v>793</v>
      </c>
    </row>
    <row r="44" spans="1:34" x14ac:dyDescent="0.75">
      <c r="B44" s="129" t="s">
        <v>794</v>
      </c>
    </row>
    <row r="45" spans="1:34" x14ac:dyDescent="0.75">
      <c r="B45" s="129" t="s">
        <v>795</v>
      </c>
    </row>
    <row r="46" spans="1:34" x14ac:dyDescent="0.75">
      <c r="B46" s="129" t="s">
        <v>796</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0625" defaultRowHeight="14.25" customHeight="1" x14ac:dyDescent="0.6"/>
  <cols>
    <col min="1" max="1" width="9.40625" style="132"/>
    <col min="2" max="7" width="1.40625" style="132" customWidth="1"/>
    <col min="8" max="8" width="5.40625" style="132" customWidth="1"/>
    <col min="9" max="9" width="7.40625" style="132" customWidth="1"/>
    <col min="10" max="10" width="19.40625" style="132" customWidth="1"/>
    <col min="11" max="11" width="55" style="132" bestFit="1" customWidth="1"/>
    <col min="12" max="12" width="16.40625" style="132" customWidth="1"/>
    <col min="13" max="15" width="11.40625" style="132" customWidth="1"/>
    <col min="16" max="17" width="12.40625" style="132" customWidth="1"/>
    <col min="18" max="20" width="11.40625" style="132" customWidth="1"/>
    <col min="21" max="21" width="18.40625" style="132" customWidth="1"/>
    <col min="22" max="22" width="10.40625" style="132" bestFit="1" customWidth="1"/>
    <col min="23" max="24" width="11.40625" style="132" customWidth="1"/>
    <col min="25" max="25" width="10.40625" style="132" bestFit="1" customWidth="1"/>
    <col min="26" max="45" width="11.40625" style="132" customWidth="1"/>
    <col min="46" max="16384" width="9.40625" style="132"/>
  </cols>
  <sheetData>
    <row r="1" spans="1:108" ht="18" x14ac:dyDescent="0.8">
      <c r="A1" s="355" t="s">
        <v>937</v>
      </c>
      <c r="B1" s="355"/>
      <c r="C1" s="355"/>
      <c r="D1" s="355"/>
      <c r="E1" s="355"/>
      <c r="F1" s="355"/>
      <c r="G1" s="355"/>
      <c r="H1" s="355"/>
      <c r="I1" s="355"/>
      <c r="J1" s="355"/>
      <c r="M1" s="133" t="s">
        <v>938</v>
      </c>
    </row>
    <row r="2" spans="1:108" ht="14.25" customHeight="1" x14ac:dyDescent="0.75">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75">
      <c r="A3"/>
      <c r="B3"/>
      <c r="C3"/>
      <c r="D3"/>
      <c r="E3"/>
      <c r="U3" s="136" t="s">
        <v>799</v>
      </c>
    </row>
    <row r="4" spans="1:108" ht="14.25" customHeight="1" x14ac:dyDescent="0.6">
      <c r="J4" s="137"/>
      <c r="U4" s="356" t="s">
        <v>800</v>
      </c>
    </row>
    <row r="5" spans="1:108" ht="14.25" customHeight="1" x14ac:dyDescent="0.6">
      <c r="U5" s="357"/>
    </row>
    <row r="7" spans="1:108" ht="14.25" customHeight="1" x14ac:dyDescent="0.75">
      <c r="B7" s="138" t="s">
        <v>801</v>
      </c>
      <c r="G7" s="358" t="s">
        <v>867</v>
      </c>
      <c r="H7" s="359"/>
      <c r="I7" s="359"/>
      <c r="J7" s="359"/>
      <c r="K7" s="359"/>
      <c r="L7" s="359"/>
      <c r="M7" s="359"/>
      <c r="N7" s="359"/>
      <c r="O7" s="359"/>
      <c r="P7" s="359"/>
      <c r="Q7" s="359"/>
      <c r="R7" s="359"/>
      <c r="S7" s="359"/>
      <c r="T7" s="359"/>
      <c r="U7" s="359"/>
      <c r="V7" s="359"/>
      <c r="W7" s="359"/>
      <c r="X7" s="359"/>
      <c r="Y7" s="359"/>
    </row>
    <row r="8" spans="1:108" ht="14.25" customHeight="1" thickBot="1" x14ac:dyDescent="0.75">
      <c r="G8" s="140"/>
      <c r="U8" s="141"/>
    </row>
    <row r="9" spans="1:108" ht="14.25" customHeight="1" thickBot="1" x14ac:dyDescent="0.9">
      <c r="A9"/>
      <c r="G9" s="140"/>
      <c r="H9" s="360" t="s">
        <v>803</v>
      </c>
      <c r="J9" s="362" t="s">
        <v>804</v>
      </c>
      <c r="K9" s="363"/>
      <c r="L9" s="364"/>
      <c r="M9" s="365">
        <v>2021</v>
      </c>
      <c r="N9" s="366"/>
      <c r="O9" s="366"/>
      <c r="P9" s="366"/>
      <c r="Q9" s="367"/>
      <c r="R9" s="368"/>
    </row>
    <row r="10" spans="1:108" ht="14.25" customHeight="1" thickBot="1" x14ac:dyDescent="0.75">
      <c r="G10" s="140"/>
      <c r="H10" s="361"/>
      <c r="J10" s="143" t="s">
        <v>805</v>
      </c>
      <c r="K10" s="268"/>
      <c r="L10" s="268"/>
      <c r="M10" s="268"/>
      <c r="N10" s="268"/>
      <c r="O10" s="268"/>
      <c r="P10" s="269"/>
      <c r="Q10" s="268"/>
      <c r="R10" s="270"/>
    </row>
    <row r="11" spans="1:108" ht="13.5" customHeight="1" thickBot="1" x14ac:dyDescent="0.9">
      <c r="G11" s="140"/>
      <c r="H11" s="361"/>
      <c r="J11" s="369" t="s">
        <v>939</v>
      </c>
      <c r="K11" s="370"/>
      <c r="L11" s="370"/>
      <c r="M11" s="370"/>
      <c r="N11" s="370"/>
      <c r="O11" s="370"/>
      <c r="P11" s="370"/>
      <c r="Q11" s="370"/>
      <c r="R11" s="371"/>
      <c r="W11" s="271"/>
      <c r="X11" s="272"/>
      <c r="Y11" s="272"/>
      <c r="Z11" s="272"/>
      <c r="AA11" s="272"/>
    </row>
    <row r="12" spans="1:108" ht="13.5" customHeight="1" thickBot="1" x14ac:dyDescent="0.9">
      <c r="G12" s="140"/>
      <c r="H12" s="361"/>
      <c r="J12" s="372" t="s">
        <v>940</v>
      </c>
      <c r="K12" s="373"/>
      <c r="L12" s="373"/>
      <c r="M12" s="373"/>
      <c r="N12" s="373"/>
      <c r="O12" s="373"/>
      <c r="P12" s="373"/>
      <c r="Q12" s="373"/>
      <c r="R12" s="374"/>
      <c r="W12" s="271"/>
      <c r="X12" s="272"/>
      <c r="Y12" s="272"/>
      <c r="Z12" s="272"/>
      <c r="AA12" s="272"/>
    </row>
    <row r="13" spans="1:108" ht="13.5" customHeight="1" thickBot="1" x14ac:dyDescent="0.9">
      <c r="G13" s="140"/>
      <c r="H13" s="361"/>
      <c r="J13" s="372" t="s">
        <v>941</v>
      </c>
      <c r="K13" s="373"/>
      <c r="L13" s="373"/>
      <c r="M13" s="373"/>
      <c r="N13" s="373"/>
      <c r="O13" s="373"/>
      <c r="P13" s="373"/>
      <c r="Q13" s="373"/>
      <c r="R13" s="374"/>
      <c r="W13" s="271"/>
      <c r="X13" s="272"/>
      <c r="Y13" s="272"/>
      <c r="Z13" s="272"/>
      <c r="AA13" s="272"/>
    </row>
    <row r="14" spans="1:108" ht="13.5" customHeight="1" thickBot="1" x14ac:dyDescent="0.9">
      <c r="G14" s="140"/>
      <c r="H14" s="361"/>
      <c r="J14" s="372" t="s">
        <v>942</v>
      </c>
      <c r="K14" s="373"/>
      <c r="L14" s="373"/>
      <c r="M14" s="373"/>
      <c r="N14" s="373"/>
      <c r="O14" s="373"/>
      <c r="P14" s="373"/>
      <c r="Q14" s="373"/>
      <c r="R14" s="374"/>
      <c r="W14" s="272"/>
      <c r="X14" s="272"/>
      <c r="Y14" s="272"/>
      <c r="Z14" s="272"/>
      <c r="AA14" s="272"/>
    </row>
    <row r="15" spans="1:108" ht="14.25" customHeight="1" thickBot="1" x14ac:dyDescent="0.9">
      <c r="G15" s="140"/>
      <c r="H15" s="361"/>
      <c r="J15" s="375" t="s">
        <v>943</v>
      </c>
      <c r="K15" s="376"/>
      <c r="L15" s="376"/>
      <c r="M15" s="376"/>
      <c r="N15" s="376"/>
      <c r="O15" s="376"/>
      <c r="P15" s="376"/>
      <c r="Q15" s="376"/>
      <c r="R15" s="377"/>
      <c r="W15" s="272"/>
      <c r="X15" s="272"/>
      <c r="Y15" s="272"/>
      <c r="Z15" s="272"/>
      <c r="AA15" s="272"/>
    </row>
    <row r="16" spans="1:108" ht="14.25" customHeight="1" thickTop="1" x14ac:dyDescent="0.75">
      <c r="G16" s="140"/>
      <c r="H16" s="361"/>
      <c r="J16" s="378" t="s">
        <v>944</v>
      </c>
      <c r="K16" s="379"/>
      <c r="L16" s="379"/>
      <c r="M16" s="379"/>
      <c r="N16" s="379"/>
      <c r="O16" s="379"/>
      <c r="P16" s="379"/>
      <c r="Q16" s="379"/>
      <c r="R16" s="380"/>
      <c r="W16" s="272"/>
      <c r="X16" s="272"/>
      <c r="Y16" s="272"/>
      <c r="Z16" s="272"/>
      <c r="AA16" s="272"/>
    </row>
    <row r="17" spans="7:27" ht="14.25" customHeight="1" x14ac:dyDescent="0.75">
      <c r="G17" s="140"/>
      <c r="H17" s="361"/>
      <c r="J17" s="381"/>
      <c r="K17" s="382"/>
      <c r="L17" s="382"/>
      <c r="M17" s="382"/>
      <c r="N17" s="382"/>
      <c r="O17" s="382"/>
      <c r="P17" s="382"/>
      <c r="Q17" s="382"/>
      <c r="R17" s="383"/>
      <c r="W17" s="272"/>
      <c r="X17" s="272"/>
      <c r="Y17" s="272"/>
      <c r="Z17" s="272"/>
      <c r="AA17" s="272"/>
    </row>
    <row r="18" spans="7:27" ht="14.25" customHeight="1" thickBot="1" x14ac:dyDescent="0.9">
      <c r="G18" s="140"/>
      <c r="H18" s="361"/>
      <c r="J18" s="384"/>
      <c r="K18" s="385"/>
      <c r="L18" s="385"/>
      <c r="M18" s="385"/>
      <c r="N18" s="385"/>
      <c r="O18" s="385"/>
      <c r="P18" s="385"/>
      <c r="Q18" s="385"/>
      <c r="R18" s="386"/>
      <c r="W18" s="272"/>
      <c r="X18" s="272"/>
      <c r="Y18" s="272"/>
      <c r="Z18" s="272"/>
      <c r="AA18" s="272"/>
    </row>
    <row r="19" spans="7:27" ht="24" customHeight="1" thickTop="1" thickBot="1" x14ac:dyDescent="0.9">
      <c r="G19" s="140"/>
      <c r="H19" s="361"/>
      <c r="J19" s="387">
        <v>118918</v>
      </c>
      <c r="K19" s="388"/>
      <c r="L19" s="388"/>
      <c r="M19" s="388"/>
      <c r="N19" s="388"/>
      <c r="O19" s="388"/>
      <c r="P19" s="388"/>
      <c r="Q19" s="388"/>
      <c r="R19" s="389"/>
      <c r="W19" s="272"/>
      <c r="X19" s="272"/>
      <c r="Y19" s="272"/>
      <c r="Z19" s="272"/>
      <c r="AA19" s="272"/>
    </row>
    <row r="20" spans="7:27" ht="14.25" customHeight="1" thickTop="1" x14ac:dyDescent="0.75">
      <c r="G20" s="140"/>
      <c r="H20" s="361"/>
      <c r="J20" s="273"/>
      <c r="K20" s="274"/>
      <c r="L20" s="275"/>
      <c r="M20" s="390" t="s">
        <v>945</v>
      </c>
      <c r="N20" s="391"/>
      <c r="O20" s="391"/>
      <c r="P20" s="391"/>
      <c r="Q20" s="391"/>
      <c r="R20" s="392"/>
      <c r="V20" s="276"/>
      <c r="W20" s="272"/>
      <c r="X20" s="272"/>
      <c r="Y20" s="272"/>
      <c r="Z20" s="272"/>
      <c r="AA20" s="272"/>
    </row>
    <row r="21" spans="7:27" ht="14.25" customHeight="1" x14ac:dyDescent="0.75">
      <c r="G21" s="140"/>
      <c r="H21" s="361"/>
      <c r="J21" s="277"/>
      <c r="M21" s="393"/>
      <c r="N21" s="394"/>
      <c r="O21" s="394"/>
      <c r="P21" s="394"/>
      <c r="Q21" s="394"/>
      <c r="R21" s="395"/>
      <c r="S21"/>
      <c r="V21" s="276"/>
      <c r="W21" s="272"/>
      <c r="X21" s="272"/>
      <c r="Y21" s="272"/>
      <c r="Z21" s="272"/>
      <c r="AA21" s="272"/>
    </row>
    <row r="22" spans="7:27" ht="14.25" customHeight="1" x14ac:dyDescent="0.75">
      <c r="G22" s="140"/>
      <c r="H22" s="361"/>
      <c r="J22" s="277"/>
      <c r="M22" s="393"/>
      <c r="N22" s="394"/>
      <c r="O22" s="394"/>
      <c r="P22" s="394"/>
      <c r="Q22" s="394"/>
      <c r="R22" s="395"/>
      <c r="S22"/>
      <c r="V22" s="276"/>
      <c r="W22" s="272"/>
      <c r="X22" s="272"/>
      <c r="Y22" s="272"/>
      <c r="Z22" s="272"/>
      <c r="AA22" s="272"/>
    </row>
    <row r="23" spans="7:27" ht="14.25" customHeight="1" x14ac:dyDescent="0.75">
      <c r="G23" s="140"/>
      <c r="H23" s="361"/>
      <c r="J23" s="277"/>
      <c r="M23" s="393"/>
      <c r="N23" s="394"/>
      <c r="O23" s="394"/>
      <c r="P23" s="394"/>
      <c r="Q23" s="394"/>
      <c r="R23" s="395"/>
      <c r="S23"/>
      <c r="V23" s="276"/>
      <c r="W23" s="272"/>
      <c r="X23" s="272"/>
      <c r="Y23" s="272"/>
      <c r="Z23" s="272"/>
      <c r="AA23" s="272"/>
    </row>
    <row r="24" spans="7:27" ht="14.25" customHeight="1" thickBot="1" x14ac:dyDescent="0.9">
      <c r="G24" s="140"/>
      <c r="H24" s="361"/>
      <c r="J24" s="279"/>
      <c r="K24" s="280"/>
      <c r="M24" s="396"/>
      <c r="N24" s="397"/>
      <c r="O24" s="397"/>
      <c r="P24" s="397"/>
      <c r="Q24" s="397"/>
      <c r="R24" s="398"/>
      <c r="S24"/>
      <c r="U24" s="272"/>
      <c r="V24" s="276"/>
      <c r="W24" s="272"/>
      <c r="X24" s="272"/>
      <c r="Y24" s="272"/>
      <c r="Z24" s="272"/>
      <c r="AA24" s="272"/>
    </row>
    <row r="25" spans="7:27" ht="14.25" customHeight="1" thickBot="1" x14ac:dyDescent="0.9">
      <c r="G25" s="140"/>
      <c r="H25" s="267"/>
      <c r="M25" s="278"/>
      <c r="N25" s="278"/>
      <c r="O25" s="278"/>
      <c r="P25" s="278"/>
      <c r="Q25" s="278"/>
      <c r="R25" s="278"/>
      <c r="S25"/>
      <c r="U25" s="272"/>
      <c r="V25" s="276"/>
      <c r="W25" s="272"/>
      <c r="X25" s="272"/>
      <c r="Y25" s="272"/>
      <c r="Z25" s="272"/>
      <c r="AA25" s="272"/>
    </row>
    <row r="26" spans="7:27" ht="14.25" customHeight="1" thickBot="1" x14ac:dyDescent="0.9">
      <c r="G26" s="140"/>
      <c r="H26" s="267"/>
      <c r="J26" s="399" t="s">
        <v>807</v>
      </c>
      <c r="K26" s="147" t="s">
        <v>808</v>
      </c>
      <c r="L26" s="147" t="s">
        <v>809</v>
      </c>
      <c r="M26" s="147" t="s">
        <v>810</v>
      </c>
      <c r="N26" s="147" t="s">
        <v>811</v>
      </c>
      <c r="O26" s="147" t="s">
        <v>812</v>
      </c>
      <c r="P26" s="278"/>
      <c r="Q26" s="278"/>
      <c r="R26" s="278"/>
      <c r="S26"/>
      <c r="U26" s="272"/>
      <c r="V26" s="276"/>
      <c r="W26" s="272"/>
      <c r="X26" s="272"/>
      <c r="Y26" s="272"/>
      <c r="Z26" s="272"/>
      <c r="AA26" s="272"/>
    </row>
    <row r="27" spans="7:27" ht="14.25" customHeight="1" x14ac:dyDescent="0.75">
      <c r="G27" s="140"/>
      <c r="H27" s="267"/>
      <c r="J27" s="399"/>
      <c r="K27" s="148" t="s">
        <v>946</v>
      </c>
      <c r="L27" s="148" t="s">
        <v>947</v>
      </c>
      <c r="M27" s="148" t="s">
        <v>818</v>
      </c>
      <c r="N27" s="148" t="s">
        <v>819</v>
      </c>
      <c r="O27" s="281" t="s">
        <v>820</v>
      </c>
      <c r="P27" s="278"/>
      <c r="Q27" s="278"/>
      <c r="R27" s="278"/>
      <c r="S27"/>
      <c r="U27" s="272"/>
      <c r="V27" s="276"/>
      <c r="W27" s="272"/>
      <c r="X27" s="272"/>
      <c r="Y27" s="272"/>
      <c r="Z27" s="272"/>
      <c r="AA27" s="272"/>
    </row>
    <row r="28" spans="7:27" ht="14.25" customHeight="1" x14ac:dyDescent="0.75">
      <c r="G28" s="140"/>
      <c r="H28" s="267"/>
      <c r="J28" s="399"/>
      <c r="K28" s="151" t="s">
        <v>948</v>
      </c>
      <c r="L28" s="151" t="s">
        <v>947</v>
      </c>
      <c r="M28" s="151" t="s">
        <v>823</v>
      </c>
      <c r="N28" s="151" t="s">
        <v>819</v>
      </c>
      <c r="O28" s="282" t="s">
        <v>820</v>
      </c>
      <c r="P28" s="278"/>
      <c r="Q28" s="278"/>
      <c r="R28" s="278"/>
      <c r="S28"/>
      <c r="U28" s="272"/>
      <c r="V28" s="276"/>
      <c r="W28" s="272"/>
      <c r="X28" s="272"/>
      <c r="Y28" s="272"/>
      <c r="Z28" s="272"/>
      <c r="AA28" s="272"/>
    </row>
    <row r="29" spans="7:27" ht="14.25" customHeight="1" x14ac:dyDescent="0.75">
      <c r="G29" s="140"/>
      <c r="H29" s="267"/>
      <c r="J29" s="399"/>
      <c r="K29" s="153" t="s">
        <v>949</v>
      </c>
      <c r="L29" s="153" t="s">
        <v>947</v>
      </c>
      <c r="M29" s="153" t="s">
        <v>827</v>
      </c>
      <c r="N29" s="153" t="s">
        <v>819</v>
      </c>
      <c r="O29" s="283" t="s">
        <v>820</v>
      </c>
      <c r="P29" s="278"/>
      <c r="Q29" s="278"/>
      <c r="R29" s="278"/>
      <c r="S29"/>
      <c r="U29" s="272"/>
      <c r="V29" s="276"/>
      <c r="W29" s="272"/>
      <c r="X29" s="272"/>
      <c r="Y29" s="272"/>
      <c r="Z29" s="272"/>
      <c r="AA29" s="272"/>
    </row>
    <row r="30" spans="7:27" ht="14.25" customHeight="1" x14ac:dyDescent="0.75">
      <c r="G30" s="140"/>
      <c r="H30" s="267"/>
      <c r="J30" s="399"/>
      <c r="K30" s="151" t="s">
        <v>950</v>
      </c>
      <c r="L30" s="151" t="s">
        <v>947</v>
      </c>
      <c r="M30" s="151" t="s">
        <v>830</v>
      </c>
      <c r="N30" s="151" t="s">
        <v>819</v>
      </c>
      <c r="O30" s="282" t="s">
        <v>820</v>
      </c>
      <c r="P30" s="278"/>
      <c r="Q30" s="278"/>
      <c r="R30" s="278"/>
      <c r="S30"/>
      <c r="U30" s="272"/>
      <c r="V30" s="276"/>
      <c r="W30" s="272"/>
      <c r="X30" s="272"/>
      <c r="Y30" s="272"/>
      <c r="Z30" s="272"/>
      <c r="AA30" s="272"/>
    </row>
    <row r="31" spans="7:27" ht="14.25" customHeight="1" x14ac:dyDescent="0.75">
      <c r="G31" s="140"/>
      <c r="H31" s="267"/>
      <c r="J31" s="399"/>
      <c r="K31" s="153" t="s">
        <v>951</v>
      </c>
      <c r="L31" s="153" t="s">
        <v>947</v>
      </c>
      <c r="M31" s="153" t="s">
        <v>833</v>
      </c>
      <c r="N31" s="153" t="s">
        <v>819</v>
      </c>
      <c r="O31" s="283" t="s">
        <v>820</v>
      </c>
      <c r="P31" s="278"/>
      <c r="Q31" s="278"/>
      <c r="R31" s="278"/>
      <c r="S31"/>
      <c r="U31" s="272"/>
      <c r="V31" s="276"/>
      <c r="W31" s="272"/>
      <c r="X31" s="272"/>
      <c r="Y31" s="272"/>
      <c r="Z31" s="272"/>
      <c r="AA31" s="272"/>
    </row>
    <row r="32" spans="7:27" ht="14.25" customHeight="1" x14ac:dyDescent="0.75">
      <c r="G32" s="140"/>
      <c r="H32" s="267"/>
      <c r="J32" s="399"/>
      <c r="K32" s="155" t="s">
        <v>952</v>
      </c>
      <c r="L32" s="155" t="s">
        <v>947</v>
      </c>
      <c r="M32" s="155" t="s">
        <v>836</v>
      </c>
      <c r="N32" s="155" t="s">
        <v>819</v>
      </c>
      <c r="O32" s="284" t="s">
        <v>820</v>
      </c>
      <c r="P32" s="278"/>
      <c r="Q32" s="278"/>
      <c r="R32" s="278"/>
      <c r="S32"/>
      <c r="U32" s="272"/>
      <c r="V32" s="276"/>
      <c r="W32" s="272"/>
      <c r="X32" s="272"/>
      <c r="Y32" s="272"/>
      <c r="Z32" s="272"/>
      <c r="AA32" s="272"/>
    </row>
    <row r="33" spans="6:27" ht="14.25" customHeight="1" x14ac:dyDescent="0.75">
      <c r="G33" s="140"/>
      <c r="H33" s="267"/>
      <c r="J33" s="399"/>
      <c r="K33" s="153" t="s">
        <v>953</v>
      </c>
      <c r="L33" s="153" t="s">
        <v>947</v>
      </c>
      <c r="M33" s="153" t="s">
        <v>839</v>
      </c>
      <c r="N33" s="153" t="s">
        <v>819</v>
      </c>
      <c r="O33" s="283" t="s">
        <v>820</v>
      </c>
      <c r="P33" s="278"/>
      <c r="Q33" s="278"/>
      <c r="R33" s="278"/>
      <c r="S33"/>
      <c r="U33" s="272"/>
      <c r="V33" s="276"/>
      <c r="W33" s="272"/>
      <c r="X33" s="272"/>
      <c r="Y33" s="272"/>
      <c r="Z33" s="272"/>
      <c r="AA33" s="272"/>
    </row>
    <row r="34" spans="6:27" ht="14.25" customHeight="1" x14ac:dyDescent="0.75">
      <c r="G34" s="140"/>
      <c r="H34" s="267"/>
      <c r="J34" s="399"/>
      <c r="K34" s="151" t="s">
        <v>954</v>
      </c>
      <c r="L34" s="151" t="s">
        <v>947</v>
      </c>
      <c r="M34" s="151" t="s">
        <v>843</v>
      </c>
      <c r="N34" s="151" t="s">
        <v>819</v>
      </c>
      <c r="O34" s="282" t="s">
        <v>820</v>
      </c>
      <c r="P34" s="278"/>
      <c r="Q34" s="278"/>
      <c r="R34" s="278"/>
      <c r="S34"/>
      <c r="U34" s="272"/>
      <c r="V34" s="276"/>
      <c r="W34" s="272"/>
      <c r="X34" s="272"/>
      <c r="Y34" s="272"/>
      <c r="Z34" s="272"/>
      <c r="AA34" s="272"/>
    </row>
    <row r="35" spans="6:27" ht="14.25" customHeight="1" x14ac:dyDescent="0.75">
      <c r="G35" s="140"/>
      <c r="H35" s="267"/>
      <c r="J35" s="399"/>
      <c r="K35" s="153" t="s">
        <v>955</v>
      </c>
      <c r="L35" s="153" t="s">
        <v>947</v>
      </c>
      <c r="M35" s="153" t="s">
        <v>847</v>
      </c>
      <c r="N35" s="153" t="s">
        <v>819</v>
      </c>
      <c r="O35" s="283" t="s">
        <v>820</v>
      </c>
      <c r="P35" s="278"/>
      <c r="Q35" s="278"/>
      <c r="R35" s="278"/>
      <c r="S35"/>
      <c r="U35" s="272"/>
      <c r="V35" s="276"/>
      <c r="W35" s="272"/>
      <c r="X35" s="272"/>
      <c r="Y35" s="272"/>
      <c r="Z35" s="272"/>
      <c r="AA35" s="272"/>
    </row>
    <row r="36" spans="6:27" ht="14.25" customHeight="1" thickBot="1" x14ac:dyDescent="0.9">
      <c r="G36" s="140"/>
      <c r="H36" s="267"/>
      <c r="J36" s="399"/>
      <c r="K36" s="157" t="s">
        <v>956</v>
      </c>
      <c r="L36" s="157" t="s">
        <v>947</v>
      </c>
      <c r="M36" s="157" t="s">
        <v>851</v>
      </c>
      <c r="N36" s="157" t="s">
        <v>819</v>
      </c>
      <c r="O36" s="285" t="s">
        <v>820</v>
      </c>
      <c r="P36" s="278"/>
      <c r="Q36" s="278"/>
      <c r="R36" s="278"/>
      <c r="S36"/>
      <c r="U36" s="272"/>
      <c r="V36" s="276"/>
      <c r="W36" s="272"/>
      <c r="X36" s="272"/>
      <c r="Y36" s="272"/>
      <c r="Z36" s="272"/>
      <c r="AA36" s="272"/>
    </row>
    <row r="37" spans="6:27" ht="14.25" customHeight="1" thickBot="1" x14ac:dyDescent="0.9">
      <c r="G37" s="140"/>
      <c r="H37"/>
      <c r="J37"/>
      <c r="K37"/>
      <c r="L37" s="286"/>
      <c r="M37"/>
      <c r="R37" s="276"/>
      <c r="S37" s="276"/>
      <c r="T37" s="276"/>
      <c r="U37" s="272"/>
      <c r="V37" s="276"/>
      <c r="W37" s="272"/>
      <c r="X37" s="272"/>
      <c r="Y37" s="272"/>
      <c r="Z37" s="272"/>
      <c r="AA37" s="272"/>
    </row>
    <row r="38" spans="6:27" ht="14.25" customHeight="1" x14ac:dyDescent="0.75">
      <c r="G38" s="140"/>
      <c r="H38" s="402" t="s">
        <v>855</v>
      </c>
      <c r="J38" s="404" t="s">
        <v>856</v>
      </c>
      <c r="K38" s="405"/>
      <c r="L38" s="405"/>
      <c r="M38" s="405"/>
      <c r="N38" s="405"/>
      <c r="O38" s="406"/>
      <c r="U38" s="272"/>
      <c r="W38" s="272"/>
      <c r="X38" s="272"/>
      <c r="Y38" s="272"/>
      <c r="Z38" s="272"/>
      <c r="AA38" s="272"/>
    </row>
    <row r="39" spans="6:27" ht="14.25" customHeight="1" thickBot="1" x14ac:dyDescent="0.9">
      <c r="G39" s="140"/>
      <c r="H39" s="403"/>
      <c r="J39" s="407" t="s">
        <v>858</v>
      </c>
      <c r="K39" s="408"/>
      <c r="L39" s="408"/>
      <c r="M39" s="408"/>
      <c r="N39" s="408"/>
      <c r="O39" s="287">
        <v>20</v>
      </c>
      <c r="P39" s="288"/>
      <c r="Q39" s="132" t="s">
        <v>854</v>
      </c>
      <c r="S39" s="159" t="s">
        <v>966</v>
      </c>
      <c r="U39" s="272"/>
    </row>
    <row r="40" spans="6:27" ht="14.25" customHeight="1" x14ac:dyDescent="0.75">
      <c r="G40" s="140"/>
      <c r="H40" s="403"/>
      <c r="J40" s="165" t="s">
        <v>859</v>
      </c>
      <c r="K40" s="166"/>
      <c r="L40" s="166"/>
      <c r="M40" s="166"/>
      <c r="N40" s="166"/>
      <c r="O40" s="167">
        <v>5</v>
      </c>
      <c r="Q40" s="132" t="s">
        <v>857</v>
      </c>
      <c r="S40" s="160">
        <v>20</v>
      </c>
      <c r="U40" s="272"/>
    </row>
    <row r="41" spans="6:27" ht="14.65" customHeight="1" thickBot="1" x14ac:dyDescent="0.75">
      <c r="F41" s="140"/>
      <c r="G41" s="140"/>
      <c r="H41" s="403"/>
      <c r="J41" s="289" t="s">
        <v>860</v>
      </c>
      <c r="K41" s="290"/>
      <c r="L41" s="290"/>
      <c r="M41" s="290"/>
      <c r="N41" s="290"/>
      <c r="O41" s="168">
        <v>0.02</v>
      </c>
      <c r="Z41" s="291"/>
      <c r="AA41" s="291"/>
    </row>
    <row r="42" spans="6:27" ht="15" customHeight="1" x14ac:dyDescent="0.6">
      <c r="F42" s="140"/>
      <c r="G42" s="140"/>
      <c r="H42" s="403"/>
      <c r="J42" s="292" t="s">
        <v>861</v>
      </c>
      <c r="K42" s="293"/>
      <c r="L42" s="293"/>
      <c r="M42" s="293"/>
      <c r="N42" s="293"/>
      <c r="O42" s="172">
        <v>1</v>
      </c>
    </row>
    <row r="43" spans="6:27" ht="15" customHeight="1" x14ac:dyDescent="0.75">
      <c r="G43" s="140"/>
      <c r="H43" s="403"/>
      <c r="J43" s="294" t="s">
        <v>172</v>
      </c>
      <c r="K43" s="295" t="s">
        <v>862</v>
      </c>
      <c r="L43" s="409" t="s">
        <v>863</v>
      </c>
      <c r="M43" s="412" t="s">
        <v>864</v>
      </c>
      <c r="O43"/>
    </row>
    <row r="44" spans="6:27" ht="15" customHeight="1" x14ac:dyDescent="0.75">
      <c r="G44" s="140"/>
      <c r="H44" s="403"/>
      <c r="J44" s="296" t="s">
        <v>865</v>
      </c>
      <c r="K44" s="142" t="s">
        <v>866</v>
      </c>
      <c r="L44" s="410"/>
      <c r="M44" s="413"/>
      <c r="O44"/>
    </row>
    <row r="45" spans="6:27" ht="15" customHeight="1" x14ac:dyDescent="0.75">
      <c r="G45" s="140"/>
      <c r="H45" s="403"/>
      <c r="J45" s="296"/>
      <c r="K45" s="142"/>
      <c r="L45" s="410"/>
      <c r="M45" s="413"/>
      <c r="O45"/>
    </row>
    <row r="46" spans="6:27" ht="15" customHeight="1" x14ac:dyDescent="0.75">
      <c r="G46" s="140"/>
      <c r="H46" s="403"/>
      <c r="J46" s="296"/>
      <c r="K46" s="142"/>
      <c r="L46" s="411"/>
      <c r="M46" s="414"/>
      <c r="O46"/>
    </row>
    <row r="47" spans="6:27" ht="14.25" customHeight="1" x14ac:dyDescent="0.6">
      <c r="G47" s="140"/>
      <c r="H47" s="403"/>
      <c r="J47" s="177">
        <v>0</v>
      </c>
      <c r="K47" s="178">
        <v>1</v>
      </c>
      <c r="L47" s="178">
        <v>0.8</v>
      </c>
      <c r="M47" s="297">
        <v>0.19999999999999996</v>
      </c>
      <c r="O47" s="182"/>
    </row>
    <row r="48" spans="6:27" ht="14.25" customHeight="1" x14ac:dyDescent="0.6">
      <c r="G48" s="140"/>
      <c r="H48" s="403"/>
      <c r="J48" s="180">
        <v>1</v>
      </c>
      <c r="K48" s="181">
        <v>0</v>
      </c>
      <c r="L48" s="181">
        <v>0.8</v>
      </c>
      <c r="M48" s="298">
        <v>0.19999999999999996</v>
      </c>
      <c r="O48" s="182"/>
    </row>
    <row r="49" spans="7:42" ht="14.25" customHeight="1" thickBot="1" x14ac:dyDescent="0.75">
      <c r="G49" s="140"/>
      <c r="H49" s="403"/>
      <c r="J49" s="183">
        <v>2</v>
      </c>
      <c r="K49" s="184">
        <v>0</v>
      </c>
      <c r="L49" s="184">
        <v>0.8</v>
      </c>
      <c r="M49" s="299">
        <v>0.19999999999999996</v>
      </c>
    </row>
    <row r="50" spans="7:42" ht="14.25" customHeight="1" x14ac:dyDescent="0.6">
      <c r="G50" s="140"/>
      <c r="H50" s="403"/>
      <c r="J50" s="300"/>
      <c r="K50" s="300"/>
      <c r="L50" s="300"/>
      <c r="M50" s="300"/>
      <c r="N50" s="182"/>
      <c r="O50" s="291"/>
    </row>
    <row r="51" spans="7:42" ht="14.25" customHeight="1" x14ac:dyDescent="0.6">
      <c r="G51" s="140"/>
      <c r="H51" s="403"/>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6">
      <c r="G52" s="140"/>
      <c r="H52" s="403"/>
      <c r="J52" s="399" t="s">
        <v>867</v>
      </c>
      <c r="K52" s="187" t="s">
        <v>868</v>
      </c>
      <c r="L52" s="187" t="s">
        <v>869</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6">
      <c r="G53" s="140"/>
      <c r="H53" s="403"/>
      <c r="J53" s="399"/>
      <c r="K53" s="187" t="s">
        <v>870</v>
      </c>
      <c r="L53" s="187" t="s">
        <v>871</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6">
      <c r="G54" s="140"/>
      <c r="H54" s="403"/>
      <c r="J54" s="399"/>
      <c r="K54" s="187" t="s">
        <v>870</v>
      </c>
      <c r="L54" s="187" t="s">
        <v>872</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6">
      <c r="G55" s="140"/>
      <c r="H55" s="403"/>
      <c r="J55" s="399"/>
      <c r="K55" s="187" t="s">
        <v>870</v>
      </c>
      <c r="L55" s="187" t="s">
        <v>873</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75">
      <c r="G56" s="140"/>
      <c r="H56" s="403"/>
      <c r="J56" s="399"/>
      <c r="K56" s="187" t="s">
        <v>874</v>
      </c>
      <c r="L56" s="187" t="s">
        <v>871</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75">
      <c r="G57" s="140"/>
      <c r="H57" s="403"/>
      <c r="J57" s="399"/>
      <c r="K57" s="187" t="s">
        <v>874</v>
      </c>
      <c r="L57" s="187" t="s">
        <v>872</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75">
      <c r="G58" s="140"/>
      <c r="H58" s="403"/>
      <c r="J58" s="399"/>
      <c r="K58" s="187" t="s">
        <v>874</v>
      </c>
      <c r="L58" s="187" t="s">
        <v>873</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6">
      <c r="G59" s="140"/>
      <c r="H59" s="403"/>
      <c r="J59" s="399"/>
      <c r="K59" s="187" t="s">
        <v>875</v>
      </c>
      <c r="L59" s="187" t="s">
        <v>869</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6">
      <c r="G60" s="140"/>
      <c r="H60" s="403"/>
      <c r="J60" s="399"/>
      <c r="K60" s="187" t="s">
        <v>876</v>
      </c>
      <c r="L60" s="187" t="s">
        <v>871</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6">
      <c r="G61" s="140"/>
      <c r="H61" s="403"/>
      <c r="J61" s="399"/>
      <c r="K61" s="187" t="s">
        <v>876</v>
      </c>
      <c r="L61" s="187" t="s">
        <v>872</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6">
      <c r="G62" s="140"/>
      <c r="H62" s="403"/>
      <c r="J62" s="399"/>
      <c r="K62" s="187" t="s">
        <v>876</v>
      </c>
      <c r="L62" s="187" t="s">
        <v>873</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75">
      <c r="G63" s="140"/>
      <c r="H63" s="403"/>
      <c r="J63" s="399"/>
      <c r="K63" s="187" t="s">
        <v>877</v>
      </c>
      <c r="L63" s="187" t="s">
        <v>871</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75">
      <c r="G64" s="140"/>
      <c r="H64" s="403"/>
      <c r="J64" s="399"/>
      <c r="K64" s="187" t="s">
        <v>877</v>
      </c>
      <c r="L64" s="187" t="s">
        <v>872</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75">
      <c r="G65" s="140"/>
      <c r="H65" s="403"/>
      <c r="J65" s="399"/>
      <c r="K65" s="187" t="s">
        <v>877</v>
      </c>
      <c r="L65" s="187" t="s">
        <v>873</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6">
      <c r="G66" s="140"/>
      <c r="H66" s="403"/>
      <c r="J66" s="399"/>
      <c r="K66" s="187" t="s">
        <v>878</v>
      </c>
      <c r="L66" s="187" t="s">
        <v>871</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6">
      <c r="G67" s="140"/>
      <c r="H67" s="403"/>
      <c r="J67" s="399"/>
      <c r="K67" s="187" t="s">
        <v>878</v>
      </c>
      <c r="L67" s="187" t="s">
        <v>872</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6">
      <c r="G68" s="140"/>
      <c r="H68" s="403"/>
      <c r="J68" s="399"/>
      <c r="K68" s="187" t="s">
        <v>878</v>
      </c>
      <c r="L68" s="187" t="s">
        <v>873</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6">
      <c r="G69" s="140"/>
      <c r="H69" s="403"/>
      <c r="J69" s="399"/>
      <c r="K69" s="187" t="s">
        <v>879</v>
      </c>
      <c r="L69" s="187" t="s">
        <v>869</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6">
      <c r="G70" s="140"/>
      <c r="H70" s="403"/>
      <c r="J70" s="399"/>
      <c r="K70" s="187" t="s">
        <v>880</v>
      </c>
      <c r="L70" s="187" t="s">
        <v>871</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6">
      <c r="G71" s="140"/>
      <c r="H71" s="403"/>
      <c r="J71" s="399"/>
      <c r="K71" s="187" t="s">
        <v>880</v>
      </c>
      <c r="L71" s="187" t="s">
        <v>872</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6">
      <c r="G72" s="140"/>
      <c r="H72" s="403"/>
      <c r="J72" s="399"/>
      <c r="K72" s="187" t="s">
        <v>880</v>
      </c>
      <c r="L72" s="187" t="s">
        <v>873</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75">
      <c r="G73" s="140"/>
      <c r="H73" s="403"/>
      <c r="J73" s="399"/>
      <c r="K73" s="187" t="s">
        <v>881</v>
      </c>
      <c r="L73" s="187" t="s">
        <v>871</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75">
      <c r="G74" s="140"/>
      <c r="H74" s="403"/>
      <c r="J74" s="399"/>
      <c r="K74" s="187" t="s">
        <v>881</v>
      </c>
      <c r="L74" s="187" t="s">
        <v>872</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75">
      <c r="G75" s="140"/>
      <c r="H75" s="403"/>
      <c r="J75" s="399"/>
      <c r="K75" s="187" t="s">
        <v>881</v>
      </c>
      <c r="L75" s="187" t="s">
        <v>873</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6">
      <c r="G76" s="140"/>
      <c r="H76" s="403"/>
      <c r="J76" s="399"/>
      <c r="K76" s="191" t="s">
        <v>882</v>
      </c>
      <c r="L76" s="187" t="s">
        <v>871</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6">
      <c r="G77" s="140"/>
      <c r="H77" s="403"/>
      <c r="J77" s="399"/>
      <c r="K77" s="191" t="s">
        <v>882</v>
      </c>
      <c r="L77" s="187" t="s">
        <v>872</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6">
      <c r="G78" s="140"/>
      <c r="H78" s="403"/>
      <c r="J78" s="399"/>
      <c r="K78" s="191" t="s">
        <v>882</v>
      </c>
      <c r="L78" s="187" t="s">
        <v>873</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6">
      <c r="G79" s="140"/>
      <c r="H79" s="403"/>
      <c r="J79" s="399"/>
      <c r="K79" s="191" t="s">
        <v>883</v>
      </c>
      <c r="L79" s="187" t="s">
        <v>871</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6">
      <c r="G80" s="140"/>
      <c r="H80" s="403"/>
      <c r="J80" s="146"/>
      <c r="K80" s="191" t="s">
        <v>883</v>
      </c>
      <c r="L80" s="187" t="s">
        <v>872</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6">
      <c r="G81" s="140"/>
      <c r="H81" s="403"/>
      <c r="J81" s="146"/>
      <c r="K81" s="191" t="s">
        <v>883</v>
      </c>
      <c r="L81" s="187" t="s">
        <v>873</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6">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6">
      <c r="D84" s="138" t="s">
        <v>801</v>
      </c>
      <c r="G84" s="358" t="s">
        <v>884</v>
      </c>
      <c r="H84" s="358"/>
      <c r="I84" s="358"/>
      <c r="J84" s="358"/>
      <c r="K84" s="358"/>
      <c r="L84" s="358"/>
      <c r="M84" s="358"/>
      <c r="N84" s="358"/>
      <c r="O84" s="358"/>
      <c r="P84" s="358"/>
      <c r="Q84" s="358"/>
      <c r="R84" s="358"/>
      <c r="S84" s="358"/>
      <c r="T84" s="358"/>
      <c r="U84" s="358"/>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6">
      <c r="G85" s="140"/>
      <c r="M85" s="132" t="s">
        <v>885</v>
      </c>
      <c r="AA85" s="301"/>
      <c r="AB85" s="301"/>
      <c r="AC85" s="301"/>
      <c r="AD85" s="301"/>
      <c r="AP85" s="301"/>
      <c r="AQ85" s="301"/>
    </row>
    <row r="86" spans="4:44" ht="14.25" customHeight="1" x14ac:dyDescent="0.6">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6">
      <c r="G87" s="140"/>
      <c r="H87" s="400" t="s">
        <v>886</v>
      </c>
      <c r="J87" s="353" t="s">
        <v>887</v>
      </c>
      <c r="K87" s="196" t="s">
        <v>946</v>
      </c>
      <c r="L87" s="196" t="s">
        <v>871</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6">
      <c r="G88" s="140"/>
      <c r="H88" s="400"/>
      <c r="J88" s="354"/>
      <c r="K88" s="137" t="s">
        <v>946</v>
      </c>
      <c r="L88" s="187" t="s">
        <v>872</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75">
      <c r="G89" s="140"/>
      <c r="H89" s="400"/>
      <c r="J89" s="354"/>
      <c r="K89" s="198" t="s">
        <v>946</v>
      </c>
      <c r="L89" s="198" t="s">
        <v>873</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6">
      <c r="G90" s="140"/>
      <c r="H90" s="400"/>
      <c r="J90" s="354"/>
      <c r="K90" s="196" t="s">
        <v>948</v>
      </c>
      <c r="L90" s="196" t="s">
        <v>871</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6">
      <c r="G91" s="140"/>
      <c r="H91" s="400"/>
      <c r="J91" s="354"/>
      <c r="K91" s="137" t="s">
        <v>948</v>
      </c>
      <c r="L91" s="187" t="s">
        <v>872</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75">
      <c r="G92" s="140"/>
      <c r="H92" s="400"/>
      <c r="J92" s="354"/>
      <c r="K92" s="198" t="s">
        <v>948</v>
      </c>
      <c r="L92" s="198" t="s">
        <v>873</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6">
      <c r="G93" s="140"/>
      <c r="H93" s="400"/>
      <c r="J93" s="354"/>
      <c r="K93" s="196" t="s">
        <v>949</v>
      </c>
      <c r="L93" s="196" t="s">
        <v>871</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6">
      <c r="G94" s="140"/>
      <c r="H94" s="400"/>
      <c r="J94" s="354"/>
      <c r="K94" s="137" t="s">
        <v>949</v>
      </c>
      <c r="L94" s="187" t="s">
        <v>872</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75">
      <c r="G95" s="140"/>
      <c r="H95" s="400"/>
      <c r="J95" s="354"/>
      <c r="K95" s="198" t="s">
        <v>949</v>
      </c>
      <c r="L95" s="198" t="s">
        <v>873</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6">
      <c r="G96" s="140"/>
      <c r="H96" s="400"/>
      <c r="J96" s="354"/>
      <c r="K96" s="196" t="s">
        <v>950</v>
      </c>
      <c r="L96" s="196" t="s">
        <v>871</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6">
      <c r="G97" s="140"/>
      <c r="H97" s="400"/>
      <c r="J97" s="354"/>
      <c r="K97" s="137" t="s">
        <v>950</v>
      </c>
      <c r="L97" s="187" t="s">
        <v>872</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75">
      <c r="G98" s="140"/>
      <c r="H98" s="400"/>
      <c r="J98" s="354"/>
      <c r="K98" s="198" t="s">
        <v>950</v>
      </c>
      <c r="L98" s="198" t="s">
        <v>873</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6">
      <c r="G99" s="140"/>
      <c r="H99" s="400"/>
      <c r="J99" s="354"/>
      <c r="K99" s="196" t="s">
        <v>951</v>
      </c>
      <c r="L99" s="196" t="s">
        <v>871</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6">
      <c r="G100" s="140"/>
      <c r="H100" s="400"/>
      <c r="J100" s="354"/>
      <c r="K100" s="137" t="s">
        <v>951</v>
      </c>
      <c r="L100" s="187" t="s">
        <v>872</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75">
      <c r="G101" s="140"/>
      <c r="H101" s="400"/>
      <c r="J101" s="354"/>
      <c r="K101" s="198" t="s">
        <v>951</v>
      </c>
      <c r="L101" s="198" t="s">
        <v>873</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6">
      <c r="G102" s="140"/>
      <c r="H102" s="400"/>
      <c r="J102" s="354"/>
      <c r="K102" s="196" t="s">
        <v>952</v>
      </c>
      <c r="L102" s="196" t="s">
        <v>871</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6">
      <c r="G103" s="140"/>
      <c r="H103" s="400"/>
      <c r="J103" s="354"/>
      <c r="K103" s="137" t="s">
        <v>952</v>
      </c>
      <c r="L103" s="187" t="s">
        <v>872</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75">
      <c r="G104" s="140"/>
      <c r="H104" s="400"/>
      <c r="J104" s="354"/>
      <c r="K104" s="198" t="s">
        <v>952</v>
      </c>
      <c r="L104" s="198" t="s">
        <v>873</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6">
      <c r="G105" s="140"/>
      <c r="H105" s="400"/>
      <c r="J105" s="354"/>
      <c r="K105" s="196" t="s">
        <v>953</v>
      </c>
      <c r="L105" s="196" t="s">
        <v>871</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6">
      <c r="G106" s="140"/>
      <c r="H106" s="400"/>
      <c r="J106" s="354"/>
      <c r="K106" s="137" t="s">
        <v>953</v>
      </c>
      <c r="L106" s="187" t="s">
        <v>872</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75">
      <c r="G107" s="140"/>
      <c r="H107" s="400"/>
      <c r="J107" s="354"/>
      <c r="K107" s="198" t="s">
        <v>953</v>
      </c>
      <c r="L107" s="198" t="s">
        <v>873</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6">
      <c r="G108" s="140"/>
      <c r="H108" s="400"/>
      <c r="J108" s="354"/>
      <c r="K108" s="196" t="s">
        <v>954</v>
      </c>
      <c r="L108" s="196" t="s">
        <v>871</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6">
      <c r="G109" s="140"/>
      <c r="H109" s="400"/>
      <c r="J109" s="354"/>
      <c r="K109" s="137" t="s">
        <v>954</v>
      </c>
      <c r="L109" s="187" t="s">
        <v>872</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75">
      <c r="G110" s="140"/>
      <c r="H110" s="400"/>
      <c r="J110" s="354"/>
      <c r="K110" s="198" t="s">
        <v>954</v>
      </c>
      <c r="L110" s="198" t="s">
        <v>873</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6">
      <c r="G111" s="140"/>
      <c r="H111" s="400"/>
      <c r="J111" s="354"/>
      <c r="K111" s="196" t="s">
        <v>955</v>
      </c>
      <c r="L111" s="196" t="s">
        <v>871</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6">
      <c r="G112" s="140"/>
      <c r="H112" s="400"/>
      <c r="J112" s="354"/>
      <c r="K112" s="137" t="s">
        <v>955</v>
      </c>
      <c r="L112" s="187" t="s">
        <v>872</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75">
      <c r="G113" s="140"/>
      <c r="H113" s="400"/>
      <c r="J113" s="354"/>
      <c r="K113" s="198" t="s">
        <v>955</v>
      </c>
      <c r="L113" s="198" t="s">
        <v>873</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6">
      <c r="G114" s="140"/>
      <c r="H114" s="400"/>
      <c r="J114" s="354"/>
      <c r="K114" s="196" t="s">
        <v>956</v>
      </c>
      <c r="L114" s="196" t="s">
        <v>871</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6">
      <c r="G115" s="140"/>
      <c r="H115" s="400"/>
      <c r="J115" s="354"/>
      <c r="K115" s="137" t="s">
        <v>956</v>
      </c>
      <c r="L115" s="187" t="s">
        <v>872</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75">
      <c r="G116" s="140"/>
      <c r="H116" s="400"/>
      <c r="J116" s="401"/>
      <c r="K116" s="198" t="s">
        <v>956</v>
      </c>
      <c r="L116" s="198" t="s">
        <v>873</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6">
      <c r="G117" s="140"/>
      <c r="H117" s="400"/>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6">
      <c r="G118" s="140"/>
      <c r="H118" s="400"/>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6">
      <c r="G119" s="140"/>
      <c r="H119" s="400"/>
      <c r="J119" s="353" t="s">
        <v>888</v>
      </c>
      <c r="K119" s="196" t="s">
        <v>946</v>
      </c>
      <c r="L119" s="196" t="s">
        <v>871</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6">
      <c r="G120" s="140"/>
      <c r="H120" s="400"/>
      <c r="J120" s="354"/>
      <c r="K120" s="137" t="s">
        <v>946</v>
      </c>
      <c r="L120" s="187" t="s">
        <v>872</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75">
      <c r="G121" s="140"/>
      <c r="H121" s="400"/>
      <c r="J121" s="354"/>
      <c r="K121" s="198" t="s">
        <v>946</v>
      </c>
      <c r="L121" s="198" t="s">
        <v>873</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6">
      <c r="G122" s="140"/>
      <c r="H122" s="400"/>
      <c r="J122" s="354"/>
      <c r="K122" s="196" t="s">
        <v>948</v>
      </c>
      <c r="L122" s="196" t="s">
        <v>871</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6">
      <c r="G123" s="140"/>
      <c r="H123" s="400"/>
      <c r="J123" s="354"/>
      <c r="K123" s="137" t="s">
        <v>948</v>
      </c>
      <c r="L123" s="187" t="s">
        <v>872</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75">
      <c r="G124" s="140"/>
      <c r="H124" s="400"/>
      <c r="J124" s="354"/>
      <c r="K124" s="198" t="s">
        <v>948</v>
      </c>
      <c r="L124" s="198" t="s">
        <v>873</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6">
      <c r="G125" s="140"/>
      <c r="H125" s="400"/>
      <c r="J125" s="354"/>
      <c r="K125" s="196" t="s">
        <v>949</v>
      </c>
      <c r="L125" s="196" t="s">
        <v>871</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6">
      <c r="G126" s="140"/>
      <c r="H126" s="400"/>
      <c r="J126" s="354"/>
      <c r="K126" s="137" t="s">
        <v>949</v>
      </c>
      <c r="L126" s="187" t="s">
        <v>872</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75">
      <c r="G127" s="140"/>
      <c r="H127" s="400"/>
      <c r="J127" s="354"/>
      <c r="K127" s="198" t="s">
        <v>949</v>
      </c>
      <c r="L127" s="198" t="s">
        <v>873</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6">
      <c r="G128" s="140"/>
      <c r="H128" s="400"/>
      <c r="J128" s="354"/>
      <c r="K128" s="196" t="s">
        <v>950</v>
      </c>
      <c r="L128" s="196" t="s">
        <v>871</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6">
      <c r="G129" s="140"/>
      <c r="H129" s="400"/>
      <c r="J129" s="354"/>
      <c r="K129" s="137" t="s">
        <v>950</v>
      </c>
      <c r="L129" s="187" t="s">
        <v>872</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75">
      <c r="G130" s="140"/>
      <c r="H130" s="400"/>
      <c r="J130" s="354"/>
      <c r="K130" s="198" t="s">
        <v>950</v>
      </c>
      <c r="L130" s="198" t="s">
        <v>873</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6">
      <c r="G131" s="140"/>
      <c r="H131" s="400"/>
      <c r="J131" s="354"/>
      <c r="K131" s="196" t="s">
        <v>951</v>
      </c>
      <c r="L131" s="196" t="s">
        <v>871</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6">
      <c r="G132" s="140"/>
      <c r="H132" s="400"/>
      <c r="J132" s="354"/>
      <c r="K132" s="137" t="s">
        <v>951</v>
      </c>
      <c r="L132" s="187" t="s">
        <v>872</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75">
      <c r="G133" s="140"/>
      <c r="H133" s="400"/>
      <c r="J133" s="354"/>
      <c r="K133" s="198" t="s">
        <v>951</v>
      </c>
      <c r="L133" s="198" t="s">
        <v>873</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6">
      <c r="G134" s="140"/>
      <c r="H134" s="400"/>
      <c r="J134" s="354"/>
      <c r="K134" s="196" t="s">
        <v>952</v>
      </c>
      <c r="L134" s="196" t="s">
        <v>871</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6">
      <c r="G135" s="140"/>
      <c r="H135" s="400"/>
      <c r="J135" s="354"/>
      <c r="K135" s="137" t="s">
        <v>952</v>
      </c>
      <c r="L135" s="187" t="s">
        <v>872</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75">
      <c r="G136" s="140"/>
      <c r="H136" s="400"/>
      <c r="J136" s="354"/>
      <c r="K136" s="198" t="s">
        <v>952</v>
      </c>
      <c r="L136" s="198" t="s">
        <v>873</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6">
      <c r="G137" s="140"/>
      <c r="H137" s="400"/>
      <c r="J137" s="354"/>
      <c r="K137" s="196" t="s">
        <v>953</v>
      </c>
      <c r="L137" s="196" t="s">
        <v>871</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6">
      <c r="G138" s="140"/>
      <c r="H138" s="400"/>
      <c r="J138" s="354"/>
      <c r="K138" s="137" t="s">
        <v>953</v>
      </c>
      <c r="L138" s="187" t="s">
        <v>872</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75">
      <c r="G139" s="140"/>
      <c r="H139" s="400"/>
      <c r="J139" s="354"/>
      <c r="K139" s="198" t="s">
        <v>953</v>
      </c>
      <c r="L139" s="198" t="s">
        <v>873</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6">
      <c r="G140" s="140"/>
      <c r="H140" s="400"/>
      <c r="J140" s="354"/>
      <c r="K140" s="196" t="s">
        <v>954</v>
      </c>
      <c r="L140" s="196" t="s">
        <v>871</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6">
      <c r="G141" s="140"/>
      <c r="H141" s="400"/>
      <c r="J141" s="354"/>
      <c r="K141" s="137" t="s">
        <v>954</v>
      </c>
      <c r="L141" s="187" t="s">
        <v>872</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75">
      <c r="G142" s="140"/>
      <c r="H142" s="400"/>
      <c r="J142" s="354"/>
      <c r="K142" s="198" t="s">
        <v>954</v>
      </c>
      <c r="L142" s="198" t="s">
        <v>873</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6">
      <c r="G143" s="140"/>
      <c r="H143" s="400"/>
      <c r="J143" s="354"/>
      <c r="K143" s="196" t="s">
        <v>955</v>
      </c>
      <c r="L143" s="196" t="s">
        <v>871</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6">
      <c r="G144" s="140"/>
      <c r="H144" s="400"/>
      <c r="J144" s="354"/>
      <c r="K144" s="137" t="s">
        <v>955</v>
      </c>
      <c r="L144" s="187" t="s">
        <v>872</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75">
      <c r="G145" s="140"/>
      <c r="H145" s="400"/>
      <c r="J145" s="354"/>
      <c r="K145" s="198" t="s">
        <v>955</v>
      </c>
      <c r="L145" s="198" t="s">
        <v>873</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6">
      <c r="G146" s="140"/>
      <c r="H146" s="400"/>
      <c r="J146" s="354"/>
      <c r="K146" s="196" t="s">
        <v>956</v>
      </c>
      <c r="L146" s="196" t="s">
        <v>871</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6">
      <c r="G147" s="140"/>
      <c r="H147" s="400"/>
      <c r="J147" s="354"/>
      <c r="K147" s="137" t="s">
        <v>956</v>
      </c>
      <c r="L147" s="187" t="s">
        <v>872</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75">
      <c r="G148" s="140"/>
      <c r="H148" s="400"/>
      <c r="J148" s="401"/>
      <c r="K148" s="198" t="s">
        <v>956</v>
      </c>
      <c r="L148" s="198" t="s">
        <v>873</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6">
      <c r="G149" s="140"/>
      <c r="H149" s="400"/>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6">
      <c r="G150" s="140"/>
      <c r="H150" s="400"/>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6">
      <c r="G151" s="140"/>
      <c r="H151" s="400"/>
      <c r="J151" s="353" t="s">
        <v>889</v>
      </c>
      <c r="K151" s="196" t="s">
        <v>946</v>
      </c>
      <c r="L151" s="196" t="s">
        <v>871</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6">
      <c r="G152" s="140"/>
      <c r="H152" s="400"/>
      <c r="J152" s="354"/>
      <c r="K152" s="137" t="s">
        <v>946</v>
      </c>
      <c r="L152" s="187" t="s">
        <v>872</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75">
      <c r="G153" s="140"/>
      <c r="H153" s="400"/>
      <c r="J153" s="354"/>
      <c r="K153" s="198" t="s">
        <v>946</v>
      </c>
      <c r="L153" s="198" t="s">
        <v>873</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6">
      <c r="G154" s="140"/>
      <c r="H154" s="400"/>
      <c r="J154" s="354"/>
      <c r="K154" s="196" t="s">
        <v>948</v>
      </c>
      <c r="L154" s="196" t="s">
        <v>871</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6">
      <c r="G155" s="140"/>
      <c r="H155" s="400"/>
      <c r="J155" s="354"/>
      <c r="K155" s="137" t="s">
        <v>948</v>
      </c>
      <c r="L155" s="187" t="s">
        <v>872</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75">
      <c r="G156" s="140"/>
      <c r="H156" s="400"/>
      <c r="J156" s="354"/>
      <c r="K156" s="198" t="s">
        <v>948</v>
      </c>
      <c r="L156" s="198" t="s">
        <v>873</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75">
      <c r="G157" s="140"/>
      <c r="H157" s="400"/>
      <c r="J157" s="354"/>
      <c r="K157" s="196" t="s">
        <v>949</v>
      </c>
      <c r="L157" s="196" t="s">
        <v>871</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75">
      <c r="A158" s="132"/>
      <c r="B158" s="132"/>
      <c r="C158" s="132"/>
      <c r="D158" s="132"/>
      <c r="E158" s="132"/>
      <c r="F158" s="132"/>
      <c r="G158" s="140"/>
      <c r="H158" s="400"/>
      <c r="I158" s="132"/>
      <c r="J158" s="354"/>
      <c r="K158" s="137" t="s">
        <v>949</v>
      </c>
      <c r="L158" s="187" t="s">
        <v>872</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75">
      <c r="A159" s="132"/>
      <c r="B159" s="132"/>
      <c r="C159" s="132"/>
      <c r="D159" s="132"/>
      <c r="E159" s="132"/>
      <c r="F159" s="132"/>
      <c r="G159" s="140"/>
      <c r="H159" s="400"/>
      <c r="I159" s="132"/>
      <c r="J159" s="354"/>
      <c r="K159" s="198" t="s">
        <v>949</v>
      </c>
      <c r="L159" s="198" t="s">
        <v>873</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75">
      <c r="G160" s="140"/>
      <c r="H160" s="400"/>
      <c r="J160" s="354"/>
      <c r="K160" s="196" t="s">
        <v>950</v>
      </c>
      <c r="L160" s="196" t="s">
        <v>871</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75">
      <c r="A161" s="132"/>
      <c r="B161" s="132"/>
      <c r="C161" s="132"/>
      <c r="D161" s="132"/>
      <c r="E161" s="132"/>
      <c r="F161" s="132"/>
      <c r="G161" s="140"/>
      <c r="H161" s="400"/>
      <c r="I161" s="132"/>
      <c r="J161" s="354"/>
      <c r="K161" s="137" t="s">
        <v>950</v>
      </c>
      <c r="L161" s="187" t="s">
        <v>872</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75">
      <c r="A162" s="132"/>
      <c r="B162" s="132"/>
      <c r="C162" s="132"/>
      <c r="D162" s="132"/>
      <c r="E162" s="132"/>
      <c r="F162" s="132"/>
      <c r="G162" s="140"/>
      <c r="H162" s="400"/>
      <c r="I162" s="132"/>
      <c r="J162" s="354"/>
      <c r="K162" s="198" t="s">
        <v>950</v>
      </c>
      <c r="L162" s="198" t="s">
        <v>873</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75">
      <c r="G163" s="140"/>
      <c r="H163" s="400"/>
      <c r="J163" s="354"/>
      <c r="K163" s="196" t="s">
        <v>951</v>
      </c>
      <c r="L163" s="196" t="s">
        <v>871</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75">
      <c r="A164" s="132"/>
      <c r="B164" s="132"/>
      <c r="C164" s="132"/>
      <c r="D164" s="132"/>
      <c r="E164" s="132"/>
      <c r="F164" s="132"/>
      <c r="G164" s="140"/>
      <c r="H164" s="400"/>
      <c r="I164" s="132"/>
      <c r="J164" s="354"/>
      <c r="K164" s="137" t="s">
        <v>951</v>
      </c>
      <c r="L164" s="187" t="s">
        <v>872</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75">
      <c r="A165" s="132"/>
      <c r="B165" s="132"/>
      <c r="C165" s="132"/>
      <c r="D165" s="132"/>
      <c r="E165" s="132"/>
      <c r="F165" s="132"/>
      <c r="G165" s="140"/>
      <c r="H165" s="400"/>
      <c r="I165" s="132"/>
      <c r="J165" s="354"/>
      <c r="K165" s="198" t="s">
        <v>951</v>
      </c>
      <c r="L165" s="198" t="s">
        <v>873</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6">
      <c r="G166" s="140"/>
      <c r="H166" s="400"/>
      <c r="J166" s="354"/>
      <c r="K166" s="196" t="s">
        <v>952</v>
      </c>
      <c r="L166" s="196" t="s">
        <v>871</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6">
      <c r="G167" s="140"/>
      <c r="H167" s="400"/>
      <c r="J167" s="354"/>
      <c r="K167" s="137" t="s">
        <v>952</v>
      </c>
      <c r="L167" s="187" t="s">
        <v>872</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75">
      <c r="G168" s="140"/>
      <c r="H168" s="400"/>
      <c r="J168" s="354"/>
      <c r="K168" s="198" t="s">
        <v>952</v>
      </c>
      <c r="L168" s="198" t="s">
        <v>873</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6">
      <c r="G169" s="140"/>
      <c r="H169" s="400"/>
      <c r="J169" s="354"/>
      <c r="K169" s="196" t="s">
        <v>953</v>
      </c>
      <c r="L169" s="196" t="s">
        <v>871</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6">
      <c r="G170" s="140"/>
      <c r="H170" s="400"/>
      <c r="J170" s="354"/>
      <c r="K170" s="137" t="s">
        <v>953</v>
      </c>
      <c r="L170" s="187" t="s">
        <v>872</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75">
      <c r="G171" s="140"/>
      <c r="H171" s="400"/>
      <c r="J171" s="354"/>
      <c r="K171" s="198" t="s">
        <v>953</v>
      </c>
      <c r="L171" s="198" t="s">
        <v>873</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75">
      <c r="G172" s="140"/>
      <c r="H172" s="400"/>
      <c r="J172" s="354"/>
      <c r="K172" s="196" t="s">
        <v>954</v>
      </c>
      <c r="L172" s="196" t="s">
        <v>871</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75">
      <c r="A173" s="132"/>
      <c r="B173" s="132"/>
      <c r="C173" s="132"/>
      <c r="D173" s="132"/>
      <c r="E173" s="132"/>
      <c r="F173" s="132"/>
      <c r="G173" s="140"/>
      <c r="H173" s="400"/>
      <c r="I173" s="132"/>
      <c r="J173" s="354"/>
      <c r="K173" s="137" t="s">
        <v>954</v>
      </c>
      <c r="L173" s="187" t="s">
        <v>872</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75">
      <c r="A174" s="132"/>
      <c r="B174" s="132"/>
      <c r="C174" s="132"/>
      <c r="D174" s="132"/>
      <c r="E174" s="132"/>
      <c r="F174" s="132"/>
      <c r="G174" s="140"/>
      <c r="H174" s="400"/>
      <c r="I174" s="132"/>
      <c r="J174" s="354"/>
      <c r="K174" s="198" t="s">
        <v>954</v>
      </c>
      <c r="L174" s="198" t="s">
        <v>873</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75">
      <c r="G175" s="140"/>
      <c r="H175" s="400"/>
      <c r="J175" s="354"/>
      <c r="K175" s="196" t="s">
        <v>955</v>
      </c>
      <c r="L175" s="196" t="s">
        <v>871</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75">
      <c r="A176" s="132"/>
      <c r="B176" s="132"/>
      <c r="C176" s="132"/>
      <c r="D176" s="132"/>
      <c r="E176" s="132"/>
      <c r="F176" s="132"/>
      <c r="G176" s="140"/>
      <c r="H176" s="400"/>
      <c r="I176" s="132"/>
      <c r="J176" s="354"/>
      <c r="K176" s="137" t="s">
        <v>955</v>
      </c>
      <c r="L176" s="187" t="s">
        <v>872</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75">
      <c r="A177" s="132"/>
      <c r="B177" s="132"/>
      <c r="C177" s="132"/>
      <c r="D177" s="132"/>
      <c r="E177" s="132"/>
      <c r="F177" s="132"/>
      <c r="G177" s="140"/>
      <c r="H177" s="400"/>
      <c r="I177" s="132"/>
      <c r="J177" s="354"/>
      <c r="K177" s="198" t="s">
        <v>955</v>
      </c>
      <c r="L177" s="198" t="s">
        <v>873</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75">
      <c r="G178" s="140"/>
      <c r="H178" s="400"/>
      <c r="J178" s="354"/>
      <c r="K178" s="196" t="s">
        <v>956</v>
      </c>
      <c r="L178" s="196" t="s">
        <v>871</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75">
      <c r="A179" s="132"/>
      <c r="B179" s="132"/>
      <c r="C179" s="132"/>
      <c r="D179" s="132"/>
      <c r="E179" s="132"/>
      <c r="F179" s="132"/>
      <c r="G179" s="140"/>
      <c r="H179" s="400"/>
      <c r="I179" s="132"/>
      <c r="J179" s="354"/>
      <c r="K179" s="137" t="s">
        <v>956</v>
      </c>
      <c r="L179" s="187" t="s">
        <v>872</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75">
      <c r="A180" s="132"/>
      <c r="B180" s="132"/>
      <c r="C180" s="132"/>
      <c r="D180" s="132"/>
      <c r="E180" s="132"/>
      <c r="F180" s="132"/>
      <c r="G180" s="140"/>
      <c r="H180" s="400"/>
      <c r="I180" s="132"/>
      <c r="J180" s="401"/>
      <c r="K180" s="198" t="s">
        <v>956</v>
      </c>
      <c r="L180" s="198" t="s">
        <v>873</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75">
      <c r="G181" s="140"/>
      <c r="H181" s="400"/>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75">
      <c r="G182" s="140"/>
      <c r="H182" s="400"/>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6">
      <c r="G183" s="140"/>
      <c r="H183" s="400"/>
      <c r="J183" s="353" t="s">
        <v>890</v>
      </c>
      <c r="K183" s="196" t="s">
        <v>946</v>
      </c>
      <c r="L183" s="196" t="s">
        <v>871</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6">
      <c r="G184" s="140"/>
      <c r="H184" s="400"/>
      <c r="J184" s="354"/>
      <c r="K184" s="137" t="s">
        <v>946</v>
      </c>
      <c r="L184" s="187" t="s">
        <v>872</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75">
      <c r="G185" s="140"/>
      <c r="H185" s="400"/>
      <c r="J185" s="354"/>
      <c r="K185" s="198" t="s">
        <v>946</v>
      </c>
      <c r="L185" s="198" t="s">
        <v>873</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75">
      <c r="G186" s="140"/>
      <c r="H186" s="400"/>
      <c r="J186" s="354"/>
      <c r="K186" s="196" t="s">
        <v>948</v>
      </c>
      <c r="L186" s="196" t="s">
        <v>871</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6">
      <c r="G187" s="140"/>
      <c r="H187" s="400"/>
      <c r="J187" s="354"/>
      <c r="K187" s="137" t="s">
        <v>948</v>
      </c>
      <c r="L187" s="187" t="s">
        <v>872</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75">
      <c r="G188" s="140"/>
      <c r="H188" s="400"/>
      <c r="J188" s="354"/>
      <c r="K188" s="198" t="s">
        <v>948</v>
      </c>
      <c r="L188" s="198" t="s">
        <v>873</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75">
      <c r="G189" s="140"/>
      <c r="H189" s="400"/>
      <c r="J189" s="354"/>
      <c r="K189" s="196" t="s">
        <v>949</v>
      </c>
      <c r="L189" s="196" t="s">
        <v>871</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75">
      <c r="A190" s="132"/>
      <c r="B190" s="132"/>
      <c r="C190" s="132"/>
      <c r="D190" s="132"/>
      <c r="E190" s="132"/>
      <c r="F190" s="132"/>
      <c r="G190" s="140"/>
      <c r="H190" s="400"/>
      <c r="I190" s="132"/>
      <c r="J190" s="354"/>
      <c r="K190" s="137" t="s">
        <v>949</v>
      </c>
      <c r="L190" s="187" t="s">
        <v>872</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75">
      <c r="A191" s="132"/>
      <c r="B191" s="132"/>
      <c r="C191" s="132"/>
      <c r="D191" s="132"/>
      <c r="E191" s="132"/>
      <c r="F191" s="132"/>
      <c r="G191" s="140"/>
      <c r="H191" s="400"/>
      <c r="I191" s="132"/>
      <c r="J191" s="354"/>
      <c r="K191" s="198" t="s">
        <v>949</v>
      </c>
      <c r="L191" s="198" t="s">
        <v>873</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75">
      <c r="G192" s="140"/>
      <c r="H192" s="400"/>
      <c r="J192" s="354"/>
      <c r="K192" s="196" t="s">
        <v>950</v>
      </c>
      <c r="L192" s="196" t="s">
        <v>871</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75">
      <c r="A193" s="132"/>
      <c r="B193" s="132"/>
      <c r="C193" s="132"/>
      <c r="D193" s="132"/>
      <c r="E193" s="132"/>
      <c r="F193" s="132"/>
      <c r="G193" s="140"/>
      <c r="H193" s="400"/>
      <c r="I193" s="132"/>
      <c r="J193" s="354"/>
      <c r="K193" s="137" t="s">
        <v>950</v>
      </c>
      <c r="L193" s="187" t="s">
        <v>872</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75">
      <c r="A194" s="132"/>
      <c r="B194" s="132"/>
      <c r="C194" s="132"/>
      <c r="D194" s="132"/>
      <c r="E194" s="132"/>
      <c r="F194" s="132"/>
      <c r="G194" s="140"/>
      <c r="H194" s="400"/>
      <c r="I194" s="132"/>
      <c r="J194" s="354"/>
      <c r="K194" s="198" t="s">
        <v>950</v>
      </c>
      <c r="L194" s="198" t="s">
        <v>873</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6">
      <c r="G195" s="140"/>
      <c r="H195" s="400"/>
      <c r="J195" s="354"/>
      <c r="K195" s="196" t="s">
        <v>951</v>
      </c>
      <c r="L195" s="196" t="s">
        <v>871</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6">
      <c r="G196" s="140"/>
      <c r="H196" s="400"/>
      <c r="J196" s="354"/>
      <c r="K196" s="137" t="s">
        <v>951</v>
      </c>
      <c r="L196" s="187" t="s">
        <v>872</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75">
      <c r="G197" s="140"/>
      <c r="H197" s="400"/>
      <c r="J197" s="354"/>
      <c r="K197" s="198" t="s">
        <v>951</v>
      </c>
      <c r="L197" s="198" t="s">
        <v>873</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6">
      <c r="G198" s="140"/>
      <c r="H198" s="400"/>
      <c r="J198" s="354"/>
      <c r="K198" s="196" t="s">
        <v>952</v>
      </c>
      <c r="L198" s="196" t="s">
        <v>871</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6">
      <c r="G199" s="140"/>
      <c r="H199" s="400"/>
      <c r="J199" s="354"/>
      <c r="K199" s="137" t="s">
        <v>952</v>
      </c>
      <c r="L199" s="187" t="s">
        <v>872</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75">
      <c r="G200" s="140"/>
      <c r="H200" s="400"/>
      <c r="J200" s="354"/>
      <c r="K200" s="198" t="s">
        <v>952</v>
      </c>
      <c r="L200" s="198" t="s">
        <v>873</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75">
      <c r="G201" s="140"/>
      <c r="H201" s="400"/>
      <c r="J201" s="354"/>
      <c r="K201" s="196" t="s">
        <v>953</v>
      </c>
      <c r="L201" s="196" t="s">
        <v>871</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6">
      <c r="G202" s="140"/>
      <c r="H202" s="400"/>
      <c r="J202" s="354"/>
      <c r="K202" s="137" t="s">
        <v>953</v>
      </c>
      <c r="L202" s="187" t="s">
        <v>872</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75">
      <c r="G203" s="140"/>
      <c r="H203" s="400"/>
      <c r="J203" s="354"/>
      <c r="K203" s="198" t="s">
        <v>953</v>
      </c>
      <c r="L203" s="198" t="s">
        <v>873</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75">
      <c r="G204" s="140"/>
      <c r="H204" s="400"/>
      <c r="J204" s="354"/>
      <c r="K204" s="196" t="s">
        <v>954</v>
      </c>
      <c r="L204" s="196" t="s">
        <v>871</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75">
      <c r="A205" s="132"/>
      <c r="B205" s="132"/>
      <c r="C205" s="132"/>
      <c r="D205" s="132"/>
      <c r="E205" s="132"/>
      <c r="F205" s="132"/>
      <c r="G205" s="140"/>
      <c r="H205" s="400"/>
      <c r="I205" s="132"/>
      <c r="J205" s="354"/>
      <c r="K205" s="137" t="s">
        <v>954</v>
      </c>
      <c r="L205" s="187" t="s">
        <v>872</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75">
      <c r="A206" s="132"/>
      <c r="B206" s="132"/>
      <c r="C206" s="132"/>
      <c r="D206" s="132"/>
      <c r="E206" s="132"/>
      <c r="F206" s="132"/>
      <c r="G206" s="140"/>
      <c r="H206" s="400"/>
      <c r="I206" s="132"/>
      <c r="J206" s="354"/>
      <c r="K206" s="198" t="s">
        <v>954</v>
      </c>
      <c r="L206" s="198" t="s">
        <v>873</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75">
      <c r="G207" s="140"/>
      <c r="H207" s="400"/>
      <c r="J207" s="354"/>
      <c r="K207" s="196" t="s">
        <v>955</v>
      </c>
      <c r="L207" s="196" t="s">
        <v>871</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75">
      <c r="A208" s="132"/>
      <c r="B208" s="132"/>
      <c r="C208" s="132"/>
      <c r="D208" s="132"/>
      <c r="E208" s="132"/>
      <c r="F208" s="132"/>
      <c r="G208" s="140"/>
      <c r="H208" s="400"/>
      <c r="I208" s="132"/>
      <c r="J208" s="354"/>
      <c r="K208" s="137" t="s">
        <v>955</v>
      </c>
      <c r="L208" s="187" t="s">
        <v>872</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75">
      <c r="A209" s="132"/>
      <c r="B209" s="132"/>
      <c r="C209" s="132"/>
      <c r="D209" s="132"/>
      <c r="E209" s="132"/>
      <c r="F209" s="132"/>
      <c r="G209" s="140"/>
      <c r="H209" s="400"/>
      <c r="I209" s="132"/>
      <c r="J209" s="354"/>
      <c r="K209" s="198" t="s">
        <v>955</v>
      </c>
      <c r="L209" s="198" t="s">
        <v>873</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6">
      <c r="G210" s="140"/>
      <c r="H210" s="400"/>
      <c r="J210" s="354"/>
      <c r="K210" s="196" t="s">
        <v>956</v>
      </c>
      <c r="L210" s="196" t="s">
        <v>871</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6">
      <c r="G211" s="140"/>
      <c r="H211" s="400"/>
      <c r="J211" s="354"/>
      <c r="K211" s="137" t="s">
        <v>956</v>
      </c>
      <c r="L211" s="187" t="s">
        <v>872</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75">
      <c r="G212" s="140"/>
      <c r="H212" s="400"/>
      <c r="J212" s="401"/>
      <c r="K212" s="198" t="s">
        <v>956</v>
      </c>
      <c r="L212" s="198" t="s">
        <v>873</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6">
      <c r="G213" s="140"/>
      <c r="H213" s="400"/>
      <c r="J213" s="203"/>
      <c r="K213" s="137"/>
      <c r="L213" s="137"/>
    </row>
    <row r="214" spans="1:89" ht="14.25" customHeight="1" x14ac:dyDescent="0.6">
      <c r="G214" s="140"/>
      <c r="H214" s="400"/>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6">
      <c r="G215" s="140"/>
      <c r="H215" s="400"/>
      <c r="J215" s="353" t="s">
        <v>891</v>
      </c>
      <c r="K215" s="196" t="s">
        <v>946</v>
      </c>
      <c r="L215" s="196" t="s">
        <v>871</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6">
      <c r="G216" s="140"/>
      <c r="H216" s="400"/>
      <c r="J216" s="354"/>
      <c r="K216" s="137" t="s">
        <v>946</v>
      </c>
      <c r="L216" s="187" t="s">
        <v>872</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75">
      <c r="G217" s="140"/>
      <c r="H217" s="400"/>
      <c r="J217" s="354"/>
      <c r="K217" s="198" t="s">
        <v>946</v>
      </c>
      <c r="L217" s="198" t="s">
        <v>873</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6">
      <c r="G218" s="140"/>
      <c r="H218" s="400"/>
      <c r="J218" s="354"/>
      <c r="K218" s="196" t="s">
        <v>948</v>
      </c>
      <c r="L218" s="196" t="s">
        <v>871</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75">
      <c r="G219" s="140"/>
      <c r="H219" s="400"/>
      <c r="J219" s="354"/>
      <c r="K219" s="137" t="s">
        <v>948</v>
      </c>
      <c r="L219" s="187" t="s">
        <v>872</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75">
      <c r="G220" s="140"/>
      <c r="H220" s="400"/>
      <c r="J220" s="354"/>
      <c r="K220" s="198" t="s">
        <v>948</v>
      </c>
      <c r="L220" s="198" t="s">
        <v>873</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75">
      <c r="G221" s="140"/>
      <c r="H221" s="400"/>
      <c r="J221" s="354"/>
      <c r="K221" s="196" t="s">
        <v>949</v>
      </c>
      <c r="L221" s="196" t="s">
        <v>871</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75">
      <c r="A222" s="132"/>
      <c r="B222" s="132"/>
      <c r="C222" s="132"/>
      <c r="D222" s="132"/>
      <c r="E222" s="132"/>
      <c r="F222" s="132"/>
      <c r="G222" s="140"/>
      <c r="H222" s="400"/>
      <c r="I222" s="132"/>
      <c r="J222" s="354"/>
      <c r="K222" s="137" t="s">
        <v>949</v>
      </c>
      <c r="L222" s="187" t="s">
        <v>872</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75">
      <c r="A223" s="132"/>
      <c r="B223" s="132"/>
      <c r="C223" s="132"/>
      <c r="D223" s="132"/>
      <c r="E223" s="132"/>
      <c r="F223" s="132"/>
      <c r="G223" s="140"/>
      <c r="H223" s="400"/>
      <c r="I223" s="132"/>
      <c r="J223" s="354"/>
      <c r="K223" s="198" t="s">
        <v>949</v>
      </c>
      <c r="L223" s="198" t="s">
        <v>873</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75">
      <c r="G224" s="140"/>
      <c r="H224" s="400"/>
      <c r="J224" s="354"/>
      <c r="K224" s="196" t="s">
        <v>950</v>
      </c>
      <c r="L224" s="196" t="s">
        <v>871</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75">
      <c r="A225" s="132"/>
      <c r="B225" s="132"/>
      <c r="C225" s="132"/>
      <c r="D225" s="132"/>
      <c r="E225" s="132"/>
      <c r="F225" s="132"/>
      <c r="G225" s="140"/>
      <c r="H225" s="400"/>
      <c r="I225" s="132"/>
      <c r="J225" s="354"/>
      <c r="K225" s="137" t="s">
        <v>950</v>
      </c>
      <c r="L225" s="187" t="s">
        <v>872</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75">
      <c r="A226" s="132"/>
      <c r="B226" s="132"/>
      <c r="C226" s="132"/>
      <c r="D226" s="132"/>
      <c r="E226" s="132"/>
      <c r="F226" s="132"/>
      <c r="G226" s="140"/>
      <c r="H226" s="400"/>
      <c r="I226" s="132"/>
      <c r="J226" s="354"/>
      <c r="K226" s="198" t="s">
        <v>950</v>
      </c>
      <c r="L226" s="198" t="s">
        <v>873</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75">
      <c r="G227" s="140"/>
      <c r="H227" s="400"/>
      <c r="J227" s="354"/>
      <c r="K227" s="196" t="s">
        <v>951</v>
      </c>
      <c r="L227" s="196" t="s">
        <v>871</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75">
      <c r="G228" s="140"/>
      <c r="H228" s="400"/>
      <c r="J228" s="354"/>
      <c r="K228" s="137" t="s">
        <v>951</v>
      </c>
      <c r="L228" s="187" t="s">
        <v>872</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9">
      <c r="G229" s="140"/>
      <c r="H229" s="400"/>
      <c r="J229" s="354"/>
      <c r="K229" s="198" t="s">
        <v>951</v>
      </c>
      <c r="L229" s="198" t="s">
        <v>873</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6">
      <c r="G230" s="140"/>
      <c r="H230" s="400"/>
      <c r="J230" s="354"/>
      <c r="K230" s="196" t="s">
        <v>952</v>
      </c>
      <c r="L230" s="196" t="s">
        <v>871</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6">
      <c r="G231" s="140"/>
      <c r="H231" s="400"/>
      <c r="J231" s="354"/>
      <c r="K231" s="137" t="s">
        <v>952</v>
      </c>
      <c r="L231" s="187" t="s">
        <v>872</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75">
      <c r="G232" s="140"/>
      <c r="H232" s="400"/>
      <c r="J232" s="354"/>
      <c r="K232" s="198" t="s">
        <v>952</v>
      </c>
      <c r="L232" s="198" t="s">
        <v>873</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6">
      <c r="G233" s="140"/>
      <c r="H233" s="400"/>
      <c r="J233" s="354"/>
      <c r="K233" s="196" t="s">
        <v>953</v>
      </c>
      <c r="L233" s="196" t="s">
        <v>871</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75">
      <c r="G234" s="140"/>
      <c r="H234" s="400"/>
      <c r="J234" s="354"/>
      <c r="K234" s="137" t="s">
        <v>953</v>
      </c>
      <c r="L234" s="187" t="s">
        <v>872</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75">
      <c r="G235" s="140"/>
      <c r="H235" s="400"/>
      <c r="J235" s="354"/>
      <c r="K235" s="198" t="s">
        <v>953</v>
      </c>
      <c r="L235" s="198" t="s">
        <v>873</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75">
      <c r="G236" s="140"/>
      <c r="H236" s="400"/>
      <c r="J236" s="354"/>
      <c r="K236" s="196" t="s">
        <v>954</v>
      </c>
      <c r="L236" s="196" t="s">
        <v>871</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75">
      <c r="A237" s="132"/>
      <c r="B237" s="132"/>
      <c r="C237" s="132"/>
      <c r="D237" s="132"/>
      <c r="E237" s="132"/>
      <c r="F237" s="132"/>
      <c r="G237" s="140"/>
      <c r="H237" s="400"/>
      <c r="I237" s="132"/>
      <c r="J237" s="354"/>
      <c r="K237" s="137" t="s">
        <v>954</v>
      </c>
      <c r="L237" s="187" t="s">
        <v>872</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75">
      <c r="A238" s="132"/>
      <c r="B238" s="132"/>
      <c r="C238" s="132"/>
      <c r="D238" s="132"/>
      <c r="E238" s="132"/>
      <c r="F238" s="132"/>
      <c r="G238" s="140"/>
      <c r="H238" s="400"/>
      <c r="I238" s="132"/>
      <c r="J238" s="354"/>
      <c r="K238" s="198" t="s">
        <v>954</v>
      </c>
      <c r="L238" s="198" t="s">
        <v>873</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75">
      <c r="G239" s="140"/>
      <c r="H239" s="400"/>
      <c r="J239" s="354"/>
      <c r="K239" s="196" t="s">
        <v>955</v>
      </c>
      <c r="L239" s="196" t="s">
        <v>871</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75">
      <c r="A240" s="132"/>
      <c r="B240" s="132"/>
      <c r="C240" s="132"/>
      <c r="D240" s="132"/>
      <c r="E240" s="132"/>
      <c r="F240" s="132"/>
      <c r="G240" s="140"/>
      <c r="H240" s="400"/>
      <c r="I240" s="132"/>
      <c r="J240" s="354"/>
      <c r="K240" s="137" t="s">
        <v>955</v>
      </c>
      <c r="L240" s="187" t="s">
        <v>872</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75">
      <c r="A241" s="132"/>
      <c r="B241" s="132"/>
      <c r="C241" s="132"/>
      <c r="D241" s="132"/>
      <c r="E241" s="132"/>
      <c r="F241" s="132"/>
      <c r="G241" s="140"/>
      <c r="H241" s="400"/>
      <c r="I241" s="132"/>
      <c r="J241" s="354"/>
      <c r="K241" s="198" t="s">
        <v>955</v>
      </c>
      <c r="L241" s="198" t="s">
        <v>873</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75">
      <c r="G242" s="140"/>
      <c r="H242" s="400"/>
      <c r="J242" s="354"/>
      <c r="K242" s="196" t="s">
        <v>956</v>
      </c>
      <c r="L242" s="196" t="s">
        <v>871</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75">
      <c r="G243" s="140"/>
      <c r="H243" s="400"/>
      <c r="J243" s="354"/>
      <c r="K243" s="137" t="s">
        <v>956</v>
      </c>
      <c r="L243" s="187" t="s">
        <v>872</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75">
      <c r="G244" s="140"/>
      <c r="H244" s="400"/>
      <c r="J244" s="401"/>
      <c r="K244" s="198" t="s">
        <v>956</v>
      </c>
      <c r="L244" s="198" t="s">
        <v>873</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75">
      <c r="G245" s="140"/>
      <c r="H245" s="400"/>
      <c r="J245" s="203"/>
      <c r="K245" s="137"/>
      <c r="L245" s="137"/>
      <c r="AX245"/>
      <c r="AY245"/>
    </row>
    <row r="246" spans="1:97" ht="14.25" customHeight="1" x14ac:dyDescent="0.6">
      <c r="G246" s="140"/>
      <c r="H246" s="400"/>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6">
      <c r="G247" s="140"/>
      <c r="H247" s="400"/>
      <c r="J247" s="353" t="s">
        <v>892</v>
      </c>
      <c r="K247" s="196" t="s">
        <v>946</v>
      </c>
      <c r="L247" s="196" t="s">
        <v>871</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75">
      <c r="G248" s="140"/>
      <c r="H248" s="400"/>
      <c r="J248" s="354"/>
      <c r="K248" s="137" t="s">
        <v>946</v>
      </c>
      <c r="L248" s="187" t="s">
        <v>872</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75">
      <c r="G249" s="140"/>
      <c r="H249" s="400"/>
      <c r="J249" s="354"/>
      <c r="K249" s="198" t="s">
        <v>946</v>
      </c>
      <c r="L249" s="198" t="s">
        <v>873</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6">
      <c r="G250" s="140"/>
      <c r="H250" s="400"/>
      <c r="J250" s="354"/>
      <c r="K250" s="196" t="s">
        <v>948</v>
      </c>
      <c r="L250" s="196" t="s">
        <v>871</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75">
      <c r="G251" s="140"/>
      <c r="H251" s="400"/>
      <c r="J251" s="354"/>
      <c r="K251" s="137" t="s">
        <v>948</v>
      </c>
      <c r="L251" s="187" t="s">
        <v>872</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9">
      <c r="G252" s="140"/>
      <c r="H252" s="400"/>
      <c r="J252" s="354"/>
      <c r="K252" s="198" t="s">
        <v>948</v>
      </c>
      <c r="L252" s="198" t="s">
        <v>873</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75">
      <c r="G253" s="140"/>
      <c r="H253" s="400"/>
      <c r="J253" s="354"/>
      <c r="K253" s="196" t="s">
        <v>949</v>
      </c>
      <c r="L253" s="196" t="s">
        <v>871</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75">
      <c r="G254" s="140"/>
      <c r="H254" s="400"/>
      <c r="J254" s="354"/>
      <c r="K254" s="137" t="s">
        <v>949</v>
      </c>
      <c r="L254" s="187" t="s">
        <v>872</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0"/>
      <c r="H255" s="400"/>
      <c r="J255" s="354"/>
      <c r="K255" s="198" t="s">
        <v>949</v>
      </c>
      <c r="L255" s="198" t="s">
        <v>873</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75">
      <c r="G256" s="140"/>
      <c r="H256" s="400"/>
      <c r="J256" s="354"/>
      <c r="K256" s="196" t="s">
        <v>950</v>
      </c>
      <c r="L256" s="196" t="s">
        <v>871</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75">
      <c r="G257" s="140"/>
      <c r="H257" s="400"/>
      <c r="J257" s="354"/>
      <c r="K257" s="137" t="s">
        <v>950</v>
      </c>
      <c r="L257" s="187" t="s">
        <v>872</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0"/>
      <c r="H258" s="400"/>
      <c r="J258" s="354"/>
      <c r="K258" s="198" t="s">
        <v>950</v>
      </c>
      <c r="L258" s="198" t="s">
        <v>873</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75">
      <c r="G259" s="140"/>
      <c r="H259" s="400"/>
      <c r="J259" s="354"/>
      <c r="K259" s="196" t="s">
        <v>951</v>
      </c>
      <c r="L259" s="196" t="s">
        <v>871</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75">
      <c r="G260" s="140"/>
      <c r="H260" s="400"/>
      <c r="J260" s="354"/>
      <c r="K260" s="137" t="s">
        <v>951</v>
      </c>
      <c r="L260" s="187" t="s">
        <v>872</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0"/>
      <c r="H261" s="400"/>
      <c r="J261" s="354"/>
      <c r="K261" s="198" t="s">
        <v>951</v>
      </c>
      <c r="L261" s="198" t="s">
        <v>873</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6">
      <c r="G262" s="140"/>
      <c r="H262" s="400"/>
      <c r="J262" s="354"/>
      <c r="K262" s="196" t="s">
        <v>952</v>
      </c>
      <c r="L262" s="196" t="s">
        <v>871</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75">
      <c r="G263" s="140"/>
      <c r="H263" s="400"/>
      <c r="J263" s="354"/>
      <c r="K263" s="137" t="s">
        <v>952</v>
      </c>
      <c r="L263" s="187" t="s">
        <v>872</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75">
      <c r="G264" s="140"/>
      <c r="H264" s="400"/>
      <c r="J264" s="354"/>
      <c r="K264" s="198" t="s">
        <v>952</v>
      </c>
      <c r="L264" s="198" t="s">
        <v>873</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6">
      <c r="G265" s="140"/>
      <c r="H265" s="400"/>
      <c r="J265" s="354"/>
      <c r="K265" s="196" t="s">
        <v>953</v>
      </c>
      <c r="L265" s="196" t="s">
        <v>871</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75">
      <c r="G266" s="140"/>
      <c r="H266" s="400"/>
      <c r="J266" s="354"/>
      <c r="K266" s="137" t="s">
        <v>953</v>
      </c>
      <c r="L266" s="187" t="s">
        <v>872</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9">
      <c r="G267" s="140"/>
      <c r="H267" s="400"/>
      <c r="J267" s="354"/>
      <c r="K267" s="198" t="s">
        <v>953</v>
      </c>
      <c r="L267" s="198" t="s">
        <v>873</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75">
      <c r="G268" s="140"/>
      <c r="H268" s="400"/>
      <c r="J268" s="354"/>
      <c r="K268" s="196" t="s">
        <v>954</v>
      </c>
      <c r="L268" s="196" t="s">
        <v>871</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75">
      <c r="G269" s="140"/>
      <c r="H269" s="400"/>
      <c r="J269" s="354"/>
      <c r="K269" s="137" t="s">
        <v>954</v>
      </c>
      <c r="L269" s="187" t="s">
        <v>872</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0"/>
      <c r="H270" s="400"/>
      <c r="J270" s="354"/>
      <c r="K270" s="198" t="s">
        <v>954</v>
      </c>
      <c r="L270" s="198" t="s">
        <v>873</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75">
      <c r="G271" s="140"/>
      <c r="H271" s="400"/>
      <c r="J271" s="354"/>
      <c r="K271" s="196" t="s">
        <v>955</v>
      </c>
      <c r="L271" s="196" t="s">
        <v>871</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75">
      <c r="G272" s="140"/>
      <c r="H272" s="400"/>
      <c r="J272" s="354"/>
      <c r="K272" s="137" t="s">
        <v>955</v>
      </c>
      <c r="L272" s="187" t="s">
        <v>872</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0"/>
      <c r="H273" s="400"/>
      <c r="J273" s="354"/>
      <c r="K273" s="198" t="s">
        <v>955</v>
      </c>
      <c r="L273" s="198" t="s">
        <v>873</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75">
      <c r="G274" s="140"/>
      <c r="H274" s="400"/>
      <c r="J274" s="354"/>
      <c r="K274" s="196" t="s">
        <v>956</v>
      </c>
      <c r="L274" s="196" t="s">
        <v>871</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75">
      <c r="G275" s="140"/>
      <c r="H275" s="400"/>
      <c r="J275" s="354"/>
      <c r="K275" s="137" t="s">
        <v>956</v>
      </c>
      <c r="L275" s="187" t="s">
        <v>872</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0"/>
      <c r="H276" s="400"/>
      <c r="J276" s="401"/>
      <c r="K276" s="198" t="s">
        <v>956</v>
      </c>
      <c r="L276" s="198" t="s">
        <v>873</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75">
      <c r="G277" s="140"/>
      <c r="H277" s="400"/>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6">
      <c r="A278" s="132" t="s">
        <v>825</v>
      </c>
      <c r="G278" s="140"/>
      <c r="H278" s="400"/>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6">
      <c r="G279" s="140"/>
      <c r="H279" s="400"/>
      <c r="J279" s="353" t="s">
        <v>893</v>
      </c>
      <c r="K279" s="196" t="s">
        <v>946</v>
      </c>
      <c r="L279" s="196" t="s">
        <v>871</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75">
      <c r="G280" s="140"/>
      <c r="H280" s="400"/>
      <c r="J280" s="354"/>
      <c r="K280" s="137" t="s">
        <v>946</v>
      </c>
      <c r="L280" s="187" t="s">
        <v>872</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75">
      <c r="G281" s="140"/>
      <c r="H281" s="400"/>
      <c r="J281" s="354"/>
      <c r="K281" s="198" t="s">
        <v>946</v>
      </c>
      <c r="L281" s="198" t="s">
        <v>873</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6">
      <c r="G282" s="140"/>
      <c r="H282" s="400"/>
      <c r="J282" s="354"/>
      <c r="K282" s="196" t="s">
        <v>948</v>
      </c>
      <c r="L282" s="196" t="s">
        <v>871</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75">
      <c r="G283" s="140"/>
      <c r="H283" s="400"/>
      <c r="J283" s="354"/>
      <c r="K283" s="137" t="s">
        <v>948</v>
      </c>
      <c r="L283" s="187" t="s">
        <v>872</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75">
      <c r="G284" s="140"/>
      <c r="H284" s="400"/>
      <c r="J284" s="354"/>
      <c r="K284" s="198" t="s">
        <v>948</v>
      </c>
      <c r="L284" s="198" t="s">
        <v>873</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6">
      <c r="G285" s="140"/>
      <c r="H285" s="400"/>
      <c r="J285" s="354"/>
      <c r="K285" s="196" t="s">
        <v>949</v>
      </c>
      <c r="L285" s="196" t="s">
        <v>871</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6">
      <c r="G286" s="140"/>
      <c r="H286" s="400"/>
      <c r="J286" s="354"/>
      <c r="K286" s="137" t="s">
        <v>949</v>
      </c>
      <c r="L286" s="187" t="s">
        <v>872</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75">
      <c r="G287" s="140"/>
      <c r="H287" s="400"/>
      <c r="J287" s="354"/>
      <c r="K287" s="198" t="s">
        <v>949</v>
      </c>
      <c r="L287" s="198" t="s">
        <v>873</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6">
      <c r="G288" s="140"/>
      <c r="H288" s="400"/>
      <c r="J288" s="354"/>
      <c r="K288" s="196" t="s">
        <v>950</v>
      </c>
      <c r="L288" s="196" t="s">
        <v>871</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6">
      <c r="G289" s="140"/>
      <c r="H289" s="400"/>
      <c r="J289" s="354"/>
      <c r="K289" s="137" t="s">
        <v>950</v>
      </c>
      <c r="L289" s="187" t="s">
        <v>872</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75">
      <c r="G290" s="140"/>
      <c r="H290" s="400"/>
      <c r="J290" s="354"/>
      <c r="K290" s="198" t="s">
        <v>950</v>
      </c>
      <c r="L290" s="198" t="s">
        <v>873</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6">
      <c r="G291" s="140"/>
      <c r="H291" s="400"/>
      <c r="J291" s="354"/>
      <c r="K291" s="196" t="s">
        <v>951</v>
      </c>
      <c r="L291" s="196" t="s">
        <v>871</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6">
      <c r="G292" s="140"/>
      <c r="H292" s="400"/>
      <c r="J292" s="354"/>
      <c r="K292" s="137" t="s">
        <v>951</v>
      </c>
      <c r="L292" s="187" t="s">
        <v>872</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6">
      <c r="G293" s="140"/>
      <c r="H293" s="400"/>
      <c r="J293" s="354"/>
      <c r="K293" s="198" t="s">
        <v>951</v>
      </c>
      <c r="L293" s="198" t="s">
        <v>873</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6">
      <c r="G294" s="140"/>
      <c r="H294" s="400"/>
      <c r="J294" s="354"/>
      <c r="K294" s="196" t="s">
        <v>952</v>
      </c>
      <c r="L294" s="196" t="s">
        <v>871</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75">
      <c r="G295" s="140"/>
      <c r="H295" s="400"/>
      <c r="J295" s="354"/>
      <c r="K295" s="137" t="s">
        <v>952</v>
      </c>
      <c r="L295" s="187" t="s">
        <v>872</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75">
      <c r="G296" s="140"/>
      <c r="H296" s="400"/>
      <c r="J296" s="354"/>
      <c r="K296" s="198" t="s">
        <v>952</v>
      </c>
      <c r="L296" s="198" t="s">
        <v>873</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6">
      <c r="G297" s="140"/>
      <c r="H297" s="400"/>
      <c r="J297" s="354"/>
      <c r="K297" s="196" t="s">
        <v>953</v>
      </c>
      <c r="L297" s="196" t="s">
        <v>871</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75">
      <c r="G298" s="140"/>
      <c r="H298" s="400"/>
      <c r="J298" s="354"/>
      <c r="K298" s="137" t="s">
        <v>953</v>
      </c>
      <c r="L298" s="187" t="s">
        <v>872</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75">
      <c r="G299" s="140"/>
      <c r="H299" s="400"/>
      <c r="J299" s="354"/>
      <c r="K299" s="198" t="s">
        <v>953</v>
      </c>
      <c r="L299" s="198" t="s">
        <v>873</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6">
      <c r="G300" s="140"/>
      <c r="H300" s="400"/>
      <c r="J300" s="354"/>
      <c r="K300" s="196" t="s">
        <v>954</v>
      </c>
      <c r="L300" s="196" t="s">
        <v>871</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6">
      <c r="G301" s="140"/>
      <c r="H301" s="400"/>
      <c r="J301" s="354"/>
      <c r="K301" s="137" t="s">
        <v>954</v>
      </c>
      <c r="L301" s="187" t="s">
        <v>872</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75">
      <c r="G302" s="140"/>
      <c r="H302" s="400"/>
      <c r="J302" s="354"/>
      <c r="K302" s="198" t="s">
        <v>954</v>
      </c>
      <c r="L302" s="198" t="s">
        <v>873</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6">
      <c r="G303" s="140"/>
      <c r="H303" s="400"/>
      <c r="J303" s="354"/>
      <c r="K303" s="196" t="s">
        <v>955</v>
      </c>
      <c r="L303" s="196" t="s">
        <v>871</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6">
      <c r="G304" s="140"/>
      <c r="H304" s="400"/>
      <c r="J304" s="354"/>
      <c r="K304" s="137" t="s">
        <v>955</v>
      </c>
      <c r="L304" s="187" t="s">
        <v>872</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75">
      <c r="G305" s="140"/>
      <c r="H305" s="400"/>
      <c r="J305" s="354"/>
      <c r="K305" s="198" t="s">
        <v>955</v>
      </c>
      <c r="L305" s="198" t="s">
        <v>873</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6">
      <c r="G306" s="140"/>
      <c r="H306" s="400"/>
      <c r="J306" s="354"/>
      <c r="K306" s="196" t="s">
        <v>956</v>
      </c>
      <c r="L306" s="196" t="s">
        <v>871</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6">
      <c r="G307" s="140"/>
      <c r="H307" s="400"/>
      <c r="J307" s="354"/>
      <c r="K307" s="137" t="s">
        <v>956</v>
      </c>
      <c r="L307" s="187" t="s">
        <v>872</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6">
      <c r="G308" s="140"/>
      <c r="H308" s="400"/>
      <c r="J308" s="401"/>
      <c r="K308" s="198" t="s">
        <v>956</v>
      </c>
      <c r="L308" s="198" t="s">
        <v>873</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75">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6">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75">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6">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6">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6">
      <c r="G314" s="140"/>
      <c r="H314" s="415" t="s">
        <v>894</v>
      </c>
      <c r="J314" s="353" t="s">
        <v>895</v>
      </c>
      <c r="K314" s="196" t="s">
        <v>946</v>
      </c>
      <c r="L314" s="196" t="s">
        <v>871</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6">
      <c r="G315" s="140"/>
      <c r="H315" s="415"/>
      <c r="J315" s="354"/>
      <c r="K315" s="137" t="s">
        <v>946</v>
      </c>
      <c r="L315" s="187" t="s">
        <v>872</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75">
      <c r="G316" s="140"/>
      <c r="H316" s="415"/>
      <c r="J316" s="354"/>
      <c r="K316" s="198" t="s">
        <v>946</v>
      </c>
      <c r="L316" s="198" t="s">
        <v>873</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6">
      <c r="G317" s="140"/>
      <c r="H317" s="415"/>
      <c r="J317" s="354"/>
      <c r="K317" s="196" t="s">
        <v>948</v>
      </c>
      <c r="L317" s="196" t="s">
        <v>871</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6">
      <c r="G318" s="140"/>
      <c r="H318" s="415"/>
      <c r="J318" s="354"/>
      <c r="K318" s="137" t="s">
        <v>948</v>
      </c>
      <c r="L318" s="187" t="s">
        <v>872</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75">
      <c r="G319" s="140"/>
      <c r="H319" s="415"/>
      <c r="J319" s="354"/>
      <c r="K319" s="198" t="s">
        <v>948</v>
      </c>
      <c r="L319" s="198" t="s">
        <v>873</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6">
      <c r="G320" s="140"/>
      <c r="H320" s="415"/>
      <c r="J320" s="354"/>
      <c r="K320" s="196" t="s">
        <v>949</v>
      </c>
      <c r="L320" s="196" t="s">
        <v>871</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6">
      <c r="G321" s="140"/>
      <c r="H321" s="415"/>
      <c r="J321" s="354"/>
      <c r="K321" s="137" t="s">
        <v>949</v>
      </c>
      <c r="L321" s="187" t="s">
        <v>872</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75">
      <c r="G322" s="140"/>
      <c r="H322" s="415"/>
      <c r="J322" s="354"/>
      <c r="K322" s="198" t="s">
        <v>949</v>
      </c>
      <c r="L322" s="198" t="s">
        <v>873</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6">
      <c r="G323" s="140"/>
      <c r="H323" s="415"/>
      <c r="J323" s="354"/>
      <c r="K323" s="196" t="s">
        <v>950</v>
      </c>
      <c r="L323" s="196" t="s">
        <v>871</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6">
      <c r="G324" s="140"/>
      <c r="H324" s="415"/>
      <c r="J324" s="354"/>
      <c r="K324" s="137" t="s">
        <v>950</v>
      </c>
      <c r="L324" s="187" t="s">
        <v>872</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75">
      <c r="G325" s="140"/>
      <c r="H325" s="415"/>
      <c r="J325" s="354"/>
      <c r="K325" s="198" t="s">
        <v>950</v>
      </c>
      <c r="L325" s="198" t="s">
        <v>873</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6">
      <c r="G326" s="140"/>
      <c r="H326" s="415"/>
      <c r="J326" s="354"/>
      <c r="K326" s="196" t="s">
        <v>951</v>
      </c>
      <c r="L326" s="196" t="s">
        <v>871</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6">
      <c r="G327" s="140"/>
      <c r="H327" s="415"/>
      <c r="J327" s="354"/>
      <c r="K327" s="137" t="s">
        <v>951</v>
      </c>
      <c r="L327" s="187" t="s">
        <v>872</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6">
      <c r="G328" s="140"/>
      <c r="H328" s="415"/>
      <c r="J328" s="354"/>
      <c r="K328" s="198" t="s">
        <v>951</v>
      </c>
      <c r="L328" s="198" t="s">
        <v>873</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6">
      <c r="G329" s="140"/>
      <c r="H329" s="415"/>
      <c r="J329" s="354"/>
      <c r="K329" s="196" t="s">
        <v>952</v>
      </c>
      <c r="L329" s="196" t="s">
        <v>871</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6">
      <c r="G330" s="140"/>
      <c r="H330" s="415"/>
      <c r="J330" s="354"/>
      <c r="K330" s="137" t="s">
        <v>952</v>
      </c>
      <c r="L330" s="187" t="s">
        <v>872</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75">
      <c r="G331" s="140"/>
      <c r="H331" s="415"/>
      <c r="J331" s="354"/>
      <c r="K331" s="198" t="s">
        <v>952</v>
      </c>
      <c r="L331" s="198" t="s">
        <v>873</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6">
      <c r="G332" s="140"/>
      <c r="H332" s="415"/>
      <c r="J332" s="354"/>
      <c r="K332" s="196" t="s">
        <v>953</v>
      </c>
      <c r="L332" s="196" t="s">
        <v>871</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6">
      <c r="G333" s="140"/>
      <c r="H333" s="415"/>
      <c r="J333" s="354"/>
      <c r="K333" s="137" t="s">
        <v>953</v>
      </c>
      <c r="L333" s="187" t="s">
        <v>872</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75">
      <c r="G334" s="140"/>
      <c r="H334" s="415"/>
      <c r="J334" s="354"/>
      <c r="K334" s="198" t="s">
        <v>953</v>
      </c>
      <c r="L334" s="198" t="s">
        <v>873</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6">
      <c r="G335" s="140"/>
      <c r="H335" s="415"/>
      <c r="J335" s="354"/>
      <c r="K335" s="196" t="s">
        <v>954</v>
      </c>
      <c r="L335" s="196" t="s">
        <v>871</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6">
      <c r="G336" s="140"/>
      <c r="H336" s="415"/>
      <c r="J336" s="354"/>
      <c r="K336" s="137" t="s">
        <v>954</v>
      </c>
      <c r="L336" s="187" t="s">
        <v>872</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75">
      <c r="G337" s="140"/>
      <c r="H337" s="415"/>
      <c r="J337" s="354"/>
      <c r="K337" s="198" t="s">
        <v>954</v>
      </c>
      <c r="L337" s="198" t="s">
        <v>873</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6">
      <c r="G338" s="140"/>
      <c r="H338" s="415"/>
      <c r="J338" s="354"/>
      <c r="K338" s="196" t="s">
        <v>955</v>
      </c>
      <c r="L338" s="196" t="s">
        <v>871</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6">
      <c r="G339" s="140"/>
      <c r="H339" s="415"/>
      <c r="J339" s="354"/>
      <c r="K339" s="137" t="s">
        <v>955</v>
      </c>
      <c r="L339" s="187" t="s">
        <v>872</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75">
      <c r="G340" s="140"/>
      <c r="H340" s="415"/>
      <c r="J340" s="354"/>
      <c r="K340" s="198" t="s">
        <v>955</v>
      </c>
      <c r="L340" s="198" t="s">
        <v>873</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6">
      <c r="G341" s="140"/>
      <c r="H341" s="415"/>
      <c r="J341" s="354"/>
      <c r="K341" s="196" t="s">
        <v>956</v>
      </c>
      <c r="L341" s="196" t="s">
        <v>871</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6">
      <c r="G342" s="140"/>
      <c r="H342" s="415"/>
      <c r="J342" s="354"/>
      <c r="K342" s="137" t="s">
        <v>956</v>
      </c>
      <c r="L342" s="187" t="s">
        <v>872</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6">
      <c r="G343" s="140"/>
      <c r="H343" s="415"/>
      <c r="J343" s="401"/>
      <c r="K343" s="198" t="s">
        <v>956</v>
      </c>
      <c r="L343" s="198" t="s">
        <v>873</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75">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6">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6">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6">
      <c r="G347" s="140"/>
      <c r="H347" s="416" t="s">
        <v>896</v>
      </c>
      <c r="J347" s="399" t="s">
        <v>897</v>
      </c>
      <c r="K347" s="196" t="s">
        <v>946</v>
      </c>
      <c r="L347" s="196" t="s">
        <v>871</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6">
      <c r="G348" s="140"/>
      <c r="H348" s="416"/>
      <c r="J348" s="399"/>
      <c r="K348" s="137" t="s">
        <v>946</v>
      </c>
      <c r="L348" s="187" t="s">
        <v>872</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75">
      <c r="G349" s="140"/>
      <c r="H349" s="416"/>
      <c r="J349" s="399"/>
      <c r="K349" s="198" t="s">
        <v>946</v>
      </c>
      <c r="L349" s="198" t="s">
        <v>873</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6">
      <c r="G350" s="140"/>
      <c r="H350" s="416"/>
      <c r="J350" s="399"/>
      <c r="K350" s="196" t="s">
        <v>948</v>
      </c>
      <c r="L350" s="196" t="s">
        <v>871</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6">
      <c r="G351" s="140"/>
      <c r="H351" s="416"/>
      <c r="J351" s="399"/>
      <c r="K351" s="137" t="s">
        <v>948</v>
      </c>
      <c r="L351" s="187" t="s">
        <v>872</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75">
      <c r="G352" s="140"/>
      <c r="H352" s="416"/>
      <c r="J352" s="399"/>
      <c r="K352" s="198" t="s">
        <v>948</v>
      </c>
      <c r="L352" s="198" t="s">
        <v>873</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6">
      <c r="G353" s="140"/>
      <c r="H353" s="416"/>
      <c r="J353" s="399"/>
      <c r="K353" s="196" t="s">
        <v>949</v>
      </c>
      <c r="L353" s="196" t="s">
        <v>871</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6">
      <c r="G354" s="140"/>
      <c r="H354" s="416"/>
      <c r="J354" s="399"/>
      <c r="K354" s="137" t="s">
        <v>949</v>
      </c>
      <c r="L354" s="187" t="s">
        <v>872</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75">
      <c r="G355" s="140"/>
      <c r="H355" s="416"/>
      <c r="J355" s="399"/>
      <c r="K355" s="198" t="s">
        <v>949</v>
      </c>
      <c r="L355" s="198" t="s">
        <v>873</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6">
      <c r="G356" s="140"/>
      <c r="H356" s="416"/>
      <c r="J356" s="399"/>
      <c r="K356" s="196" t="s">
        <v>950</v>
      </c>
      <c r="L356" s="196" t="s">
        <v>871</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6">
      <c r="G357" s="140"/>
      <c r="H357" s="416"/>
      <c r="J357" s="399"/>
      <c r="K357" s="137" t="s">
        <v>950</v>
      </c>
      <c r="L357" s="187" t="s">
        <v>872</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75">
      <c r="G358" s="140"/>
      <c r="H358" s="416"/>
      <c r="J358" s="399"/>
      <c r="K358" s="198" t="s">
        <v>950</v>
      </c>
      <c r="L358" s="198" t="s">
        <v>873</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6">
      <c r="G359" s="140"/>
      <c r="H359" s="416"/>
      <c r="J359" s="399"/>
      <c r="K359" s="196" t="s">
        <v>951</v>
      </c>
      <c r="L359" s="196" t="s">
        <v>871</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6">
      <c r="G360" s="140"/>
      <c r="H360" s="416"/>
      <c r="J360" s="399"/>
      <c r="K360" s="137" t="s">
        <v>951</v>
      </c>
      <c r="L360" s="187" t="s">
        <v>872</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75">
      <c r="G361" s="140"/>
      <c r="H361" s="416"/>
      <c r="J361" s="399"/>
      <c r="K361" s="198" t="s">
        <v>951</v>
      </c>
      <c r="L361" s="198" t="s">
        <v>873</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6">
      <c r="G362" s="140"/>
      <c r="H362" s="416"/>
      <c r="J362" s="399"/>
      <c r="K362" s="196" t="s">
        <v>952</v>
      </c>
      <c r="L362" s="196" t="s">
        <v>871</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6">
      <c r="G363" s="140"/>
      <c r="H363" s="416"/>
      <c r="J363" s="399"/>
      <c r="K363" s="137" t="s">
        <v>952</v>
      </c>
      <c r="L363" s="187" t="s">
        <v>872</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75">
      <c r="G364" s="140"/>
      <c r="H364" s="416"/>
      <c r="J364" s="399"/>
      <c r="K364" s="198" t="s">
        <v>952</v>
      </c>
      <c r="L364" s="198" t="s">
        <v>873</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6">
      <c r="G365" s="140"/>
      <c r="H365" s="416"/>
      <c r="J365" s="399"/>
      <c r="K365" s="196" t="s">
        <v>953</v>
      </c>
      <c r="L365" s="196" t="s">
        <v>871</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6">
      <c r="G366" s="140"/>
      <c r="H366" s="416"/>
      <c r="J366" s="399"/>
      <c r="K366" s="137" t="s">
        <v>953</v>
      </c>
      <c r="L366" s="187" t="s">
        <v>872</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75">
      <c r="G367" s="140"/>
      <c r="H367" s="416"/>
      <c r="J367" s="399"/>
      <c r="K367" s="198" t="s">
        <v>953</v>
      </c>
      <c r="L367" s="198" t="s">
        <v>873</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6">
      <c r="G368" s="140"/>
      <c r="H368" s="416"/>
      <c r="J368" s="399"/>
      <c r="K368" s="196" t="s">
        <v>954</v>
      </c>
      <c r="L368" s="196" t="s">
        <v>871</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6">
      <c r="G369" s="140"/>
      <c r="H369" s="416"/>
      <c r="J369" s="399"/>
      <c r="K369" s="137" t="s">
        <v>954</v>
      </c>
      <c r="L369" s="187" t="s">
        <v>872</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75">
      <c r="G370" s="140"/>
      <c r="H370" s="416"/>
      <c r="J370" s="399"/>
      <c r="K370" s="198" t="s">
        <v>954</v>
      </c>
      <c r="L370" s="198" t="s">
        <v>873</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6">
      <c r="G371" s="140"/>
      <c r="H371" s="416"/>
      <c r="J371" s="399"/>
      <c r="K371" s="196" t="s">
        <v>955</v>
      </c>
      <c r="L371" s="196" t="s">
        <v>871</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6">
      <c r="G372" s="140"/>
      <c r="H372" s="416"/>
      <c r="J372" s="399"/>
      <c r="K372" s="137" t="s">
        <v>955</v>
      </c>
      <c r="L372" s="187" t="s">
        <v>872</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75">
      <c r="G373" s="140"/>
      <c r="H373" s="416"/>
      <c r="J373" s="399"/>
      <c r="K373" s="198" t="s">
        <v>955</v>
      </c>
      <c r="L373" s="198" t="s">
        <v>873</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6">
      <c r="G374" s="140"/>
      <c r="H374" s="416"/>
      <c r="J374" s="399"/>
      <c r="K374" s="196" t="s">
        <v>956</v>
      </c>
      <c r="L374" s="196" t="s">
        <v>871</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6">
      <c r="G375" s="140"/>
      <c r="H375" s="416"/>
      <c r="J375" s="399"/>
      <c r="K375" s="137" t="s">
        <v>956</v>
      </c>
      <c r="L375" s="187" t="s">
        <v>872</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75">
      <c r="G376" s="140"/>
      <c r="H376" s="417"/>
      <c r="J376" s="418"/>
      <c r="K376" s="198" t="s">
        <v>956</v>
      </c>
      <c r="L376" s="198" t="s">
        <v>873</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6">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6">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6">
      <c r="G379" s="140"/>
      <c r="H379" s="419" t="s">
        <v>898</v>
      </c>
      <c r="J379" s="353" t="s">
        <v>899</v>
      </c>
      <c r="K379" s="137" t="s">
        <v>900</v>
      </c>
      <c r="L379" s="137" t="s">
        <v>871</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6">
      <c r="G380" s="140"/>
      <c r="H380" s="419"/>
      <c r="J380" s="354"/>
      <c r="K380" s="137" t="s">
        <v>900</v>
      </c>
      <c r="L380" s="137" t="s">
        <v>872</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6">
      <c r="G381" s="140"/>
      <c r="H381" s="419"/>
      <c r="J381" s="354"/>
      <c r="K381" s="137" t="s">
        <v>900</v>
      </c>
      <c r="L381" s="137" t="s">
        <v>873</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6">
      <c r="G382" s="140"/>
      <c r="H382" s="419"/>
      <c r="J382" s="354"/>
      <c r="K382" s="137" t="s">
        <v>901</v>
      </c>
      <c r="L382" s="137" t="s">
        <v>869</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6">
      <c r="G383" s="140"/>
      <c r="H383" s="419"/>
      <c r="J383" s="354"/>
      <c r="K383" s="137" t="s">
        <v>717</v>
      </c>
      <c r="L383" s="137" t="s">
        <v>871</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6">
      <c r="G384" s="140"/>
      <c r="H384" s="419"/>
      <c r="J384" s="354"/>
      <c r="K384" s="137" t="s">
        <v>717</v>
      </c>
      <c r="L384" s="137" t="s">
        <v>872</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6">
      <c r="G385" s="140"/>
      <c r="H385" s="419"/>
      <c r="J385" s="354"/>
      <c r="K385" s="137" t="s">
        <v>717</v>
      </c>
      <c r="L385" s="137" t="s">
        <v>873</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6">
      <c r="G386" s="140"/>
      <c r="H386" s="419"/>
      <c r="J386" s="354"/>
      <c r="K386" s="137" t="s">
        <v>902</v>
      </c>
      <c r="L386" s="137" t="s">
        <v>871</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6">
      <c r="G387" s="140"/>
      <c r="H387" s="419"/>
      <c r="J387" s="354"/>
      <c r="K387" s="137" t="s">
        <v>902</v>
      </c>
      <c r="L387" s="137" t="s">
        <v>872</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6">
      <c r="G388" s="140"/>
      <c r="H388" s="419"/>
      <c r="J388" s="354"/>
      <c r="K388" s="137" t="s">
        <v>902</v>
      </c>
      <c r="L388" s="137" t="s">
        <v>873</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6">
      <c r="G389" s="140"/>
      <c r="H389" s="419"/>
      <c r="J389" s="354"/>
      <c r="K389" s="137" t="s">
        <v>903</v>
      </c>
      <c r="L389" s="137" t="s">
        <v>871</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6">
      <c r="G390" s="140"/>
      <c r="H390" s="419"/>
      <c r="J390" s="354"/>
      <c r="K390" s="137" t="s">
        <v>903</v>
      </c>
      <c r="L390" s="137" t="s">
        <v>872</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6">
      <c r="G391" s="140"/>
      <c r="H391" s="419"/>
      <c r="J391" s="354"/>
      <c r="K391" s="137" t="s">
        <v>903</v>
      </c>
      <c r="L391" s="137" t="s">
        <v>873</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6">
      <c r="G392" s="140"/>
      <c r="H392" s="235"/>
      <c r="I392" s="241" t="s">
        <v>904</v>
      </c>
      <c r="J392" s="242"/>
      <c r="K392" s="243" t="s">
        <v>906</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6">
      <c r="G393" s="140"/>
      <c r="H393" s="235"/>
      <c r="I393" s="132">
        <v>0.2</v>
      </c>
      <c r="J393" s="246" t="s">
        <v>905</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6">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6">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6">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6">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6">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6">
      <c r="G399" s="140"/>
      <c r="H399" s="235"/>
      <c r="J399" s="246"/>
      <c r="K399" s="243" t="s">
        <v>907</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6">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6">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6">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6">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6">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6">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6">
      <c r="G406" s="140"/>
      <c r="H406" s="235"/>
      <c r="J406" s="246"/>
      <c r="K406" s="244" t="s">
        <v>908</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6">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6">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6">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6">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6">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6">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6">
      <c r="G413" s="310"/>
      <c r="J413" s="311"/>
      <c r="K413" s="311"/>
      <c r="L413" s="311"/>
      <c r="M413" s="311"/>
      <c r="N413" s="311"/>
    </row>
    <row r="414" spans="6:42" ht="15.75" customHeight="1" thickBot="1" x14ac:dyDescent="0.75">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75">
      <c r="F415" s="252"/>
      <c r="H415" s="235"/>
      <c r="J415" s="353" t="s">
        <v>909</v>
      </c>
      <c r="K415" s="137" t="s">
        <v>910</v>
      </c>
      <c r="L415" s="137" t="s">
        <v>871</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75">
      <c r="F416" s="252"/>
      <c r="H416" s="235"/>
      <c r="J416" s="354"/>
      <c r="K416" s="137" t="s">
        <v>910</v>
      </c>
      <c r="L416" s="137" t="s">
        <v>872</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6">
      <c r="F417" s="252"/>
      <c r="H417" s="235"/>
      <c r="J417" s="354"/>
      <c r="K417" s="137" t="s">
        <v>910</v>
      </c>
      <c r="L417" s="137" t="s">
        <v>873</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75">
      <c r="F418" s="252"/>
      <c r="H418" s="235"/>
      <c r="J418" s="127"/>
    </row>
    <row r="419" spans="6:42" ht="14.25" customHeight="1" thickTop="1" thickBot="1" x14ac:dyDescent="0.75">
      <c r="F419" s="252"/>
      <c r="H419" s="235"/>
      <c r="J419" s="246"/>
      <c r="K419" s="137" t="s">
        <v>911</v>
      </c>
      <c r="L419" s="137" t="s">
        <v>869</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75">
      <c r="F420" s="252"/>
      <c r="H420" s="235"/>
      <c r="J420" s="246"/>
      <c r="K420" s="137" t="s">
        <v>912</v>
      </c>
      <c r="L420" s="137" t="s">
        <v>869</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75">
      <c r="F421" s="252"/>
      <c r="H421" s="235"/>
      <c r="J421" s="246"/>
      <c r="K421" s="137" t="s">
        <v>913</v>
      </c>
      <c r="L421" s="137" t="s">
        <v>869</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75">
      <c r="F422" s="252"/>
      <c r="H422" s="235"/>
      <c r="J422" s="246"/>
      <c r="K422" s="137" t="s">
        <v>914</v>
      </c>
      <c r="L422" s="137" t="s">
        <v>871</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75">
      <c r="F423" s="252"/>
      <c r="H423" s="235"/>
      <c r="J423" s="246"/>
      <c r="K423" s="137" t="s">
        <v>915</v>
      </c>
      <c r="L423" s="137" t="s">
        <v>871</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75">
      <c r="F424" s="252"/>
      <c r="H424" s="235"/>
      <c r="J424" s="246"/>
      <c r="K424" s="137" t="s">
        <v>916</v>
      </c>
      <c r="L424" s="137" t="s">
        <v>871</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75">
      <c r="F425" s="252"/>
      <c r="H425" s="235"/>
      <c r="J425" s="246"/>
      <c r="K425" s="137" t="s">
        <v>914</v>
      </c>
      <c r="L425" s="137" t="s">
        <v>872</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75">
      <c r="F426" s="252"/>
      <c r="H426" s="235"/>
      <c r="J426" s="246"/>
      <c r="K426" s="137" t="s">
        <v>915</v>
      </c>
      <c r="L426" s="137" t="s">
        <v>872</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75">
      <c r="F427" s="252"/>
      <c r="H427" s="235"/>
      <c r="J427" s="246"/>
      <c r="K427" s="137" t="s">
        <v>916</v>
      </c>
      <c r="L427" s="137" t="s">
        <v>872</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75">
      <c r="F428" s="252"/>
      <c r="H428" s="235"/>
      <c r="J428" s="246"/>
      <c r="K428" s="137" t="s">
        <v>914</v>
      </c>
      <c r="L428" s="137" t="s">
        <v>873</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75">
      <c r="F429" s="252"/>
      <c r="H429" s="235"/>
      <c r="J429" s="246"/>
      <c r="K429" s="137" t="s">
        <v>915</v>
      </c>
      <c r="L429" s="137" t="s">
        <v>873</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6">
      <c r="F430" s="252"/>
      <c r="H430" s="235"/>
      <c r="J430" s="246"/>
      <c r="K430" s="137" t="s">
        <v>916</v>
      </c>
      <c r="L430" s="137" t="s">
        <v>873</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6">
      <c r="C433" s="138" t="s">
        <v>801</v>
      </c>
      <c r="G433" s="420" t="s">
        <v>917</v>
      </c>
      <c r="H433" s="358"/>
      <c r="I433" s="358"/>
      <c r="J433" s="358"/>
      <c r="K433" s="358"/>
      <c r="L433" s="358"/>
      <c r="M433" s="358"/>
      <c r="N433" s="358"/>
      <c r="O433" s="358"/>
      <c r="P433" s="358"/>
      <c r="Q433" s="358"/>
      <c r="R433" s="358"/>
      <c r="S433" s="358"/>
      <c r="T433" s="358"/>
      <c r="U433" s="358"/>
      <c r="V433" s="139"/>
      <c r="W433" s="139"/>
      <c r="X433" s="139"/>
      <c r="Y433" s="139"/>
      <c r="Z433" s="139"/>
      <c r="AA433" s="139"/>
      <c r="AB433" s="139"/>
    </row>
    <row r="434" spans="3:29" ht="14.25" customHeight="1" thickBot="1" x14ac:dyDescent="0.75">
      <c r="N434" s="312"/>
      <c r="O434" s="312"/>
      <c r="P434" s="312"/>
      <c r="Q434" s="312"/>
      <c r="R434" s="312"/>
      <c r="S434" s="312"/>
      <c r="T434" s="312"/>
      <c r="U434" s="312"/>
    </row>
    <row r="435" spans="3:29" ht="14.25" customHeight="1" x14ac:dyDescent="0.6">
      <c r="H435" s="421" t="s">
        <v>918</v>
      </c>
      <c r="I435" s="422"/>
      <c r="J435" s="422"/>
      <c r="K435" s="422"/>
      <c r="L435" s="422"/>
      <c r="M435" s="422"/>
      <c r="N435" s="423" t="s">
        <v>919</v>
      </c>
      <c r="O435" s="424"/>
      <c r="P435" s="424"/>
      <c r="Q435" s="424"/>
      <c r="R435" s="425"/>
      <c r="S435" s="313" t="s">
        <v>920</v>
      </c>
      <c r="T435" s="313" t="s">
        <v>921</v>
      </c>
      <c r="U435" s="314"/>
      <c r="V435" s="315"/>
      <c r="W435" s="315"/>
      <c r="X435" s="315"/>
      <c r="Y435" s="315"/>
      <c r="Z435" s="315"/>
      <c r="AA435" s="315"/>
      <c r="AB435" s="316"/>
    </row>
    <row r="436" spans="3:29" ht="14.25" customHeight="1" x14ac:dyDescent="0.75">
      <c r="H436" s="426" t="s">
        <v>944</v>
      </c>
      <c r="I436" s="427"/>
      <c r="J436" s="427"/>
      <c r="K436" s="427"/>
      <c r="L436" s="427"/>
      <c r="M436" s="428"/>
      <c r="N436" s="429" t="s">
        <v>957</v>
      </c>
      <c r="O436" s="430"/>
      <c r="P436" s="430"/>
      <c r="Q436" s="430"/>
      <c r="R436" s="430"/>
      <c r="S436" s="317"/>
      <c r="T436" s="317"/>
      <c r="U436" s="318"/>
      <c r="V436" s="318"/>
      <c r="W436" s="318"/>
      <c r="X436" s="318"/>
      <c r="Y436" s="318"/>
      <c r="Z436" s="318"/>
      <c r="AA436" s="318"/>
      <c r="AB436" s="319"/>
      <c r="AC436" s="132" t="s">
        <v>958</v>
      </c>
    </row>
    <row r="437" spans="3:29" ht="14.25" customHeight="1" x14ac:dyDescent="0.6">
      <c r="H437" s="426" t="s">
        <v>887</v>
      </c>
      <c r="I437" s="427"/>
      <c r="J437" s="427"/>
      <c r="K437" s="427"/>
      <c r="L437" s="427"/>
      <c r="M437" s="428"/>
      <c r="N437" s="432" t="s">
        <v>959</v>
      </c>
      <c r="O437" s="433"/>
      <c r="P437" s="433"/>
      <c r="Q437" s="433"/>
      <c r="R437" s="433"/>
      <c r="S437" s="320"/>
      <c r="T437" s="320"/>
      <c r="U437" s="321"/>
      <c r="V437" s="321"/>
      <c r="W437" s="321"/>
      <c r="X437" s="321"/>
      <c r="Y437" s="321"/>
      <c r="Z437" s="321"/>
      <c r="AA437" s="321"/>
      <c r="AB437" s="322"/>
    </row>
    <row r="438" spans="3:29" ht="30.4" customHeight="1" x14ac:dyDescent="0.75">
      <c r="H438" s="426" t="s">
        <v>891</v>
      </c>
      <c r="I438" s="427"/>
      <c r="J438" s="427"/>
      <c r="K438" s="427"/>
      <c r="L438" s="427"/>
      <c r="M438" s="428"/>
      <c r="N438" s="434" t="s">
        <v>960</v>
      </c>
      <c r="O438" s="435"/>
      <c r="P438" s="435"/>
      <c r="Q438" s="435"/>
      <c r="R438" s="436"/>
      <c r="S438" s="323"/>
      <c r="T438" s="323"/>
      <c r="U438" s="324"/>
      <c r="V438" s="324"/>
      <c r="W438" s="324"/>
      <c r="X438" s="324"/>
      <c r="Y438" s="324"/>
      <c r="Z438" s="324"/>
      <c r="AA438" s="324"/>
      <c r="AB438" s="325"/>
      <c r="AC438" s="132" t="s">
        <v>961</v>
      </c>
    </row>
    <row r="439" spans="3:29" ht="32.65" customHeight="1" x14ac:dyDescent="0.75">
      <c r="H439" s="426" t="s">
        <v>926</v>
      </c>
      <c r="I439" s="427"/>
      <c r="J439" s="427"/>
      <c r="K439" s="427"/>
      <c r="L439" s="427"/>
      <c r="M439" s="428"/>
      <c r="N439" s="434" t="s">
        <v>960</v>
      </c>
      <c r="O439" s="435"/>
      <c r="P439" s="435"/>
      <c r="Q439" s="435"/>
      <c r="R439" s="436"/>
      <c r="S439" s="326"/>
      <c r="T439" s="326"/>
      <c r="U439" s="327"/>
      <c r="V439" s="327"/>
      <c r="W439" s="327"/>
      <c r="X439" s="327"/>
      <c r="Y439" s="327"/>
      <c r="Z439" s="327"/>
      <c r="AA439" s="327"/>
      <c r="AB439" s="328"/>
      <c r="AC439" s="132" t="s">
        <v>961</v>
      </c>
    </row>
    <row r="440" spans="3:29" ht="14.25" customHeight="1" x14ac:dyDescent="0.6">
      <c r="H440" s="426" t="s">
        <v>927</v>
      </c>
      <c r="I440" s="427"/>
      <c r="J440" s="427"/>
      <c r="K440" s="427"/>
      <c r="L440" s="427"/>
      <c r="M440" s="428"/>
      <c r="N440" s="437" t="s">
        <v>928</v>
      </c>
      <c r="O440" s="438"/>
      <c r="P440" s="438"/>
      <c r="Q440" s="438"/>
      <c r="R440" s="438"/>
      <c r="S440" s="329"/>
      <c r="T440" s="329"/>
      <c r="U440" s="330"/>
      <c r="V440" s="330"/>
      <c r="W440" s="330"/>
      <c r="X440" s="330"/>
      <c r="Y440" s="330"/>
      <c r="Z440" s="330"/>
      <c r="AA440" s="330"/>
      <c r="AB440" s="331"/>
    </row>
    <row r="441" spans="3:29" ht="14.25" customHeight="1" thickBot="1" x14ac:dyDescent="0.75">
      <c r="H441" s="439" t="s">
        <v>929</v>
      </c>
      <c r="I441" s="440"/>
      <c r="J441" s="440"/>
      <c r="K441" s="440"/>
      <c r="L441" s="440"/>
      <c r="M441" s="441"/>
      <c r="N441" s="442" t="s">
        <v>928</v>
      </c>
      <c r="O441" s="443"/>
      <c r="P441" s="443"/>
      <c r="Q441" s="443"/>
      <c r="R441" s="443"/>
      <c r="S441" s="332"/>
      <c r="T441" s="333"/>
      <c r="U441" s="333"/>
      <c r="V441" s="334"/>
      <c r="W441" s="334"/>
      <c r="X441" s="334"/>
      <c r="Y441" s="334"/>
      <c r="Z441" s="334"/>
      <c r="AA441" s="334"/>
      <c r="AB441" s="335"/>
    </row>
    <row r="442" spans="3:29" ht="14.25" customHeight="1" thickBot="1" x14ac:dyDescent="0.75">
      <c r="H442" s="444"/>
      <c r="I442" s="444"/>
      <c r="J442" s="444"/>
      <c r="K442" s="444"/>
      <c r="L442" s="444"/>
      <c r="M442" s="444"/>
      <c r="N442" s="336"/>
      <c r="O442" s="336"/>
      <c r="P442" s="336"/>
      <c r="Q442" s="336"/>
      <c r="R442" s="336"/>
      <c r="S442" s="336"/>
      <c r="T442" s="336"/>
      <c r="U442" s="337"/>
      <c r="V442" s="337"/>
      <c r="W442" s="337"/>
      <c r="X442" s="337"/>
      <c r="Y442" s="337"/>
      <c r="Z442" s="337"/>
      <c r="AA442" s="337"/>
      <c r="AB442" s="337"/>
    </row>
    <row r="443" spans="3:29" ht="14.25" customHeight="1" x14ac:dyDescent="0.6">
      <c r="H443" s="421" t="s">
        <v>930</v>
      </c>
      <c r="I443" s="422"/>
      <c r="J443" s="422"/>
      <c r="K443" s="422"/>
      <c r="L443" s="422"/>
      <c r="M443" s="431"/>
      <c r="N443" s="423" t="s">
        <v>919</v>
      </c>
      <c r="O443" s="424"/>
      <c r="P443" s="424"/>
      <c r="Q443" s="424"/>
      <c r="R443" s="425"/>
      <c r="S443" s="313" t="s">
        <v>920</v>
      </c>
      <c r="T443" s="313" t="s">
        <v>921</v>
      </c>
      <c r="U443" s="338"/>
      <c r="V443" s="338"/>
      <c r="W443" s="338"/>
      <c r="X443" s="338"/>
      <c r="Y443" s="338"/>
      <c r="Z443" s="338"/>
      <c r="AA443" s="338"/>
      <c r="AB443" s="339"/>
    </row>
    <row r="444" spans="3:29" ht="14.25" customHeight="1" x14ac:dyDescent="0.6">
      <c r="H444" s="426" t="s">
        <v>887</v>
      </c>
      <c r="I444" s="427"/>
      <c r="J444" s="427"/>
      <c r="K444" s="427"/>
      <c r="L444" s="427"/>
      <c r="M444" s="428"/>
      <c r="N444" s="445" t="s">
        <v>962</v>
      </c>
      <c r="O444" s="446"/>
      <c r="P444" s="446"/>
      <c r="Q444" s="446"/>
      <c r="R444" s="446"/>
      <c r="S444" s="329"/>
      <c r="T444" s="329"/>
      <c r="U444" s="330"/>
      <c r="V444" s="330"/>
      <c r="W444" s="330"/>
      <c r="X444" s="330"/>
      <c r="Y444" s="330"/>
      <c r="Z444" s="330"/>
      <c r="AA444" s="330"/>
      <c r="AB444" s="340"/>
    </row>
    <row r="445" spans="3:29" ht="14.25" customHeight="1" x14ac:dyDescent="0.6">
      <c r="H445" s="426" t="s">
        <v>891</v>
      </c>
      <c r="I445" s="427"/>
      <c r="J445" s="427"/>
      <c r="K445" s="427"/>
      <c r="L445" s="427"/>
      <c r="M445" s="428"/>
      <c r="N445" s="445" t="s">
        <v>963</v>
      </c>
      <c r="O445" s="446"/>
      <c r="P445" s="446"/>
      <c r="Q445" s="446"/>
      <c r="R445" s="446"/>
      <c r="S445" s="329"/>
      <c r="T445" s="329"/>
      <c r="U445" s="330"/>
      <c r="V445" s="330"/>
      <c r="W445" s="330"/>
      <c r="X445" s="330"/>
      <c r="Y445" s="330"/>
      <c r="Z445" s="330"/>
      <c r="AA445" s="330"/>
      <c r="AB445" s="340"/>
    </row>
    <row r="446" spans="3:29" ht="30.4" customHeight="1" x14ac:dyDescent="0.75">
      <c r="H446" s="447" t="s">
        <v>933</v>
      </c>
      <c r="I446" s="448"/>
      <c r="J446" s="448"/>
      <c r="K446" s="448"/>
      <c r="L446" s="448"/>
      <c r="M446" s="449"/>
      <c r="N446" s="434" t="s">
        <v>960</v>
      </c>
      <c r="O446" s="435"/>
      <c r="P446" s="435"/>
      <c r="Q446" s="435"/>
      <c r="R446" s="436"/>
      <c r="S446" s="256"/>
      <c r="T446" s="263"/>
      <c r="U446" s="256"/>
      <c r="V446" s="256"/>
      <c r="W446" s="256"/>
      <c r="X446" s="256"/>
      <c r="Y446" s="256"/>
      <c r="Z446" s="256"/>
      <c r="AA446" s="256"/>
      <c r="AB446" s="257"/>
    </row>
    <row r="447" spans="3:29" ht="30.75" customHeight="1" x14ac:dyDescent="0.6">
      <c r="H447" s="426" t="s">
        <v>926</v>
      </c>
      <c r="I447" s="427"/>
      <c r="J447" s="427"/>
      <c r="K447" s="427"/>
      <c r="L447" s="427"/>
      <c r="M447" s="428"/>
      <c r="N447" s="445" t="s">
        <v>963</v>
      </c>
      <c r="O447" s="446"/>
      <c r="P447" s="446"/>
      <c r="Q447" s="446"/>
      <c r="R447" s="446"/>
      <c r="S447" s="329"/>
      <c r="T447" s="329"/>
      <c r="U447" s="330"/>
      <c r="V447" s="330"/>
      <c r="W447" s="330"/>
      <c r="X447" s="330"/>
      <c r="Y447" s="330"/>
      <c r="Z447" s="330"/>
      <c r="AA447" s="330"/>
      <c r="AB447" s="340"/>
    </row>
    <row r="448" spans="3:29" ht="13.5" customHeight="1" x14ac:dyDescent="0.6">
      <c r="H448" s="426" t="s">
        <v>927</v>
      </c>
      <c r="I448" s="427"/>
      <c r="J448" s="427"/>
      <c r="K448" s="427"/>
      <c r="L448" s="427"/>
      <c r="M448" s="428"/>
      <c r="N448" s="437" t="s">
        <v>928</v>
      </c>
      <c r="O448" s="438"/>
      <c r="P448" s="438"/>
      <c r="Q448" s="438"/>
      <c r="R448" s="438"/>
      <c r="S448" s="329"/>
      <c r="T448" s="329"/>
      <c r="U448" s="330"/>
      <c r="V448" s="330"/>
      <c r="W448" s="330"/>
      <c r="X448" s="330"/>
      <c r="Y448" s="330"/>
      <c r="Z448" s="330"/>
      <c r="AA448" s="330"/>
      <c r="AB448" s="340"/>
    </row>
    <row r="449" spans="8:28" ht="14.25" customHeight="1" thickBot="1" x14ac:dyDescent="0.75">
      <c r="H449" s="439" t="s">
        <v>935</v>
      </c>
      <c r="I449" s="440"/>
      <c r="J449" s="440"/>
      <c r="K449" s="440"/>
      <c r="L449" s="440"/>
      <c r="M449" s="441"/>
      <c r="N449" s="442" t="s">
        <v>928</v>
      </c>
      <c r="O449" s="443"/>
      <c r="P449" s="443"/>
      <c r="Q449" s="443"/>
      <c r="R449" s="443"/>
      <c r="S449" s="333"/>
      <c r="T449" s="333"/>
      <c r="U449" s="333"/>
      <c r="V449" s="334"/>
      <c r="W449" s="334"/>
      <c r="X449" s="334"/>
      <c r="Y449" s="334"/>
      <c r="Z449" s="334"/>
      <c r="AA449" s="334"/>
      <c r="AB449" s="335"/>
    </row>
    <row r="453" spans="8:28" ht="14.25" customHeight="1" x14ac:dyDescent="0.6">
      <c r="S453" s="132" t="s">
        <v>825</v>
      </c>
    </row>
    <row r="455" spans="8:28" ht="14.25" customHeight="1" x14ac:dyDescent="0.6">
      <c r="N455" s="341"/>
    </row>
    <row r="457" spans="8:28" ht="14.25" customHeight="1" x14ac:dyDescent="0.6">
      <c r="M457" s="341"/>
    </row>
    <row r="702" spans="13:44" ht="14.25" customHeight="1" x14ac:dyDescent="0.6">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2"/>
    <col min="2" max="7" width="1.40625" style="132" customWidth="1"/>
    <col min="8" max="8" width="5.40625" style="132" customWidth="1"/>
    <col min="9" max="9" width="7.40625" style="132" bestFit="1" customWidth="1"/>
    <col min="10" max="10" width="16.40625" style="132" customWidth="1"/>
    <col min="11" max="11" width="55" style="132" bestFit="1" customWidth="1"/>
    <col min="12" max="12" width="22.40625" style="132" customWidth="1"/>
    <col min="13" max="16" width="11.40625" style="132" customWidth="1"/>
    <col min="17" max="17" width="12.40625" style="132" customWidth="1"/>
    <col min="18" max="18" width="13.40625" style="132" customWidth="1"/>
    <col min="19" max="19" width="14" style="132" customWidth="1"/>
    <col min="20" max="24" width="11.40625" style="132" customWidth="1"/>
    <col min="25" max="25" width="9.40625" style="132" bestFit="1" customWidth="1"/>
    <col min="26" max="45" width="11.40625" style="132" customWidth="1"/>
    <col min="46" max="16384" width="9.40625" style="132"/>
  </cols>
  <sheetData>
    <row r="1" spans="1:110" ht="18" x14ac:dyDescent="0.8">
      <c r="A1" s="130" t="s">
        <v>774</v>
      </c>
      <c r="B1" s="130"/>
      <c r="C1" s="130"/>
      <c r="D1" s="130"/>
      <c r="E1" s="130"/>
      <c r="F1" s="130"/>
      <c r="G1" s="130"/>
      <c r="H1" s="130"/>
      <c r="I1" s="131"/>
      <c r="M1" s="133" t="s">
        <v>797</v>
      </c>
    </row>
    <row r="2" spans="1:110" ht="14.25" customHeight="1" x14ac:dyDescent="0.75">
      <c r="A2"/>
      <c r="B2"/>
      <c r="C2"/>
      <c r="D2"/>
      <c r="E2"/>
      <c r="F2" s="134"/>
      <c r="G2" s="134"/>
      <c r="H2" s="134"/>
      <c r="I2" s="134"/>
      <c r="J2" s="134"/>
      <c r="K2" s="134"/>
      <c r="L2" s="134"/>
      <c r="M2" s="134"/>
      <c r="N2" s="134"/>
      <c r="O2" s="134"/>
      <c r="P2" s="134"/>
      <c r="Q2" s="134"/>
      <c r="R2" s="134"/>
      <c r="S2" s="134"/>
      <c r="T2" s="134"/>
      <c r="U2" s="135" t="s">
        <v>798</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75">
      <c r="A3"/>
      <c r="B3"/>
      <c r="C3"/>
      <c r="D3"/>
      <c r="E3"/>
      <c r="U3" s="136" t="s">
        <v>799</v>
      </c>
    </row>
    <row r="4" spans="1:110" ht="14.25" customHeight="1" x14ac:dyDescent="0.6">
      <c r="J4" s="137"/>
      <c r="U4" s="356" t="s">
        <v>800</v>
      </c>
    </row>
    <row r="5" spans="1:110" ht="14.25" customHeight="1" x14ac:dyDescent="0.6">
      <c r="U5" s="357"/>
    </row>
    <row r="7" spans="1:110" ht="14.25" customHeight="1" x14ac:dyDescent="0.75">
      <c r="B7" s="138" t="s">
        <v>801</v>
      </c>
      <c r="G7" s="358" t="s">
        <v>802</v>
      </c>
      <c r="H7" s="450"/>
      <c r="I7" s="450"/>
      <c r="J7" s="450"/>
      <c r="K7" s="450"/>
      <c r="L7" s="450"/>
      <c r="M7" s="450"/>
      <c r="N7" s="450"/>
      <c r="O7" s="450"/>
      <c r="P7" s="450"/>
      <c r="Q7" s="450"/>
      <c r="R7" s="450"/>
      <c r="S7" s="450"/>
      <c r="T7" s="450"/>
      <c r="U7" s="450"/>
      <c r="V7" s="450"/>
      <c r="W7" s="450"/>
      <c r="X7" s="451"/>
    </row>
    <row r="8" spans="1:110" ht="14.25" customHeight="1" thickBot="1" x14ac:dyDescent="0.75">
      <c r="G8" s="140"/>
      <c r="X8" s="141"/>
    </row>
    <row r="9" spans="1:110" ht="14.25" customHeight="1" thickBot="1" x14ac:dyDescent="0.75">
      <c r="G9" s="140"/>
      <c r="H9" s="452" t="s">
        <v>803</v>
      </c>
      <c r="J9" s="362" t="s">
        <v>804</v>
      </c>
      <c r="K9" s="363"/>
      <c r="L9" s="364"/>
      <c r="M9" s="454">
        <v>2021</v>
      </c>
      <c r="N9" s="455"/>
      <c r="O9" s="455"/>
      <c r="P9" s="456"/>
      <c r="R9" s="142"/>
      <c r="X9" s="141"/>
    </row>
    <row r="10" spans="1:110" ht="14.25" customHeight="1" thickBot="1" x14ac:dyDescent="0.9">
      <c r="G10" s="140"/>
      <c r="H10" s="453"/>
      <c r="J10" s="143" t="s">
        <v>805</v>
      </c>
      <c r="P10" s="141"/>
      <c r="R10"/>
      <c r="S10"/>
      <c r="T10"/>
      <c r="U10"/>
      <c r="V10"/>
      <c r="X10" s="141"/>
      <c r="AB10"/>
      <c r="AC10"/>
    </row>
    <row r="11" spans="1:110" ht="14.25" customHeight="1" x14ac:dyDescent="0.75">
      <c r="G11" s="140"/>
      <c r="H11" s="453"/>
      <c r="J11" s="144" t="s">
        <v>806</v>
      </c>
      <c r="K11" s="145"/>
      <c r="L11" s="145"/>
      <c r="M11" s="145"/>
      <c r="N11" s="145"/>
      <c r="P11"/>
      <c r="Q11"/>
      <c r="R11"/>
      <c r="S11"/>
      <c r="T11"/>
      <c r="X11" s="141"/>
    </row>
    <row r="12" spans="1:110" ht="13.5" customHeight="1" thickBot="1" x14ac:dyDescent="0.75">
      <c r="G12" s="140"/>
      <c r="H12" s="453"/>
      <c r="X12" s="141"/>
    </row>
    <row r="13" spans="1:110" ht="45.75" customHeight="1" thickBot="1" x14ac:dyDescent="0.75">
      <c r="G13" s="140"/>
      <c r="H13" s="453"/>
      <c r="J13" s="399" t="s">
        <v>807</v>
      </c>
      <c r="K13" s="147" t="s">
        <v>808</v>
      </c>
      <c r="L13" s="147" t="s">
        <v>809</v>
      </c>
      <c r="M13" s="147" t="s">
        <v>810</v>
      </c>
      <c r="N13" s="147" t="s">
        <v>811</v>
      </c>
      <c r="O13" s="147" t="s">
        <v>812</v>
      </c>
      <c r="P13" s="147" t="s">
        <v>813</v>
      </c>
      <c r="Q13" s="147" t="s">
        <v>814</v>
      </c>
      <c r="R13" s="147" t="s">
        <v>815</v>
      </c>
      <c r="X13" s="141"/>
    </row>
    <row r="14" spans="1:110" ht="14.25" customHeight="1" x14ac:dyDescent="0.6">
      <c r="G14" s="140"/>
      <c r="H14" s="453"/>
      <c r="J14" s="399"/>
      <c r="K14" s="148" t="s">
        <v>816</v>
      </c>
      <c r="L14" s="148" t="s">
        <v>817</v>
      </c>
      <c r="M14" s="148" t="s">
        <v>818</v>
      </c>
      <c r="N14" s="148" t="s">
        <v>819</v>
      </c>
      <c r="O14" s="148" t="s">
        <v>820</v>
      </c>
      <c r="P14" s="148" t="s">
        <v>818</v>
      </c>
      <c r="Q14" s="148" t="s">
        <v>821</v>
      </c>
      <c r="R14" s="149">
        <v>9.5</v>
      </c>
      <c r="S14" s="150"/>
      <c r="X14" s="141"/>
    </row>
    <row r="15" spans="1:110" ht="14.25" customHeight="1" x14ac:dyDescent="0.6">
      <c r="G15" s="140"/>
      <c r="H15" s="453"/>
      <c r="J15" s="399"/>
      <c r="K15" s="151" t="s">
        <v>822</v>
      </c>
      <c r="L15" s="151" t="s">
        <v>817</v>
      </c>
      <c r="M15" s="151" t="s">
        <v>823</v>
      </c>
      <c r="N15" s="151" t="s">
        <v>819</v>
      </c>
      <c r="O15" s="151" t="s">
        <v>820</v>
      </c>
      <c r="P15" s="151" t="s">
        <v>823</v>
      </c>
      <c r="Q15" s="151" t="s">
        <v>824</v>
      </c>
      <c r="R15" s="152">
        <v>8.9</v>
      </c>
      <c r="X15" s="141"/>
      <c r="AA15" s="132" t="s">
        <v>825</v>
      </c>
    </row>
    <row r="16" spans="1:110" ht="14.25" customHeight="1" x14ac:dyDescent="0.6">
      <c r="G16" s="140"/>
      <c r="H16" s="453"/>
      <c r="J16" s="399"/>
      <c r="K16" s="153" t="s">
        <v>826</v>
      </c>
      <c r="L16" s="153" t="s">
        <v>817</v>
      </c>
      <c r="M16" s="153" t="s">
        <v>827</v>
      </c>
      <c r="N16" s="153" t="s">
        <v>819</v>
      </c>
      <c r="O16" s="153" t="s">
        <v>820</v>
      </c>
      <c r="P16" s="153" t="s">
        <v>827</v>
      </c>
      <c r="Q16" s="153" t="s">
        <v>828</v>
      </c>
      <c r="R16" s="154">
        <v>8.6999999999999993</v>
      </c>
      <c r="X16" s="141"/>
    </row>
    <row r="17" spans="7:29" ht="14.25" customHeight="1" x14ac:dyDescent="0.6">
      <c r="G17" s="140"/>
      <c r="H17" s="453"/>
      <c r="J17" s="399"/>
      <c r="K17" s="151" t="s">
        <v>829</v>
      </c>
      <c r="L17" s="151" t="s">
        <v>817</v>
      </c>
      <c r="M17" s="151" t="s">
        <v>830</v>
      </c>
      <c r="N17" s="151" t="s">
        <v>819</v>
      </c>
      <c r="O17" s="151" t="s">
        <v>820</v>
      </c>
      <c r="P17" s="151" t="s">
        <v>830</v>
      </c>
      <c r="Q17" s="151" t="s">
        <v>831</v>
      </c>
      <c r="R17" s="152">
        <v>8.5</v>
      </c>
      <c r="X17" s="141"/>
    </row>
    <row r="18" spans="7:29" ht="14.25" customHeight="1" x14ac:dyDescent="0.6">
      <c r="G18" s="140"/>
      <c r="H18" s="453"/>
      <c r="J18" s="399"/>
      <c r="K18" s="153" t="s">
        <v>832</v>
      </c>
      <c r="L18" s="153" t="s">
        <v>817</v>
      </c>
      <c r="M18" s="153" t="s">
        <v>833</v>
      </c>
      <c r="N18" s="153" t="s">
        <v>819</v>
      </c>
      <c r="O18" s="153" t="s">
        <v>820</v>
      </c>
      <c r="P18" s="153" t="s">
        <v>833</v>
      </c>
      <c r="Q18" s="153" t="s">
        <v>834</v>
      </c>
      <c r="R18" s="154">
        <v>8.1999999999999993</v>
      </c>
    </row>
    <row r="19" spans="7:29" ht="14.25" customHeight="1" x14ac:dyDescent="0.6">
      <c r="G19" s="140"/>
      <c r="H19" s="453"/>
      <c r="J19" s="399"/>
      <c r="K19" s="155" t="s">
        <v>835</v>
      </c>
      <c r="L19" s="155" t="s">
        <v>817</v>
      </c>
      <c r="M19" s="155" t="s">
        <v>836</v>
      </c>
      <c r="N19" s="155" t="s">
        <v>819</v>
      </c>
      <c r="O19" s="155" t="s">
        <v>820</v>
      </c>
      <c r="P19" s="155" t="s">
        <v>836</v>
      </c>
      <c r="Q19" s="155" t="s">
        <v>837</v>
      </c>
      <c r="R19" s="156">
        <v>7.8</v>
      </c>
    </row>
    <row r="20" spans="7:29" ht="14.25" customHeight="1" x14ac:dyDescent="0.6">
      <c r="G20" s="140"/>
      <c r="H20" s="453"/>
      <c r="J20" s="399"/>
      <c r="K20" s="153" t="s">
        <v>838</v>
      </c>
      <c r="L20" s="153" t="s">
        <v>817</v>
      </c>
      <c r="M20" s="153" t="s">
        <v>839</v>
      </c>
      <c r="N20" s="153" t="s">
        <v>819</v>
      </c>
      <c r="O20" s="153" t="s">
        <v>820</v>
      </c>
      <c r="P20" s="153" t="s">
        <v>839</v>
      </c>
      <c r="Q20" s="153" t="s">
        <v>840</v>
      </c>
      <c r="R20" s="154">
        <v>7.4</v>
      </c>
    </row>
    <row r="21" spans="7:29" ht="14.25" customHeight="1" x14ac:dyDescent="0.6">
      <c r="G21" s="140"/>
      <c r="H21" s="453"/>
      <c r="J21" s="399"/>
      <c r="K21" s="151" t="s">
        <v>841</v>
      </c>
      <c r="L21" s="151" t="s">
        <v>842</v>
      </c>
      <c r="M21" s="151" t="s">
        <v>843</v>
      </c>
      <c r="N21" s="151" t="s">
        <v>819</v>
      </c>
      <c r="O21" s="151" t="s">
        <v>820</v>
      </c>
      <c r="P21" s="151" t="s">
        <v>843</v>
      </c>
      <c r="Q21" s="151" t="s">
        <v>844</v>
      </c>
      <c r="R21" s="152">
        <v>6.8</v>
      </c>
    </row>
    <row r="22" spans="7:29" ht="14.25" customHeight="1" x14ac:dyDescent="0.6">
      <c r="G22" s="140"/>
      <c r="H22" s="453"/>
      <c r="J22" s="399"/>
      <c r="K22" s="153" t="s">
        <v>845</v>
      </c>
      <c r="L22" s="153" t="s">
        <v>846</v>
      </c>
      <c r="M22" s="153" t="s">
        <v>847</v>
      </c>
      <c r="N22" s="153" t="s">
        <v>819</v>
      </c>
      <c r="O22" s="153" t="s">
        <v>820</v>
      </c>
      <c r="P22" s="153" t="s">
        <v>847</v>
      </c>
      <c r="Q22" s="153" t="s">
        <v>848</v>
      </c>
      <c r="R22" s="154">
        <v>6.2</v>
      </c>
    </row>
    <row r="23" spans="7:29" ht="14.25" customHeight="1" thickBot="1" x14ac:dyDescent="0.75">
      <c r="G23" s="140"/>
      <c r="H23" s="453"/>
      <c r="J23" s="399"/>
      <c r="K23" s="157" t="s">
        <v>849</v>
      </c>
      <c r="L23" s="157" t="s">
        <v>850</v>
      </c>
      <c r="M23" s="157" t="s">
        <v>851</v>
      </c>
      <c r="N23" s="157" t="s">
        <v>819</v>
      </c>
      <c r="O23" s="157" t="s">
        <v>820</v>
      </c>
      <c r="P23" s="157" t="s">
        <v>851</v>
      </c>
      <c r="Q23" s="157" t="s">
        <v>852</v>
      </c>
      <c r="R23" s="158">
        <v>5.2</v>
      </c>
    </row>
    <row r="24" spans="7:29" ht="14.25" customHeight="1" x14ac:dyDescent="0.6">
      <c r="G24" s="140"/>
      <c r="H24" s="453"/>
      <c r="J24" s="399"/>
    </row>
    <row r="25" spans="7:29" ht="14.25" customHeight="1" x14ac:dyDescent="0.6">
      <c r="G25" s="140"/>
      <c r="H25" s="453"/>
      <c r="J25" s="399"/>
      <c r="P25" s="132" t="s">
        <v>853</v>
      </c>
      <c r="U25" s="141"/>
    </row>
    <row r="26" spans="7:29" ht="14.25" customHeight="1" x14ac:dyDescent="0.6">
      <c r="G26" s="140"/>
    </row>
    <row r="27" spans="7:29" ht="14.25" customHeight="1" thickBot="1" x14ac:dyDescent="0.75">
      <c r="G27" s="140"/>
      <c r="Q27" s="132" t="s">
        <v>854</v>
      </c>
      <c r="S27" s="159" t="s">
        <v>966</v>
      </c>
    </row>
    <row r="28" spans="7:29" ht="14.25" customHeight="1" x14ac:dyDescent="0.6">
      <c r="G28" s="140"/>
      <c r="H28" s="457" t="s">
        <v>855</v>
      </c>
      <c r="J28" s="404" t="s">
        <v>856</v>
      </c>
      <c r="K28" s="405"/>
      <c r="L28" s="405"/>
      <c r="M28" s="405"/>
      <c r="N28" s="405"/>
      <c r="O28" s="406"/>
      <c r="Q28" s="132" t="s">
        <v>857</v>
      </c>
      <c r="S28" s="160">
        <v>20</v>
      </c>
    </row>
    <row r="29" spans="7:29" ht="14.25" customHeight="1" thickBot="1" x14ac:dyDescent="0.75">
      <c r="G29" s="140"/>
      <c r="H29" s="458"/>
      <c r="J29" s="161" t="s">
        <v>858</v>
      </c>
      <c r="K29" s="162"/>
      <c r="L29" s="162"/>
      <c r="M29" s="162"/>
      <c r="N29" s="162"/>
      <c r="O29" s="163">
        <v>20</v>
      </c>
      <c r="Z29" s="164"/>
      <c r="AA29" s="164"/>
      <c r="AB29" s="164"/>
      <c r="AC29" s="164"/>
    </row>
    <row r="30" spans="7:29" ht="14.25" customHeight="1" x14ac:dyDescent="0.6">
      <c r="G30" s="140"/>
      <c r="H30" s="458"/>
      <c r="J30" s="165" t="s">
        <v>859</v>
      </c>
      <c r="K30" s="166"/>
      <c r="L30" s="166"/>
      <c r="M30" s="166"/>
      <c r="N30" s="166"/>
      <c r="O30" s="167">
        <v>5</v>
      </c>
    </row>
    <row r="31" spans="7:29" ht="14.25" customHeight="1" thickBot="1" x14ac:dyDescent="0.75">
      <c r="G31" s="140"/>
      <c r="H31" s="458"/>
      <c r="J31" s="459" t="s">
        <v>860</v>
      </c>
      <c r="K31" s="460"/>
      <c r="L31" s="460"/>
      <c r="M31" s="460"/>
      <c r="N31" s="460"/>
      <c r="O31" s="168">
        <v>0.02</v>
      </c>
    </row>
    <row r="32" spans="7:29" ht="14.25" customHeight="1" x14ac:dyDescent="0.6">
      <c r="G32" s="140"/>
      <c r="H32" s="458"/>
      <c r="J32" s="169" t="s">
        <v>861</v>
      </c>
      <c r="K32" s="170"/>
      <c r="L32" s="170"/>
      <c r="N32" s="171"/>
      <c r="O32" s="172">
        <v>3</v>
      </c>
    </row>
    <row r="33" spans="7:42" ht="26.25" customHeight="1" x14ac:dyDescent="0.6">
      <c r="G33" s="140"/>
      <c r="H33" s="458"/>
      <c r="J33" s="173" t="s">
        <v>172</v>
      </c>
      <c r="K33" s="174" t="s">
        <v>862</v>
      </c>
      <c r="L33" s="461" t="s">
        <v>863</v>
      </c>
      <c r="M33" s="463" t="s">
        <v>864</v>
      </c>
    </row>
    <row r="34" spans="7:42" ht="26.25" customHeight="1" x14ac:dyDescent="0.6">
      <c r="G34" s="140"/>
      <c r="H34" s="458"/>
      <c r="J34" s="175" t="s">
        <v>865</v>
      </c>
      <c r="K34" s="176" t="s">
        <v>866</v>
      </c>
      <c r="L34" s="462"/>
      <c r="M34" s="464"/>
    </row>
    <row r="35" spans="7:42" ht="14.25" customHeight="1" x14ac:dyDescent="0.6">
      <c r="G35" s="140"/>
      <c r="H35" s="458"/>
      <c r="J35" s="177">
        <v>0</v>
      </c>
      <c r="K35" s="178">
        <v>0.8</v>
      </c>
      <c r="L35" s="178">
        <v>0.8</v>
      </c>
      <c r="M35" s="179">
        <v>0.19999999999999996</v>
      </c>
    </row>
    <row r="36" spans="7:42" ht="14.25" customHeight="1" x14ac:dyDescent="0.6">
      <c r="G36" s="140"/>
      <c r="H36" s="458"/>
      <c r="J36" s="180">
        <v>1</v>
      </c>
      <c r="K36" s="181">
        <v>0.1</v>
      </c>
      <c r="L36" s="181">
        <v>0.8</v>
      </c>
      <c r="M36" s="179">
        <v>0.19999999999999996</v>
      </c>
      <c r="O36" s="182"/>
    </row>
    <row r="37" spans="7:42" ht="14.25" customHeight="1" thickBot="1" x14ac:dyDescent="0.75">
      <c r="G37" s="140"/>
      <c r="H37" s="458"/>
      <c r="J37" s="183">
        <v>2</v>
      </c>
      <c r="K37" s="184">
        <v>0.1</v>
      </c>
      <c r="L37" s="184">
        <v>0.8</v>
      </c>
      <c r="M37" s="185">
        <v>0.19999999999999996</v>
      </c>
    </row>
    <row r="38" spans="7:42" ht="14.25" customHeight="1" x14ac:dyDescent="0.6">
      <c r="G38" s="140"/>
      <c r="H38" s="458"/>
      <c r="M38" s="186"/>
    </row>
    <row r="39" spans="7:42" ht="14.25" customHeight="1" x14ac:dyDescent="0.75">
      <c r="H39" s="458"/>
      <c r="P39"/>
      <c r="Q39"/>
      <c r="R39"/>
      <c r="S39"/>
      <c r="T39"/>
    </row>
    <row r="40" spans="7:42" ht="14.25" customHeight="1" x14ac:dyDescent="0.6">
      <c r="H40" s="458"/>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6">
      <c r="H41" s="458"/>
      <c r="J41" s="399" t="s">
        <v>867</v>
      </c>
      <c r="K41" s="187" t="s">
        <v>868</v>
      </c>
      <c r="L41" s="187" t="s">
        <v>869</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6">
      <c r="H42" s="458"/>
      <c r="J42" s="399"/>
      <c r="K42" s="187" t="s">
        <v>870</v>
      </c>
      <c r="L42" s="187" t="s">
        <v>871</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6">
      <c r="H43" s="458"/>
      <c r="J43" s="399"/>
      <c r="K43" s="187" t="s">
        <v>870</v>
      </c>
      <c r="L43" s="187" t="s">
        <v>872</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6">
      <c r="H44" s="458"/>
      <c r="J44" s="399"/>
      <c r="K44" s="187" t="s">
        <v>870</v>
      </c>
      <c r="L44" s="187" t="s">
        <v>873</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75">
      <c r="H45" s="458"/>
      <c r="J45" s="399"/>
      <c r="K45" s="187" t="s">
        <v>874</v>
      </c>
      <c r="L45" s="187" t="s">
        <v>871</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75">
      <c r="H46" s="458"/>
      <c r="J46" s="399"/>
      <c r="K46" s="187" t="s">
        <v>874</v>
      </c>
      <c r="L46" s="187" t="s">
        <v>872</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75">
      <c r="H47" s="458"/>
      <c r="J47" s="399"/>
      <c r="K47" s="187" t="s">
        <v>874</v>
      </c>
      <c r="L47" s="187" t="s">
        <v>873</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6">
      <c r="H48" s="458"/>
      <c r="J48" s="399"/>
      <c r="K48" s="187" t="s">
        <v>875</v>
      </c>
      <c r="L48" s="187" t="s">
        <v>869</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6">
      <c r="H49" s="458"/>
      <c r="J49" s="399"/>
      <c r="K49" s="187" t="s">
        <v>876</v>
      </c>
      <c r="L49" s="187" t="s">
        <v>871</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6">
      <c r="H50" s="458"/>
      <c r="J50" s="399"/>
      <c r="K50" s="187" t="s">
        <v>876</v>
      </c>
      <c r="L50" s="187" t="s">
        <v>872</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6">
      <c r="H51" s="458"/>
      <c r="J51" s="399"/>
      <c r="K51" s="187" t="s">
        <v>876</v>
      </c>
      <c r="L51" s="187" t="s">
        <v>873</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75">
      <c r="H52" s="458"/>
      <c r="J52" s="399"/>
      <c r="K52" s="187" t="s">
        <v>877</v>
      </c>
      <c r="L52" s="187" t="s">
        <v>871</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75">
      <c r="H53" s="458"/>
      <c r="J53" s="399"/>
      <c r="K53" s="187" t="s">
        <v>877</v>
      </c>
      <c r="L53" s="187" t="s">
        <v>872</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75">
      <c r="H54" s="458"/>
      <c r="J54" s="399"/>
      <c r="K54" s="187" t="s">
        <v>877</v>
      </c>
      <c r="L54" s="187" t="s">
        <v>873</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6">
      <c r="H55" s="458"/>
      <c r="J55" s="399"/>
      <c r="K55" s="187" t="s">
        <v>878</v>
      </c>
      <c r="L55" s="187" t="s">
        <v>871</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6">
      <c r="H56" s="458"/>
      <c r="J56" s="399"/>
      <c r="K56" s="187" t="s">
        <v>878</v>
      </c>
      <c r="L56" s="187" t="s">
        <v>872</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6">
      <c r="H57" s="458"/>
      <c r="J57" s="399"/>
      <c r="K57" s="187" t="s">
        <v>878</v>
      </c>
      <c r="L57" s="187" t="s">
        <v>873</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6">
      <c r="H58" s="458"/>
      <c r="J58" s="399"/>
      <c r="K58" s="187" t="s">
        <v>879</v>
      </c>
      <c r="L58" s="187" t="s">
        <v>869</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6">
      <c r="H59" s="458"/>
      <c r="J59" s="399"/>
      <c r="K59" s="187" t="s">
        <v>880</v>
      </c>
      <c r="L59" s="187" t="s">
        <v>871</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6">
      <c r="H60" s="458"/>
      <c r="J60" s="399"/>
      <c r="K60" s="187" t="s">
        <v>880</v>
      </c>
      <c r="L60" s="187" t="s">
        <v>872</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6">
      <c r="H61" s="458"/>
      <c r="J61" s="399"/>
      <c r="K61" s="187" t="s">
        <v>880</v>
      </c>
      <c r="L61" s="187" t="s">
        <v>873</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75">
      <c r="H62" s="458"/>
      <c r="J62" s="399"/>
      <c r="K62" s="187" t="s">
        <v>881</v>
      </c>
      <c r="L62" s="187" t="s">
        <v>871</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75">
      <c r="H63" s="458"/>
      <c r="J63" s="399"/>
      <c r="K63" s="187" t="s">
        <v>881</v>
      </c>
      <c r="L63" s="187" t="s">
        <v>872</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75">
      <c r="H64" s="458"/>
      <c r="J64" s="399"/>
      <c r="K64" s="187" t="s">
        <v>881</v>
      </c>
      <c r="L64" s="187" t="s">
        <v>873</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6">
      <c r="H65" s="458"/>
      <c r="J65" s="399"/>
      <c r="K65" s="191" t="s">
        <v>882</v>
      </c>
      <c r="L65" s="187" t="s">
        <v>871</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6">
      <c r="H66" s="458"/>
      <c r="J66" s="399"/>
      <c r="K66" s="191" t="s">
        <v>882</v>
      </c>
      <c r="L66" s="187" t="s">
        <v>872</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6">
      <c r="H67" s="458"/>
      <c r="J67" s="399"/>
      <c r="K67" s="191" t="s">
        <v>882</v>
      </c>
      <c r="L67" s="187" t="s">
        <v>873</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6">
      <c r="H68" s="458"/>
      <c r="J68" s="399"/>
      <c r="K68" s="191" t="s">
        <v>883</v>
      </c>
      <c r="L68" s="187" t="s">
        <v>871</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6">
      <c r="H69" s="458"/>
      <c r="J69" s="146"/>
      <c r="K69" s="191" t="s">
        <v>883</v>
      </c>
      <c r="L69" s="187" t="s">
        <v>872</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6">
      <c r="H70" s="458"/>
      <c r="J70" s="146"/>
      <c r="K70" s="191" t="s">
        <v>883</v>
      </c>
      <c r="L70" s="187" t="s">
        <v>873</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6">
      <c r="X71" s="192"/>
    </row>
    <row r="72" spans="4:44" ht="14.25" customHeight="1" x14ac:dyDescent="0.6">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6">
      <c r="D73" s="138" t="s">
        <v>801</v>
      </c>
      <c r="G73" s="358" t="s">
        <v>884</v>
      </c>
      <c r="H73" s="358"/>
      <c r="I73" s="358"/>
      <c r="J73" s="358"/>
      <c r="K73" s="358"/>
      <c r="L73" s="358"/>
      <c r="M73" s="358"/>
      <c r="N73" s="358"/>
      <c r="O73" s="358"/>
      <c r="P73" s="358"/>
      <c r="Q73" s="358"/>
      <c r="R73" s="358"/>
      <c r="S73" s="358"/>
      <c r="T73" s="358"/>
      <c r="U73" s="358"/>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6">
      <c r="G74" s="140"/>
      <c r="M74" s="132" t="s">
        <v>885</v>
      </c>
    </row>
    <row r="75" spans="4:44" ht="14.25" customHeight="1" thickBot="1" x14ac:dyDescent="0.75">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6">
      <c r="G76" s="140"/>
      <c r="H76" s="400" t="s">
        <v>886</v>
      </c>
      <c r="J76" s="353" t="s">
        <v>887</v>
      </c>
      <c r="K76" s="196" t="s">
        <v>816</v>
      </c>
      <c r="L76" s="196" t="s">
        <v>871</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6">
      <c r="G77" s="140"/>
      <c r="H77" s="400"/>
      <c r="J77" s="354"/>
      <c r="K77" s="137" t="s">
        <v>816</v>
      </c>
      <c r="L77" s="187" t="s">
        <v>872</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75">
      <c r="G78" s="140"/>
      <c r="H78" s="400"/>
      <c r="J78" s="354"/>
      <c r="K78" s="198" t="s">
        <v>816</v>
      </c>
      <c r="L78" s="198" t="s">
        <v>873</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6">
      <c r="G79" s="140"/>
      <c r="H79" s="400"/>
      <c r="J79" s="354"/>
      <c r="K79" s="196" t="s">
        <v>822</v>
      </c>
      <c r="L79" s="196" t="s">
        <v>871</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6">
      <c r="G80" s="140"/>
      <c r="H80" s="400"/>
      <c r="J80" s="354"/>
      <c r="K80" s="137" t="s">
        <v>822</v>
      </c>
      <c r="L80" s="187" t="s">
        <v>872</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75">
      <c r="G81" s="140"/>
      <c r="H81" s="400"/>
      <c r="J81" s="354"/>
      <c r="K81" s="198" t="s">
        <v>822</v>
      </c>
      <c r="L81" s="198" t="s">
        <v>873</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6">
      <c r="G82" s="140"/>
      <c r="H82" s="400"/>
      <c r="J82" s="354"/>
      <c r="K82" s="196" t="s">
        <v>826</v>
      </c>
      <c r="L82" s="196" t="s">
        <v>871</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6">
      <c r="G83" s="140"/>
      <c r="H83" s="400"/>
      <c r="J83" s="354"/>
      <c r="K83" s="137" t="s">
        <v>826</v>
      </c>
      <c r="L83" s="187" t="s">
        <v>872</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75">
      <c r="G84" s="140"/>
      <c r="H84" s="400"/>
      <c r="J84" s="354"/>
      <c r="K84" s="198" t="s">
        <v>826</v>
      </c>
      <c r="L84" s="198" t="s">
        <v>873</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6">
      <c r="G85" s="140"/>
      <c r="H85" s="400"/>
      <c r="J85" s="354"/>
      <c r="K85" s="196" t="s">
        <v>829</v>
      </c>
      <c r="L85" s="196" t="s">
        <v>871</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6">
      <c r="G86" s="140"/>
      <c r="H86" s="400"/>
      <c r="J86" s="354"/>
      <c r="K86" s="137" t="s">
        <v>829</v>
      </c>
      <c r="L86" s="187" t="s">
        <v>872</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75">
      <c r="G87" s="140"/>
      <c r="H87" s="400"/>
      <c r="J87" s="354"/>
      <c r="K87" s="198" t="s">
        <v>829</v>
      </c>
      <c r="L87" s="198" t="s">
        <v>873</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6">
      <c r="G88" s="140"/>
      <c r="H88" s="400"/>
      <c r="J88" s="354"/>
      <c r="K88" s="196" t="s">
        <v>832</v>
      </c>
      <c r="L88" s="196" t="s">
        <v>871</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6">
      <c r="G89" s="140"/>
      <c r="H89" s="400"/>
      <c r="J89" s="354"/>
      <c r="K89" s="137" t="s">
        <v>832</v>
      </c>
      <c r="L89" s="187" t="s">
        <v>872</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75">
      <c r="G90" s="140"/>
      <c r="H90" s="400"/>
      <c r="J90" s="354"/>
      <c r="K90" s="198" t="s">
        <v>832</v>
      </c>
      <c r="L90" s="198" t="s">
        <v>873</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6">
      <c r="G91" s="140"/>
      <c r="H91" s="400"/>
      <c r="J91" s="354"/>
      <c r="K91" s="196" t="s">
        <v>835</v>
      </c>
      <c r="L91" s="196" t="s">
        <v>871</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6">
      <c r="G92" s="140"/>
      <c r="H92" s="400"/>
      <c r="J92" s="354"/>
      <c r="K92" s="137" t="s">
        <v>835</v>
      </c>
      <c r="L92" s="187" t="s">
        <v>872</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75">
      <c r="G93" s="140"/>
      <c r="H93" s="400"/>
      <c r="J93" s="354"/>
      <c r="K93" s="198" t="s">
        <v>835</v>
      </c>
      <c r="L93" s="198" t="s">
        <v>873</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6">
      <c r="G94" s="140"/>
      <c r="H94" s="400"/>
      <c r="J94" s="354"/>
      <c r="K94" s="196" t="s">
        <v>838</v>
      </c>
      <c r="L94" s="196" t="s">
        <v>871</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6">
      <c r="G95" s="140"/>
      <c r="H95" s="400"/>
      <c r="J95" s="354"/>
      <c r="K95" s="137" t="s">
        <v>838</v>
      </c>
      <c r="L95" s="187" t="s">
        <v>872</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75">
      <c r="G96" s="140"/>
      <c r="H96" s="400"/>
      <c r="J96" s="354"/>
      <c r="K96" s="198" t="s">
        <v>838</v>
      </c>
      <c r="L96" s="198" t="s">
        <v>873</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6">
      <c r="G97" s="140"/>
      <c r="H97" s="400"/>
      <c r="J97" s="354"/>
      <c r="K97" s="196" t="s">
        <v>841</v>
      </c>
      <c r="L97" s="196" t="s">
        <v>871</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6">
      <c r="G98" s="140"/>
      <c r="H98" s="400"/>
      <c r="J98" s="354"/>
      <c r="K98" s="137" t="s">
        <v>841</v>
      </c>
      <c r="L98" s="187" t="s">
        <v>872</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75">
      <c r="G99" s="140"/>
      <c r="H99" s="400"/>
      <c r="J99" s="354"/>
      <c r="K99" s="198" t="s">
        <v>841</v>
      </c>
      <c r="L99" s="198" t="s">
        <v>873</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6">
      <c r="G100" s="140"/>
      <c r="H100" s="400"/>
      <c r="J100" s="354"/>
      <c r="K100" s="196" t="s">
        <v>845</v>
      </c>
      <c r="L100" s="196" t="s">
        <v>871</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75">
      <c r="G101" s="140"/>
      <c r="H101" s="400"/>
      <c r="J101" s="354"/>
      <c r="K101" s="137" t="s">
        <v>845</v>
      </c>
      <c r="L101" s="187" t="s">
        <v>872</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75">
      <c r="G102" s="140"/>
      <c r="H102" s="400"/>
      <c r="J102" s="354"/>
      <c r="K102" s="198" t="s">
        <v>845</v>
      </c>
      <c r="L102" s="198" t="s">
        <v>873</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6">
      <c r="G103" s="140"/>
      <c r="H103" s="400"/>
      <c r="J103" s="354"/>
      <c r="K103" s="196" t="s">
        <v>849</v>
      </c>
      <c r="L103" s="196" t="s">
        <v>871</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6">
      <c r="G104" s="140"/>
      <c r="H104" s="400"/>
      <c r="J104" s="354"/>
      <c r="K104" s="137" t="s">
        <v>849</v>
      </c>
      <c r="L104" s="187" t="s">
        <v>872</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6">
      <c r="G105" s="140"/>
      <c r="H105" s="400"/>
      <c r="J105" s="401"/>
      <c r="K105" s="198" t="s">
        <v>849</v>
      </c>
      <c r="L105" s="198" t="s">
        <v>873</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6">
      <c r="G106" s="140"/>
      <c r="H106" s="400"/>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6">
      <c r="G107" s="140"/>
      <c r="H107" s="400"/>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6">
      <c r="G108" s="140"/>
      <c r="H108" s="400"/>
      <c r="J108" s="353" t="s">
        <v>888</v>
      </c>
      <c r="K108" s="196" t="s">
        <v>816</v>
      </c>
      <c r="L108" s="196" t="s">
        <v>871</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6">
      <c r="G109" s="140"/>
      <c r="H109" s="400"/>
      <c r="J109" s="354"/>
      <c r="K109" s="137" t="s">
        <v>816</v>
      </c>
      <c r="L109" s="187" t="s">
        <v>872</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75">
      <c r="G110" s="140"/>
      <c r="H110" s="400"/>
      <c r="J110" s="354"/>
      <c r="K110" s="198" t="s">
        <v>816</v>
      </c>
      <c r="L110" s="198" t="s">
        <v>873</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6">
      <c r="G111" s="140"/>
      <c r="H111" s="400"/>
      <c r="J111" s="354"/>
      <c r="K111" s="196" t="s">
        <v>822</v>
      </c>
      <c r="L111" s="196" t="s">
        <v>871</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6">
      <c r="G112" s="140"/>
      <c r="H112" s="400"/>
      <c r="J112" s="354"/>
      <c r="K112" s="137" t="s">
        <v>822</v>
      </c>
      <c r="L112" s="187" t="s">
        <v>872</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75">
      <c r="G113" s="140"/>
      <c r="H113" s="400"/>
      <c r="J113" s="354"/>
      <c r="K113" s="198" t="s">
        <v>822</v>
      </c>
      <c r="L113" s="198" t="s">
        <v>873</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6">
      <c r="G114" s="140"/>
      <c r="H114" s="400"/>
      <c r="J114" s="354"/>
      <c r="K114" s="196" t="s">
        <v>826</v>
      </c>
      <c r="L114" s="196" t="s">
        <v>871</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6">
      <c r="G115" s="140"/>
      <c r="H115" s="400"/>
      <c r="J115" s="354"/>
      <c r="K115" s="137" t="s">
        <v>826</v>
      </c>
      <c r="L115" s="187" t="s">
        <v>872</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75">
      <c r="G116" s="140"/>
      <c r="H116" s="400"/>
      <c r="J116" s="354"/>
      <c r="K116" s="198" t="s">
        <v>826</v>
      </c>
      <c r="L116" s="198" t="s">
        <v>873</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6">
      <c r="G117" s="140"/>
      <c r="H117" s="400"/>
      <c r="J117" s="354"/>
      <c r="K117" s="196" t="s">
        <v>829</v>
      </c>
      <c r="L117" s="196" t="s">
        <v>871</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6">
      <c r="G118" s="140"/>
      <c r="H118" s="400"/>
      <c r="J118" s="354"/>
      <c r="K118" s="137" t="s">
        <v>829</v>
      </c>
      <c r="L118" s="187" t="s">
        <v>872</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75">
      <c r="G119" s="140"/>
      <c r="H119" s="400"/>
      <c r="J119" s="354"/>
      <c r="K119" s="198" t="s">
        <v>829</v>
      </c>
      <c r="L119" s="198" t="s">
        <v>873</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6">
      <c r="G120" s="140"/>
      <c r="H120" s="400"/>
      <c r="J120" s="354"/>
      <c r="K120" s="196" t="s">
        <v>832</v>
      </c>
      <c r="L120" s="196" t="s">
        <v>871</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6">
      <c r="G121" s="140"/>
      <c r="H121" s="400"/>
      <c r="J121" s="354"/>
      <c r="K121" s="137" t="s">
        <v>832</v>
      </c>
      <c r="L121" s="187" t="s">
        <v>872</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75">
      <c r="G122" s="140"/>
      <c r="H122" s="400"/>
      <c r="J122" s="354"/>
      <c r="K122" s="198" t="s">
        <v>832</v>
      </c>
      <c r="L122" s="198" t="s">
        <v>873</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6">
      <c r="G123" s="140"/>
      <c r="H123" s="400"/>
      <c r="J123" s="354"/>
      <c r="K123" s="196" t="s">
        <v>835</v>
      </c>
      <c r="L123" s="196" t="s">
        <v>871</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75">
      <c r="A124" s="132"/>
      <c r="B124" s="132"/>
      <c r="C124" s="132"/>
      <c r="D124" s="132"/>
      <c r="E124" s="132"/>
      <c r="F124" s="132"/>
      <c r="G124" s="140"/>
      <c r="H124" s="400"/>
      <c r="I124" s="132"/>
      <c r="J124" s="354"/>
      <c r="K124" s="137" t="s">
        <v>835</v>
      </c>
      <c r="L124" s="187" t="s">
        <v>872</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75">
      <c r="A125" s="132"/>
      <c r="B125" s="132"/>
      <c r="C125" s="132"/>
      <c r="D125" s="132"/>
      <c r="E125" s="132"/>
      <c r="F125" s="132"/>
      <c r="G125" s="140"/>
      <c r="H125" s="400"/>
      <c r="I125" s="132"/>
      <c r="J125" s="354"/>
      <c r="K125" s="198" t="s">
        <v>835</v>
      </c>
      <c r="L125" s="198" t="s">
        <v>873</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6">
      <c r="G126" s="140"/>
      <c r="H126" s="400"/>
      <c r="J126" s="354"/>
      <c r="K126" s="196" t="s">
        <v>838</v>
      </c>
      <c r="L126" s="196" t="s">
        <v>871</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6">
      <c r="G127" s="140"/>
      <c r="H127" s="400"/>
      <c r="J127" s="354"/>
      <c r="K127" s="137" t="s">
        <v>838</v>
      </c>
      <c r="L127" s="187" t="s">
        <v>872</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75">
      <c r="G128" s="140"/>
      <c r="H128" s="400"/>
      <c r="J128" s="354"/>
      <c r="K128" s="198" t="s">
        <v>838</v>
      </c>
      <c r="L128" s="198" t="s">
        <v>873</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6">
      <c r="G129" s="140"/>
      <c r="H129" s="400"/>
      <c r="J129" s="354"/>
      <c r="K129" s="196" t="s">
        <v>841</v>
      </c>
      <c r="L129" s="196" t="s">
        <v>871</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6">
      <c r="G130" s="140"/>
      <c r="H130" s="400"/>
      <c r="J130" s="354"/>
      <c r="K130" s="137" t="s">
        <v>841</v>
      </c>
      <c r="L130" s="187" t="s">
        <v>872</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75">
      <c r="G131" s="140"/>
      <c r="H131" s="400"/>
      <c r="J131" s="354"/>
      <c r="K131" s="198" t="s">
        <v>841</v>
      </c>
      <c r="L131" s="198" t="s">
        <v>873</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6">
      <c r="G132" s="140"/>
      <c r="H132" s="400"/>
      <c r="J132" s="354"/>
      <c r="K132" s="196" t="s">
        <v>845</v>
      </c>
      <c r="L132" s="196" t="s">
        <v>871</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6">
      <c r="G133" s="140"/>
      <c r="H133" s="400"/>
      <c r="J133" s="354"/>
      <c r="K133" s="137" t="s">
        <v>845</v>
      </c>
      <c r="L133" s="187" t="s">
        <v>872</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75">
      <c r="G134" s="140"/>
      <c r="H134" s="400"/>
      <c r="J134" s="354"/>
      <c r="K134" s="198" t="s">
        <v>845</v>
      </c>
      <c r="L134" s="198" t="s">
        <v>873</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6">
      <c r="G135" s="140"/>
      <c r="H135" s="400"/>
      <c r="J135" s="354"/>
      <c r="K135" s="196" t="s">
        <v>849</v>
      </c>
      <c r="L135" s="196" t="s">
        <v>871</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6">
      <c r="G136" s="140"/>
      <c r="H136" s="400"/>
      <c r="J136" s="354"/>
      <c r="K136" s="137" t="s">
        <v>849</v>
      </c>
      <c r="L136" s="187" t="s">
        <v>872</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6">
      <c r="G137" s="140"/>
      <c r="H137" s="400"/>
      <c r="J137" s="401"/>
      <c r="K137" s="198" t="s">
        <v>849</v>
      </c>
      <c r="L137" s="198" t="s">
        <v>873</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6">
      <c r="G138" s="140"/>
      <c r="H138" s="400"/>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6">
      <c r="G139" s="140"/>
      <c r="H139" s="400"/>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6">
      <c r="G140" s="140"/>
      <c r="H140" s="400"/>
      <c r="J140" s="353" t="s">
        <v>889</v>
      </c>
      <c r="K140" s="196" t="s">
        <v>816</v>
      </c>
      <c r="L140" s="196" t="s">
        <v>871</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6">
      <c r="G141" s="140"/>
      <c r="H141" s="400"/>
      <c r="J141" s="354"/>
      <c r="K141" s="137" t="s">
        <v>816</v>
      </c>
      <c r="L141" s="187" t="s">
        <v>872</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75">
      <c r="G142" s="140"/>
      <c r="H142" s="400"/>
      <c r="J142" s="354"/>
      <c r="K142" s="198" t="s">
        <v>816</v>
      </c>
      <c r="L142" s="198" t="s">
        <v>873</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6">
      <c r="G143" s="140"/>
      <c r="H143" s="400"/>
      <c r="J143" s="354"/>
      <c r="K143" s="196" t="s">
        <v>822</v>
      </c>
      <c r="L143" s="196" t="s">
        <v>871</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6">
      <c r="G144" s="140"/>
      <c r="H144" s="400"/>
      <c r="J144" s="354"/>
      <c r="K144" s="137" t="s">
        <v>822</v>
      </c>
      <c r="L144" s="187" t="s">
        <v>872</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75">
      <c r="G145" s="140"/>
      <c r="H145" s="400"/>
      <c r="J145" s="354"/>
      <c r="K145" s="198" t="s">
        <v>822</v>
      </c>
      <c r="L145" s="198" t="s">
        <v>873</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6">
      <c r="G146" s="140"/>
      <c r="H146" s="400"/>
      <c r="J146" s="354"/>
      <c r="K146" s="196" t="s">
        <v>826</v>
      </c>
      <c r="L146" s="196" t="s">
        <v>871</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6">
      <c r="G147" s="140"/>
      <c r="H147" s="400"/>
      <c r="J147" s="354"/>
      <c r="K147" s="137" t="s">
        <v>826</v>
      </c>
      <c r="L147" s="187" t="s">
        <v>872</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75">
      <c r="G148" s="140"/>
      <c r="H148" s="400"/>
      <c r="J148" s="354"/>
      <c r="K148" s="198" t="s">
        <v>826</v>
      </c>
      <c r="L148" s="198" t="s">
        <v>873</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6">
      <c r="G149" s="140"/>
      <c r="H149" s="400"/>
      <c r="J149" s="354"/>
      <c r="K149" s="196" t="s">
        <v>829</v>
      </c>
      <c r="L149" s="196" t="s">
        <v>871</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6">
      <c r="G150" s="140"/>
      <c r="H150" s="400"/>
      <c r="J150" s="354"/>
      <c r="K150" s="137" t="s">
        <v>829</v>
      </c>
      <c r="L150" s="187" t="s">
        <v>872</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75">
      <c r="G151" s="140"/>
      <c r="H151" s="400"/>
      <c r="J151" s="354"/>
      <c r="K151" s="198" t="s">
        <v>829</v>
      </c>
      <c r="L151" s="198" t="s">
        <v>873</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6">
      <c r="G152" s="140"/>
      <c r="H152" s="400"/>
      <c r="J152" s="354"/>
      <c r="K152" s="196" t="s">
        <v>832</v>
      </c>
      <c r="L152" s="196" t="s">
        <v>871</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6">
      <c r="G153" s="140"/>
      <c r="H153" s="400"/>
      <c r="J153" s="354"/>
      <c r="K153" s="137" t="s">
        <v>832</v>
      </c>
      <c r="L153" s="187" t="s">
        <v>872</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75">
      <c r="G154" s="140"/>
      <c r="H154" s="400"/>
      <c r="J154" s="354"/>
      <c r="K154" s="198" t="s">
        <v>832</v>
      </c>
      <c r="L154" s="198" t="s">
        <v>873</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6">
      <c r="G155" s="140"/>
      <c r="H155" s="400"/>
      <c r="J155" s="354"/>
      <c r="K155" s="196" t="s">
        <v>835</v>
      </c>
      <c r="L155" s="196" t="s">
        <v>871</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6">
      <c r="G156" s="140"/>
      <c r="H156" s="400"/>
      <c r="J156" s="354"/>
      <c r="K156" s="137" t="s">
        <v>835</v>
      </c>
      <c r="L156" s="187" t="s">
        <v>872</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75">
      <c r="G157" s="140"/>
      <c r="H157" s="400"/>
      <c r="J157" s="354"/>
      <c r="K157" s="198" t="s">
        <v>835</v>
      </c>
      <c r="L157" s="198" t="s">
        <v>873</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6">
      <c r="G158" s="140"/>
      <c r="H158" s="400"/>
      <c r="J158" s="354"/>
      <c r="K158" s="196" t="s">
        <v>838</v>
      </c>
      <c r="L158" s="196" t="s">
        <v>871</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6">
      <c r="G159" s="140"/>
      <c r="H159" s="400"/>
      <c r="J159" s="354"/>
      <c r="K159" s="137" t="s">
        <v>838</v>
      </c>
      <c r="L159" s="187" t="s">
        <v>872</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75">
      <c r="G160" s="140"/>
      <c r="H160" s="400"/>
      <c r="J160" s="354"/>
      <c r="K160" s="198" t="s">
        <v>838</v>
      </c>
      <c r="L160" s="198" t="s">
        <v>873</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6">
      <c r="G161" s="140"/>
      <c r="H161" s="400"/>
      <c r="J161" s="354"/>
      <c r="K161" s="196" t="s">
        <v>841</v>
      </c>
      <c r="L161" s="196" t="s">
        <v>871</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6">
      <c r="G162" s="140"/>
      <c r="H162" s="400"/>
      <c r="J162" s="354"/>
      <c r="K162" s="137" t="s">
        <v>841</v>
      </c>
      <c r="L162" s="187" t="s">
        <v>872</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75">
      <c r="G163" s="140"/>
      <c r="H163" s="400"/>
      <c r="J163" s="354"/>
      <c r="K163" s="198" t="s">
        <v>841</v>
      </c>
      <c r="L163" s="198" t="s">
        <v>873</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6">
      <c r="G164" s="140"/>
      <c r="H164" s="400"/>
      <c r="J164" s="354"/>
      <c r="K164" s="196" t="s">
        <v>845</v>
      </c>
      <c r="L164" s="196" t="s">
        <v>871</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6">
      <c r="G165" s="140"/>
      <c r="H165" s="400"/>
      <c r="J165" s="354"/>
      <c r="K165" s="137" t="s">
        <v>845</v>
      </c>
      <c r="L165" s="187" t="s">
        <v>872</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75">
      <c r="G166" s="140"/>
      <c r="H166" s="400"/>
      <c r="J166" s="354"/>
      <c r="K166" s="198" t="s">
        <v>845</v>
      </c>
      <c r="L166" s="198" t="s">
        <v>873</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6">
      <c r="G167" s="140"/>
      <c r="H167" s="400"/>
      <c r="J167" s="354"/>
      <c r="K167" s="196" t="s">
        <v>849</v>
      </c>
      <c r="L167" s="196" t="s">
        <v>871</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6">
      <c r="G168" s="140"/>
      <c r="H168" s="400"/>
      <c r="J168" s="354"/>
      <c r="K168" s="137" t="s">
        <v>849</v>
      </c>
      <c r="L168" s="187" t="s">
        <v>872</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6">
      <c r="G169" s="140"/>
      <c r="H169" s="400"/>
      <c r="J169" s="401"/>
      <c r="K169" s="198" t="s">
        <v>849</v>
      </c>
      <c r="L169" s="198" t="s">
        <v>873</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6">
      <c r="G170" s="140"/>
      <c r="H170" s="400"/>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6">
      <c r="G171" s="140"/>
      <c r="H171" s="400"/>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6">
      <c r="G172" s="140"/>
      <c r="H172" s="400"/>
      <c r="J172" s="353" t="s">
        <v>890</v>
      </c>
      <c r="K172" s="196" t="s">
        <v>816</v>
      </c>
      <c r="L172" s="196" t="s">
        <v>871</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6">
      <c r="G173" s="140"/>
      <c r="H173" s="400"/>
      <c r="J173" s="354"/>
      <c r="K173" s="137" t="s">
        <v>816</v>
      </c>
      <c r="L173" s="187" t="s">
        <v>872</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75">
      <c r="G174" s="140"/>
      <c r="H174" s="400"/>
      <c r="J174" s="354"/>
      <c r="K174" s="198" t="s">
        <v>816</v>
      </c>
      <c r="L174" s="198" t="s">
        <v>873</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6">
      <c r="G175" s="140"/>
      <c r="H175" s="400"/>
      <c r="J175" s="354"/>
      <c r="K175" s="196" t="s">
        <v>822</v>
      </c>
      <c r="L175" s="196" t="s">
        <v>871</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6">
      <c r="G176" s="140"/>
      <c r="H176" s="400"/>
      <c r="J176" s="354"/>
      <c r="K176" s="137" t="s">
        <v>822</v>
      </c>
      <c r="L176" s="187" t="s">
        <v>872</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75">
      <c r="G177" s="140"/>
      <c r="H177" s="400"/>
      <c r="J177" s="354"/>
      <c r="K177" s="198" t="s">
        <v>822</v>
      </c>
      <c r="L177" s="198" t="s">
        <v>873</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6">
      <c r="G178" s="140"/>
      <c r="H178" s="400"/>
      <c r="J178" s="354"/>
      <c r="K178" s="196" t="s">
        <v>826</v>
      </c>
      <c r="L178" s="196" t="s">
        <v>871</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6">
      <c r="G179" s="140"/>
      <c r="H179" s="400"/>
      <c r="J179" s="354"/>
      <c r="K179" s="137" t="s">
        <v>826</v>
      </c>
      <c r="L179" s="187" t="s">
        <v>872</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75">
      <c r="G180" s="140"/>
      <c r="H180" s="400"/>
      <c r="J180" s="354"/>
      <c r="K180" s="198" t="s">
        <v>826</v>
      </c>
      <c r="L180" s="198" t="s">
        <v>873</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6">
      <c r="G181" s="140"/>
      <c r="H181" s="400"/>
      <c r="J181" s="354"/>
      <c r="K181" s="196" t="s">
        <v>829</v>
      </c>
      <c r="L181" s="196" t="s">
        <v>871</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6">
      <c r="G182" s="140"/>
      <c r="H182" s="400"/>
      <c r="J182" s="354"/>
      <c r="K182" s="137" t="s">
        <v>829</v>
      </c>
      <c r="L182" s="187" t="s">
        <v>872</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75">
      <c r="G183" s="140"/>
      <c r="H183" s="400"/>
      <c r="J183" s="354"/>
      <c r="K183" s="198" t="s">
        <v>829</v>
      </c>
      <c r="L183" s="198" t="s">
        <v>873</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6">
      <c r="G184" s="140"/>
      <c r="H184" s="400"/>
      <c r="J184" s="354"/>
      <c r="K184" s="196" t="s">
        <v>832</v>
      </c>
      <c r="L184" s="196" t="s">
        <v>871</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6">
      <c r="G185" s="140"/>
      <c r="H185" s="400"/>
      <c r="J185" s="354"/>
      <c r="K185" s="137" t="s">
        <v>832</v>
      </c>
      <c r="L185" s="187" t="s">
        <v>872</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75">
      <c r="G186" s="140"/>
      <c r="H186" s="400"/>
      <c r="J186" s="354"/>
      <c r="K186" s="198" t="s">
        <v>832</v>
      </c>
      <c r="L186" s="198" t="s">
        <v>873</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6">
      <c r="G187" s="140"/>
      <c r="H187" s="400"/>
      <c r="J187" s="354"/>
      <c r="K187" s="196" t="s">
        <v>835</v>
      </c>
      <c r="L187" s="196" t="s">
        <v>871</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6">
      <c r="G188" s="140"/>
      <c r="H188" s="400"/>
      <c r="J188" s="354"/>
      <c r="K188" s="137" t="s">
        <v>835</v>
      </c>
      <c r="L188" s="187" t="s">
        <v>872</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75">
      <c r="G189" s="140"/>
      <c r="H189" s="400"/>
      <c r="J189" s="354"/>
      <c r="K189" s="198" t="s">
        <v>835</v>
      </c>
      <c r="L189" s="198" t="s">
        <v>873</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6">
      <c r="G190" s="140"/>
      <c r="H190" s="400"/>
      <c r="J190" s="354"/>
      <c r="K190" s="196" t="s">
        <v>838</v>
      </c>
      <c r="L190" s="196" t="s">
        <v>871</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6">
      <c r="G191" s="140"/>
      <c r="H191" s="400"/>
      <c r="J191" s="354"/>
      <c r="K191" s="137" t="s">
        <v>838</v>
      </c>
      <c r="L191" s="187" t="s">
        <v>872</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75">
      <c r="G192" s="140"/>
      <c r="H192" s="400"/>
      <c r="J192" s="354"/>
      <c r="K192" s="198" t="s">
        <v>838</v>
      </c>
      <c r="L192" s="198" t="s">
        <v>873</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6">
      <c r="G193" s="140"/>
      <c r="H193" s="400"/>
      <c r="J193" s="354"/>
      <c r="K193" s="196" t="s">
        <v>841</v>
      </c>
      <c r="L193" s="196" t="s">
        <v>871</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6">
      <c r="G194" s="140"/>
      <c r="H194" s="400"/>
      <c r="J194" s="354"/>
      <c r="K194" s="137" t="s">
        <v>841</v>
      </c>
      <c r="L194" s="187" t="s">
        <v>872</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75">
      <c r="G195" s="140"/>
      <c r="H195" s="400"/>
      <c r="J195" s="354"/>
      <c r="K195" s="198" t="s">
        <v>841</v>
      </c>
      <c r="L195" s="198" t="s">
        <v>873</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6">
      <c r="G196" s="140"/>
      <c r="H196" s="400"/>
      <c r="J196" s="354"/>
      <c r="K196" s="196" t="s">
        <v>845</v>
      </c>
      <c r="L196" s="196" t="s">
        <v>871</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6">
      <c r="G197" s="140"/>
      <c r="H197" s="400"/>
      <c r="J197" s="354"/>
      <c r="K197" s="137" t="s">
        <v>845</v>
      </c>
      <c r="L197" s="187" t="s">
        <v>872</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75">
      <c r="G198" s="140"/>
      <c r="H198" s="400"/>
      <c r="J198" s="354"/>
      <c r="K198" s="198" t="s">
        <v>845</v>
      </c>
      <c r="L198" s="198" t="s">
        <v>873</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6">
      <c r="G199" s="140"/>
      <c r="H199" s="400"/>
      <c r="J199" s="354"/>
      <c r="K199" s="196" t="s">
        <v>849</v>
      </c>
      <c r="L199" s="196" t="s">
        <v>871</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6">
      <c r="G200" s="140"/>
      <c r="H200" s="400"/>
      <c r="J200" s="354"/>
      <c r="K200" s="137" t="s">
        <v>849</v>
      </c>
      <c r="L200" s="187" t="s">
        <v>872</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6">
      <c r="G201" s="140"/>
      <c r="H201" s="400"/>
      <c r="J201" s="401"/>
      <c r="K201" s="198" t="s">
        <v>849</v>
      </c>
      <c r="L201" s="198" t="s">
        <v>873</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6">
      <c r="G202" s="140"/>
      <c r="H202" s="400"/>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6">
      <c r="G203" s="140"/>
      <c r="H203" s="400"/>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6">
      <c r="G204" s="140"/>
      <c r="H204" s="400"/>
      <c r="J204" s="353" t="s">
        <v>891</v>
      </c>
      <c r="K204" s="196" t="s">
        <v>816</v>
      </c>
      <c r="L204" s="196" t="s">
        <v>871</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6">
      <c r="G205" s="140"/>
      <c r="H205" s="400"/>
      <c r="J205" s="354"/>
      <c r="K205" s="137" t="s">
        <v>816</v>
      </c>
      <c r="L205" s="187" t="s">
        <v>872</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75">
      <c r="G206" s="140"/>
      <c r="H206" s="400"/>
      <c r="J206" s="354"/>
      <c r="K206" s="198" t="s">
        <v>816</v>
      </c>
      <c r="L206" s="198" t="s">
        <v>873</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6">
      <c r="G207" s="140"/>
      <c r="H207" s="400"/>
      <c r="J207" s="354"/>
      <c r="K207" s="196" t="s">
        <v>822</v>
      </c>
      <c r="L207" s="196" t="s">
        <v>871</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6">
      <c r="G208" s="140"/>
      <c r="H208" s="400"/>
      <c r="J208" s="354"/>
      <c r="K208" s="137" t="s">
        <v>822</v>
      </c>
      <c r="L208" s="187" t="s">
        <v>872</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75">
      <c r="G209" s="140"/>
      <c r="H209" s="400"/>
      <c r="J209" s="354"/>
      <c r="K209" s="198" t="s">
        <v>822</v>
      </c>
      <c r="L209" s="198" t="s">
        <v>873</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6">
      <c r="G210" s="140"/>
      <c r="H210" s="400"/>
      <c r="J210" s="354"/>
      <c r="K210" s="196" t="s">
        <v>826</v>
      </c>
      <c r="L210" s="196" t="s">
        <v>871</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6">
      <c r="G211" s="140"/>
      <c r="H211" s="400"/>
      <c r="J211" s="354"/>
      <c r="K211" s="137" t="s">
        <v>826</v>
      </c>
      <c r="L211" s="187" t="s">
        <v>872</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75">
      <c r="G212" s="140"/>
      <c r="H212" s="400"/>
      <c r="J212" s="354"/>
      <c r="K212" s="198" t="s">
        <v>826</v>
      </c>
      <c r="L212" s="198" t="s">
        <v>873</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6">
      <c r="G213" s="140"/>
      <c r="H213" s="400"/>
      <c r="J213" s="354"/>
      <c r="K213" s="196" t="s">
        <v>829</v>
      </c>
      <c r="L213" s="196" t="s">
        <v>871</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6">
      <c r="G214" s="140"/>
      <c r="H214" s="400"/>
      <c r="J214" s="354"/>
      <c r="K214" s="137" t="s">
        <v>829</v>
      </c>
      <c r="L214" s="187" t="s">
        <v>872</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75">
      <c r="G215" s="140"/>
      <c r="H215" s="400"/>
      <c r="J215" s="354"/>
      <c r="K215" s="198" t="s">
        <v>829</v>
      </c>
      <c r="L215" s="198" t="s">
        <v>873</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6">
      <c r="G216" s="140"/>
      <c r="H216" s="400"/>
      <c r="J216" s="354"/>
      <c r="K216" s="196" t="s">
        <v>832</v>
      </c>
      <c r="L216" s="196" t="s">
        <v>871</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6">
      <c r="G217" s="140"/>
      <c r="H217" s="400"/>
      <c r="J217" s="354"/>
      <c r="K217" s="137" t="s">
        <v>832</v>
      </c>
      <c r="L217" s="187" t="s">
        <v>872</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75">
      <c r="G218" s="140"/>
      <c r="H218" s="400"/>
      <c r="J218" s="354"/>
      <c r="K218" s="198" t="s">
        <v>832</v>
      </c>
      <c r="L218" s="198" t="s">
        <v>873</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6">
      <c r="G219" s="140"/>
      <c r="H219" s="400"/>
      <c r="J219" s="354"/>
      <c r="K219" s="196" t="s">
        <v>835</v>
      </c>
      <c r="L219" s="196" t="s">
        <v>871</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6">
      <c r="G220" s="140"/>
      <c r="H220" s="400"/>
      <c r="J220" s="354"/>
      <c r="K220" s="137" t="s">
        <v>835</v>
      </c>
      <c r="L220" s="187" t="s">
        <v>872</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75">
      <c r="G221" s="140"/>
      <c r="H221" s="400"/>
      <c r="J221" s="354"/>
      <c r="K221" s="198" t="s">
        <v>835</v>
      </c>
      <c r="L221" s="198" t="s">
        <v>873</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6">
      <c r="G222" s="140"/>
      <c r="H222" s="400"/>
      <c r="J222" s="354"/>
      <c r="K222" s="196" t="s">
        <v>838</v>
      </c>
      <c r="L222" s="196" t="s">
        <v>871</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6">
      <c r="G223" s="140"/>
      <c r="H223" s="400"/>
      <c r="J223" s="354"/>
      <c r="K223" s="137" t="s">
        <v>838</v>
      </c>
      <c r="L223" s="187" t="s">
        <v>872</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75">
      <c r="G224" s="140"/>
      <c r="H224" s="400"/>
      <c r="J224" s="354"/>
      <c r="K224" s="198" t="s">
        <v>838</v>
      </c>
      <c r="L224" s="198" t="s">
        <v>873</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6">
      <c r="G225" s="140"/>
      <c r="H225" s="400"/>
      <c r="J225" s="354"/>
      <c r="K225" s="196" t="s">
        <v>841</v>
      </c>
      <c r="L225" s="196" t="s">
        <v>871</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6">
      <c r="G226" s="140"/>
      <c r="H226" s="400"/>
      <c r="J226" s="354"/>
      <c r="K226" s="137" t="s">
        <v>841</v>
      </c>
      <c r="L226" s="187" t="s">
        <v>872</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75">
      <c r="G227" s="140"/>
      <c r="H227" s="400"/>
      <c r="J227" s="354"/>
      <c r="K227" s="198" t="s">
        <v>841</v>
      </c>
      <c r="L227" s="198" t="s">
        <v>873</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6">
      <c r="G228" s="140"/>
      <c r="H228" s="400"/>
      <c r="J228" s="354"/>
      <c r="K228" s="196" t="s">
        <v>845</v>
      </c>
      <c r="L228" s="196" t="s">
        <v>871</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6">
      <c r="G229" s="140"/>
      <c r="H229" s="400"/>
      <c r="J229" s="354"/>
      <c r="K229" s="137" t="s">
        <v>845</v>
      </c>
      <c r="L229" s="187" t="s">
        <v>872</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75">
      <c r="G230" s="140"/>
      <c r="H230" s="400"/>
      <c r="J230" s="354"/>
      <c r="K230" s="198" t="s">
        <v>845</v>
      </c>
      <c r="L230" s="198" t="s">
        <v>873</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6">
      <c r="G231" s="140"/>
      <c r="H231" s="400"/>
      <c r="J231" s="354"/>
      <c r="K231" s="196" t="s">
        <v>849</v>
      </c>
      <c r="L231" s="196" t="s">
        <v>871</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6">
      <c r="G232" s="140"/>
      <c r="H232" s="400"/>
      <c r="J232" s="354"/>
      <c r="K232" s="137" t="s">
        <v>849</v>
      </c>
      <c r="L232" s="187" t="s">
        <v>872</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75">
      <c r="G233" s="140"/>
      <c r="H233" s="400"/>
      <c r="J233" s="401"/>
      <c r="K233" s="198" t="s">
        <v>849</v>
      </c>
      <c r="L233" s="198" t="s">
        <v>873</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6">
      <c r="G234" s="140"/>
      <c r="H234" s="400"/>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6">
      <c r="G235" s="140"/>
      <c r="H235" s="400"/>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6">
      <c r="G236" s="140"/>
      <c r="H236" s="400"/>
      <c r="J236" s="353" t="s">
        <v>892</v>
      </c>
      <c r="K236" s="196" t="s">
        <v>816</v>
      </c>
      <c r="L236" s="196" t="s">
        <v>871</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6">
      <c r="G237" s="140"/>
      <c r="H237" s="400"/>
      <c r="J237" s="354"/>
      <c r="K237" s="137" t="s">
        <v>816</v>
      </c>
      <c r="L237" s="187" t="s">
        <v>872</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75">
      <c r="G238" s="140"/>
      <c r="H238" s="400"/>
      <c r="J238" s="354"/>
      <c r="K238" s="198" t="s">
        <v>816</v>
      </c>
      <c r="L238" s="198" t="s">
        <v>873</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6">
      <c r="G239" s="140"/>
      <c r="H239" s="400"/>
      <c r="J239" s="354"/>
      <c r="K239" s="196" t="s">
        <v>822</v>
      </c>
      <c r="L239" s="196" t="s">
        <v>871</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6">
      <c r="G240" s="140"/>
      <c r="H240" s="400"/>
      <c r="J240" s="354"/>
      <c r="K240" s="137" t="s">
        <v>822</v>
      </c>
      <c r="L240" s="187" t="s">
        <v>872</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75">
      <c r="G241" s="140"/>
      <c r="H241" s="400"/>
      <c r="J241" s="354"/>
      <c r="K241" s="198" t="s">
        <v>822</v>
      </c>
      <c r="L241" s="198" t="s">
        <v>873</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6">
      <c r="G242" s="140"/>
      <c r="H242" s="400"/>
      <c r="J242" s="354"/>
      <c r="K242" s="196" t="s">
        <v>826</v>
      </c>
      <c r="L242" s="196" t="s">
        <v>871</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6">
      <c r="G243" s="140"/>
      <c r="H243" s="400"/>
      <c r="J243" s="354"/>
      <c r="K243" s="137" t="s">
        <v>826</v>
      </c>
      <c r="L243" s="187" t="s">
        <v>872</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75">
      <c r="G244" s="140"/>
      <c r="H244" s="400"/>
      <c r="J244" s="354"/>
      <c r="K244" s="198" t="s">
        <v>826</v>
      </c>
      <c r="L244" s="198" t="s">
        <v>873</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6">
      <c r="G245" s="140"/>
      <c r="H245" s="400"/>
      <c r="J245" s="354"/>
      <c r="K245" s="196" t="s">
        <v>829</v>
      </c>
      <c r="L245" s="196" t="s">
        <v>871</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6">
      <c r="G246" s="140"/>
      <c r="H246" s="400"/>
      <c r="J246" s="354"/>
      <c r="K246" s="137" t="s">
        <v>829</v>
      </c>
      <c r="L246" s="187" t="s">
        <v>872</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75">
      <c r="G247" s="140"/>
      <c r="H247" s="400"/>
      <c r="J247" s="354"/>
      <c r="K247" s="198" t="s">
        <v>829</v>
      </c>
      <c r="L247" s="198" t="s">
        <v>873</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6">
      <c r="G248" s="140"/>
      <c r="H248" s="400"/>
      <c r="J248" s="354"/>
      <c r="K248" s="196" t="s">
        <v>832</v>
      </c>
      <c r="L248" s="196" t="s">
        <v>871</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6">
      <c r="G249" s="140"/>
      <c r="H249" s="400"/>
      <c r="J249" s="354"/>
      <c r="K249" s="137" t="s">
        <v>832</v>
      </c>
      <c r="L249" s="187" t="s">
        <v>872</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75">
      <c r="G250" s="140"/>
      <c r="H250" s="400"/>
      <c r="J250" s="354"/>
      <c r="K250" s="198" t="s">
        <v>832</v>
      </c>
      <c r="L250" s="198" t="s">
        <v>873</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6">
      <c r="G251" s="140"/>
      <c r="H251" s="400"/>
      <c r="J251" s="354"/>
      <c r="K251" s="196" t="s">
        <v>835</v>
      </c>
      <c r="L251" s="196" t="s">
        <v>871</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6">
      <c r="G252" s="140"/>
      <c r="H252" s="400"/>
      <c r="J252" s="354"/>
      <c r="K252" s="137" t="s">
        <v>835</v>
      </c>
      <c r="L252" s="187" t="s">
        <v>872</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75">
      <c r="G253" s="140"/>
      <c r="H253" s="400"/>
      <c r="J253" s="354"/>
      <c r="K253" s="198" t="s">
        <v>835</v>
      </c>
      <c r="L253" s="198" t="s">
        <v>873</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6">
      <c r="G254" s="140"/>
      <c r="H254" s="400"/>
      <c r="J254" s="354"/>
      <c r="K254" s="196" t="s">
        <v>838</v>
      </c>
      <c r="L254" s="196" t="s">
        <v>871</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6">
      <c r="G255" s="140"/>
      <c r="H255" s="400"/>
      <c r="J255" s="354"/>
      <c r="K255" s="137" t="s">
        <v>838</v>
      </c>
      <c r="L255" s="187" t="s">
        <v>872</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75">
      <c r="G256" s="140"/>
      <c r="H256" s="400"/>
      <c r="J256" s="354"/>
      <c r="K256" s="198" t="s">
        <v>838</v>
      </c>
      <c r="L256" s="198" t="s">
        <v>873</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6">
      <c r="G257" s="140"/>
      <c r="H257" s="400"/>
      <c r="J257" s="354"/>
      <c r="K257" s="196" t="s">
        <v>841</v>
      </c>
      <c r="L257" s="196" t="s">
        <v>871</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6">
      <c r="G258" s="140"/>
      <c r="H258" s="400"/>
      <c r="J258" s="354"/>
      <c r="K258" s="137" t="s">
        <v>841</v>
      </c>
      <c r="L258" s="187" t="s">
        <v>872</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75">
      <c r="G259" s="140"/>
      <c r="H259" s="400"/>
      <c r="J259" s="354"/>
      <c r="K259" s="198" t="s">
        <v>841</v>
      </c>
      <c r="L259" s="198" t="s">
        <v>873</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6">
      <c r="G260" s="140"/>
      <c r="H260" s="400"/>
      <c r="J260" s="354"/>
      <c r="K260" s="196" t="s">
        <v>845</v>
      </c>
      <c r="L260" s="196" t="s">
        <v>871</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6">
      <c r="G261" s="140"/>
      <c r="H261" s="400"/>
      <c r="J261" s="354"/>
      <c r="K261" s="137" t="s">
        <v>845</v>
      </c>
      <c r="L261" s="187" t="s">
        <v>872</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75">
      <c r="G262" s="140"/>
      <c r="H262" s="400"/>
      <c r="J262" s="354"/>
      <c r="K262" s="198" t="s">
        <v>845</v>
      </c>
      <c r="L262" s="198" t="s">
        <v>873</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6">
      <c r="G263" s="140"/>
      <c r="H263" s="400"/>
      <c r="J263" s="354"/>
      <c r="K263" s="196" t="s">
        <v>849</v>
      </c>
      <c r="L263" s="196" t="s">
        <v>871</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6">
      <c r="G264" s="140"/>
      <c r="H264" s="400"/>
      <c r="J264" s="354"/>
      <c r="K264" s="137" t="s">
        <v>849</v>
      </c>
      <c r="L264" s="187" t="s">
        <v>872</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75">
      <c r="G265" s="140"/>
      <c r="H265" s="400"/>
      <c r="J265" s="401"/>
      <c r="K265" s="198" t="s">
        <v>849</v>
      </c>
      <c r="L265" s="198" t="s">
        <v>873</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6">
      <c r="G266" s="140"/>
      <c r="H266" s="400"/>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6">
      <c r="G267" s="140"/>
      <c r="H267" s="400"/>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6">
      <c r="G268" s="140"/>
      <c r="H268" s="400"/>
      <c r="J268" s="353" t="s">
        <v>893</v>
      </c>
      <c r="K268" s="196" t="s">
        <v>816</v>
      </c>
      <c r="L268" s="196" t="s">
        <v>871</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6">
      <c r="G269" s="140"/>
      <c r="H269" s="400"/>
      <c r="J269" s="354"/>
      <c r="K269" s="137" t="s">
        <v>816</v>
      </c>
      <c r="L269" s="187" t="s">
        <v>872</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75">
      <c r="G270" s="140"/>
      <c r="H270" s="400"/>
      <c r="J270" s="354"/>
      <c r="K270" s="198" t="s">
        <v>816</v>
      </c>
      <c r="L270" s="198" t="s">
        <v>873</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6">
      <c r="G271" s="140"/>
      <c r="H271" s="400"/>
      <c r="J271" s="354"/>
      <c r="K271" s="196" t="s">
        <v>822</v>
      </c>
      <c r="L271" s="196" t="s">
        <v>871</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6">
      <c r="G272" s="140"/>
      <c r="H272" s="400"/>
      <c r="J272" s="354"/>
      <c r="K272" s="137" t="s">
        <v>822</v>
      </c>
      <c r="L272" s="187" t="s">
        <v>872</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75">
      <c r="G273" s="140"/>
      <c r="H273" s="400"/>
      <c r="J273" s="354"/>
      <c r="K273" s="198" t="s">
        <v>822</v>
      </c>
      <c r="L273" s="198" t="s">
        <v>873</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6">
      <c r="G274" s="140"/>
      <c r="H274" s="400"/>
      <c r="J274" s="354"/>
      <c r="K274" s="196" t="s">
        <v>826</v>
      </c>
      <c r="L274" s="196" t="s">
        <v>871</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6">
      <c r="G275" s="140"/>
      <c r="H275" s="400"/>
      <c r="J275" s="354"/>
      <c r="K275" s="137" t="s">
        <v>826</v>
      </c>
      <c r="L275" s="187" t="s">
        <v>872</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75">
      <c r="G276" s="140"/>
      <c r="H276" s="400"/>
      <c r="J276" s="354"/>
      <c r="K276" s="198" t="s">
        <v>826</v>
      </c>
      <c r="L276" s="198" t="s">
        <v>873</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6">
      <c r="G277" s="140"/>
      <c r="H277" s="400"/>
      <c r="J277" s="354"/>
      <c r="K277" s="196" t="s">
        <v>829</v>
      </c>
      <c r="L277" s="196" t="s">
        <v>871</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6">
      <c r="G278" s="140"/>
      <c r="H278" s="400"/>
      <c r="J278" s="354"/>
      <c r="K278" s="137" t="s">
        <v>829</v>
      </c>
      <c r="L278" s="187" t="s">
        <v>872</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75">
      <c r="G279" s="140"/>
      <c r="H279" s="400"/>
      <c r="J279" s="354"/>
      <c r="K279" s="198" t="s">
        <v>829</v>
      </c>
      <c r="L279" s="198" t="s">
        <v>873</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6">
      <c r="G280" s="140"/>
      <c r="H280" s="400"/>
      <c r="J280" s="354"/>
      <c r="K280" s="196" t="s">
        <v>832</v>
      </c>
      <c r="L280" s="196" t="s">
        <v>871</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6">
      <c r="G281" s="140"/>
      <c r="H281" s="400"/>
      <c r="J281" s="354"/>
      <c r="K281" s="137" t="s">
        <v>832</v>
      </c>
      <c r="L281" s="187" t="s">
        <v>872</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75">
      <c r="G282" s="140"/>
      <c r="H282" s="400"/>
      <c r="J282" s="354"/>
      <c r="K282" s="198" t="s">
        <v>832</v>
      </c>
      <c r="L282" s="198" t="s">
        <v>873</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6">
      <c r="G283" s="140"/>
      <c r="H283" s="400"/>
      <c r="J283" s="354"/>
      <c r="K283" s="196" t="s">
        <v>835</v>
      </c>
      <c r="L283" s="196" t="s">
        <v>871</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6">
      <c r="G284" s="140"/>
      <c r="H284" s="400"/>
      <c r="J284" s="354"/>
      <c r="K284" s="137" t="s">
        <v>835</v>
      </c>
      <c r="L284" s="187" t="s">
        <v>872</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75">
      <c r="G285" s="140"/>
      <c r="H285" s="400"/>
      <c r="J285" s="354"/>
      <c r="K285" s="198" t="s">
        <v>835</v>
      </c>
      <c r="L285" s="198" t="s">
        <v>873</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6">
      <c r="G286" s="140"/>
      <c r="H286" s="400"/>
      <c r="J286" s="354"/>
      <c r="K286" s="196" t="s">
        <v>838</v>
      </c>
      <c r="L286" s="196" t="s">
        <v>871</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6">
      <c r="G287" s="140"/>
      <c r="H287" s="400"/>
      <c r="J287" s="354"/>
      <c r="K287" s="137" t="s">
        <v>838</v>
      </c>
      <c r="L287" s="187" t="s">
        <v>872</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75">
      <c r="G288" s="140"/>
      <c r="H288" s="400"/>
      <c r="J288" s="354"/>
      <c r="K288" s="198" t="s">
        <v>838</v>
      </c>
      <c r="L288" s="198" t="s">
        <v>873</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6">
      <c r="G289" s="140"/>
      <c r="H289" s="400"/>
      <c r="J289" s="354"/>
      <c r="K289" s="196" t="s">
        <v>841</v>
      </c>
      <c r="L289" s="196" t="s">
        <v>871</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6">
      <c r="G290" s="140"/>
      <c r="H290" s="400"/>
      <c r="J290" s="354"/>
      <c r="K290" s="137" t="s">
        <v>841</v>
      </c>
      <c r="L290" s="187" t="s">
        <v>872</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75">
      <c r="G291" s="140"/>
      <c r="H291" s="400"/>
      <c r="J291" s="354"/>
      <c r="K291" s="198" t="s">
        <v>841</v>
      </c>
      <c r="L291" s="198" t="s">
        <v>873</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6">
      <c r="G292" s="140"/>
      <c r="H292" s="400"/>
      <c r="J292" s="354"/>
      <c r="K292" s="196" t="s">
        <v>845</v>
      </c>
      <c r="L292" s="196" t="s">
        <v>871</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6">
      <c r="G293" s="140"/>
      <c r="H293" s="400"/>
      <c r="J293" s="354"/>
      <c r="K293" s="137" t="s">
        <v>845</v>
      </c>
      <c r="L293" s="187" t="s">
        <v>872</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75">
      <c r="G294" s="140"/>
      <c r="H294" s="400"/>
      <c r="J294" s="354"/>
      <c r="K294" s="198" t="s">
        <v>845</v>
      </c>
      <c r="L294" s="198" t="s">
        <v>873</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6">
      <c r="G295" s="140"/>
      <c r="H295" s="400"/>
      <c r="J295" s="354"/>
      <c r="K295" s="196" t="s">
        <v>849</v>
      </c>
      <c r="L295" s="196" t="s">
        <v>871</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6">
      <c r="G296" s="140"/>
      <c r="H296" s="400"/>
      <c r="J296" s="354"/>
      <c r="K296" s="137" t="s">
        <v>849</v>
      </c>
      <c r="L296" s="187" t="s">
        <v>872</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6">
      <c r="G297" s="140"/>
      <c r="H297" s="400"/>
      <c r="J297" s="401"/>
      <c r="K297" s="198" t="s">
        <v>849</v>
      </c>
      <c r="L297" s="198" t="s">
        <v>873</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75">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6">
      <c r="G299" s="140"/>
      <c r="H299" s="233"/>
      <c r="I299" s="233"/>
    </row>
    <row r="300" spans="7:42" ht="14.25" customHeight="1" x14ac:dyDescent="0.6">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6">
      <c r="G301" s="140"/>
      <c r="H301" s="467" t="s">
        <v>894</v>
      </c>
      <c r="J301" s="353" t="s">
        <v>895</v>
      </c>
      <c r="K301" s="196" t="s">
        <v>816</v>
      </c>
      <c r="L301" s="196" t="s">
        <v>871</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6">
      <c r="G302" s="140"/>
      <c r="H302" s="467"/>
      <c r="J302" s="354"/>
      <c r="K302" s="137" t="s">
        <v>816</v>
      </c>
      <c r="L302" s="187" t="s">
        <v>872</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75">
      <c r="G303" s="140"/>
      <c r="H303" s="467"/>
      <c r="J303" s="354"/>
      <c r="K303" s="198" t="s">
        <v>816</v>
      </c>
      <c r="L303" s="198" t="s">
        <v>873</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6">
      <c r="G304" s="140"/>
      <c r="H304" s="467"/>
      <c r="J304" s="354"/>
      <c r="K304" s="196" t="s">
        <v>822</v>
      </c>
      <c r="L304" s="196" t="s">
        <v>871</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6">
      <c r="G305" s="140"/>
      <c r="H305" s="467"/>
      <c r="J305" s="354"/>
      <c r="K305" s="137" t="s">
        <v>822</v>
      </c>
      <c r="L305" s="187" t="s">
        <v>872</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75">
      <c r="G306" s="140"/>
      <c r="H306" s="467"/>
      <c r="J306" s="354"/>
      <c r="K306" s="198" t="s">
        <v>822</v>
      </c>
      <c r="L306" s="198" t="s">
        <v>873</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6">
      <c r="G307" s="140"/>
      <c r="H307" s="467"/>
      <c r="J307" s="354"/>
      <c r="K307" s="196" t="s">
        <v>826</v>
      </c>
      <c r="L307" s="196" t="s">
        <v>871</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6">
      <c r="G308" s="140"/>
      <c r="H308" s="467"/>
      <c r="J308" s="354"/>
      <c r="K308" s="137" t="s">
        <v>826</v>
      </c>
      <c r="L308" s="187" t="s">
        <v>872</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75">
      <c r="G309" s="140"/>
      <c r="H309" s="467"/>
      <c r="J309" s="354"/>
      <c r="K309" s="198" t="s">
        <v>826</v>
      </c>
      <c r="L309" s="198" t="s">
        <v>873</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6">
      <c r="G310" s="140"/>
      <c r="H310" s="467"/>
      <c r="J310" s="354"/>
      <c r="K310" s="196" t="s">
        <v>829</v>
      </c>
      <c r="L310" s="196" t="s">
        <v>871</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6">
      <c r="G311" s="140"/>
      <c r="H311" s="467"/>
      <c r="J311" s="354"/>
      <c r="K311" s="137" t="s">
        <v>829</v>
      </c>
      <c r="L311" s="187" t="s">
        <v>872</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75">
      <c r="G312" s="140"/>
      <c r="H312" s="467"/>
      <c r="J312" s="354"/>
      <c r="K312" s="198" t="s">
        <v>829</v>
      </c>
      <c r="L312" s="198" t="s">
        <v>873</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6">
      <c r="G313" s="140"/>
      <c r="H313" s="467"/>
      <c r="J313" s="354"/>
      <c r="K313" s="196" t="s">
        <v>832</v>
      </c>
      <c r="L313" s="196" t="s">
        <v>871</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6">
      <c r="G314" s="140"/>
      <c r="H314" s="467"/>
      <c r="J314" s="354"/>
      <c r="K314" s="137" t="s">
        <v>832</v>
      </c>
      <c r="L314" s="187" t="s">
        <v>872</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75">
      <c r="G315" s="140"/>
      <c r="H315" s="467"/>
      <c r="J315" s="354"/>
      <c r="K315" s="198" t="s">
        <v>832</v>
      </c>
      <c r="L315" s="198" t="s">
        <v>873</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6">
      <c r="G316" s="140"/>
      <c r="H316" s="467"/>
      <c r="J316" s="354"/>
      <c r="K316" s="196" t="s">
        <v>835</v>
      </c>
      <c r="L316" s="196" t="s">
        <v>871</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6">
      <c r="G317" s="140"/>
      <c r="H317" s="467"/>
      <c r="J317" s="354"/>
      <c r="K317" s="137" t="s">
        <v>835</v>
      </c>
      <c r="L317" s="187" t="s">
        <v>872</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75">
      <c r="G318" s="140"/>
      <c r="H318" s="467"/>
      <c r="J318" s="354"/>
      <c r="K318" s="198" t="s">
        <v>835</v>
      </c>
      <c r="L318" s="198" t="s">
        <v>873</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6">
      <c r="G319" s="140"/>
      <c r="H319" s="467"/>
      <c r="J319" s="354"/>
      <c r="K319" s="196" t="s">
        <v>838</v>
      </c>
      <c r="L319" s="196" t="s">
        <v>871</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6">
      <c r="G320" s="140"/>
      <c r="H320" s="467"/>
      <c r="J320" s="354"/>
      <c r="K320" s="137" t="s">
        <v>838</v>
      </c>
      <c r="L320" s="187" t="s">
        <v>872</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75">
      <c r="G321" s="140"/>
      <c r="H321" s="467"/>
      <c r="J321" s="354"/>
      <c r="K321" s="198" t="s">
        <v>838</v>
      </c>
      <c r="L321" s="198" t="s">
        <v>873</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6">
      <c r="G322" s="140"/>
      <c r="H322" s="467"/>
      <c r="J322" s="354"/>
      <c r="K322" s="196" t="s">
        <v>841</v>
      </c>
      <c r="L322" s="196" t="s">
        <v>871</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6">
      <c r="G323" s="140"/>
      <c r="H323" s="467"/>
      <c r="J323" s="354"/>
      <c r="K323" s="137" t="s">
        <v>841</v>
      </c>
      <c r="L323" s="187" t="s">
        <v>872</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75">
      <c r="G324" s="140"/>
      <c r="H324" s="467"/>
      <c r="J324" s="354"/>
      <c r="K324" s="198" t="s">
        <v>841</v>
      </c>
      <c r="L324" s="198" t="s">
        <v>873</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6">
      <c r="G325" s="140"/>
      <c r="H325" s="467"/>
      <c r="J325" s="354"/>
      <c r="K325" s="196" t="s">
        <v>845</v>
      </c>
      <c r="L325" s="196" t="s">
        <v>871</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6">
      <c r="G326" s="140"/>
      <c r="H326" s="467"/>
      <c r="J326" s="354"/>
      <c r="K326" s="137" t="s">
        <v>845</v>
      </c>
      <c r="L326" s="187" t="s">
        <v>872</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75">
      <c r="G327" s="140"/>
      <c r="H327" s="467"/>
      <c r="J327" s="354"/>
      <c r="K327" s="198" t="s">
        <v>845</v>
      </c>
      <c r="L327" s="198" t="s">
        <v>873</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6">
      <c r="G328" s="140"/>
      <c r="H328" s="467"/>
      <c r="J328" s="354"/>
      <c r="K328" s="196" t="s">
        <v>849</v>
      </c>
      <c r="L328" s="196" t="s">
        <v>871</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6">
      <c r="G329" s="140"/>
      <c r="H329" s="467"/>
      <c r="J329" s="354"/>
      <c r="K329" s="137" t="s">
        <v>849</v>
      </c>
      <c r="L329" s="187" t="s">
        <v>872</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6">
      <c r="G330" s="140"/>
      <c r="H330" s="467"/>
      <c r="J330" s="401"/>
      <c r="K330" s="198" t="s">
        <v>849</v>
      </c>
      <c r="L330" s="198" t="s">
        <v>873</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75">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6">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75">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6">
      <c r="G334" s="140"/>
      <c r="H334" s="416" t="s">
        <v>896</v>
      </c>
      <c r="J334" s="353" t="s">
        <v>897</v>
      </c>
      <c r="K334" s="196" t="s">
        <v>816</v>
      </c>
      <c r="L334" s="196" t="s">
        <v>871</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6">
      <c r="G335" s="140"/>
      <c r="H335" s="416"/>
      <c r="J335" s="354"/>
      <c r="K335" s="137" t="s">
        <v>816</v>
      </c>
      <c r="L335" s="187" t="s">
        <v>872</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75">
      <c r="G336" s="140"/>
      <c r="H336" s="416"/>
      <c r="J336" s="354"/>
      <c r="K336" s="198" t="s">
        <v>816</v>
      </c>
      <c r="L336" s="198" t="s">
        <v>873</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6">
      <c r="G337" s="140"/>
      <c r="H337" s="416"/>
      <c r="J337" s="354"/>
      <c r="K337" s="196" t="s">
        <v>822</v>
      </c>
      <c r="L337" s="196" t="s">
        <v>871</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6">
      <c r="G338" s="140"/>
      <c r="H338" s="416"/>
      <c r="J338" s="354"/>
      <c r="K338" s="137" t="s">
        <v>822</v>
      </c>
      <c r="L338" s="187" t="s">
        <v>872</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75">
      <c r="G339" s="140"/>
      <c r="H339" s="416"/>
      <c r="J339" s="354"/>
      <c r="K339" s="198" t="s">
        <v>822</v>
      </c>
      <c r="L339" s="198" t="s">
        <v>873</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6">
      <c r="G340" s="140"/>
      <c r="H340" s="416"/>
      <c r="J340" s="354"/>
      <c r="K340" s="196" t="s">
        <v>826</v>
      </c>
      <c r="L340" s="196" t="s">
        <v>871</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6">
      <c r="G341" s="140"/>
      <c r="H341" s="416"/>
      <c r="J341" s="354"/>
      <c r="K341" s="137" t="s">
        <v>826</v>
      </c>
      <c r="L341" s="187" t="s">
        <v>872</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75">
      <c r="G342" s="140"/>
      <c r="H342" s="416"/>
      <c r="J342" s="354"/>
      <c r="K342" s="198" t="s">
        <v>826</v>
      </c>
      <c r="L342" s="198" t="s">
        <v>873</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6">
      <c r="G343" s="140"/>
      <c r="H343" s="416"/>
      <c r="J343" s="354"/>
      <c r="K343" s="196" t="s">
        <v>829</v>
      </c>
      <c r="L343" s="196" t="s">
        <v>871</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6">
      <c r="G344" s="140"/>
      <c r="H344" s="416"/>
      <c r="J344" s="354"/>
      <c r="K344" s="137" t="s">
        <v>829</v>
      </c>
      <c r="L344" s="187" t="s">
        <v>872</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75">
      <c r="G345" s="140"/>
      <c r="H345" s="416"/>
      <c r="J345" s="354"/>
      <c r="K345" s="198" t="s">
        <v>829</v>
      </c>
      <c r="L345" s="198" t="s">
        <v>873</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6">
      <c r="G346" s="140"/>
      <c r="H346" s="416"/>
      <c r="J346" s="354"/>
      <c r="K346" s="196" t="s">
        <v>832</v>
      </c>
      <c r="L346" s="196" t="s">
        <v>871</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6">
      <c r="G347" s="140"/>
      <c r="H347" s="416"/>
      <c r="J347" s="354"/>
      <c r="K347" s="137" t="s">
        <v>832</v>
      </c>
      <c r="L347" s="187" t="s">
        <v>872</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75">
      <c r="G348" s="140"/>
      <c r="H348" s="416"/>
      <c r="J348" s="354"/>
      <c r="K348" s="198" t="s">
        <v>832</v>
      </c>
      <c r="L348" s="198" t="s">
        <v>873</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6">
      <c r="G349" s="140"/>
      <c r="H349" s="416"/>
      <c r="J349" s="354"/>
      <c r="K349" s="196" t="s">
        <v>835</v>
      </c>
      <c r="L349" s="196" t="s">
        <v>871</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6">
      <c r="G350" s="140"/>
      <c r="H350" s="416"/>
      <c r="J350" s="354"/>
      <c r="K350" s="137" t="s">
        <v>835</v>
      </c>
      <c r="L350" s="187" t="s">
        <v>872</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75">
      <c r="G351" s="140"/>
      <c r="H351" s="416"/>
      <c r="J351" s="354"/>
      <c r="K351" s="198" t="s">
        <v>835</v>
      </c>
      <c r="L351" s="198" t="s">
        <v>873</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6">
      <c r="G352" s="140"/>
      <c r="H352" s="416"/>
      <c r="J352" s="354"/>
      <c r="K352" s="196" t="s">
        <v>838</v>
      </c>
      <c r="L352" s="196" t="s">
        <v>871</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6">
      <c r="G353" s="140"/>
      <c r="H353" s="416"/>
      <c r="J353" s="354"/>
      <c r="K353" s="137" t="s">
        <v>838</v>
      </c>
      <c r="L353" s="187" t="s">
        <v>872</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75">
      <c r="G354" s="140"/>
      <c r="H354" s="416"/>
      <c r="J354" s="354"/>
      <c r="K354" s="198" t="s">
        <v>838</v>
      </c>
      <c r="L354" s="198" t="s">
        <v>873</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6">
      <c r="G355" s="140"/>
      <c r="H355" s="416"/>
      <c r="J355" s="354"/>
      <c r="K355" s="196" t="s">
        <v>841</v>
      </c>
      <c r="L355" s="196" t="s">
        <v>871</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6">
      <c r="G356" s="140"/>
      <c r="H356" s="416"/>
      <c r="J356" s="354"/>
      <c r="K356" s="137" t="s">
        <v>841</v>
      </c>
      <c r="L356" s="187" t="s">
        <v>872</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75">
      <c r="G357" s="140"/>
      <c r="H357" s="416"/>
      <c r="J357" s="354"/>
      <c r="K357" s="198" t="s">
        <v>841</v>
      </c>
      <c r="L357" s="198" t="s">
        <v>873</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6">
      <c r="G358" s="140"/>
      <c r="H358" s="416"/>
      <c r="J358" s="354"/>
      <c r="K358" s="196" t="s">
        <v>845</v>
      </c>
      <c r="L358" s="196" t="s">
        <v>871</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6">
      <c r="G359" s="140"/>
      <c r="H359" s="416"/>
      <c r="J359" s="354"/>
      <c r="K359" s="137" t="s">
        <v>845</v>
      </c>
      <c r="L359" s="187" t="s">
        <v>872</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75">
      <c r="G360" s="140"/>
      <c r="H360" s="416"/>
      <c r="J360" s="354"/>
      <c r="K360" s="198" t="s">
        <v>845</v>
      </c>
      <c r="L360" s="198" t="s">
        <v>873</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6">
      <c r="G361" s="140"/>
      <c r="H361" s="416"/>
      <c r="J361" s="354"/>
      <c r="K361" s="196" t="s">
        <v>849</v>
      </c>
      <c r="L361" s="196" t="s">
        <v>871</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6">
      <c r="G362" s="140"/>
      <c r="H362" s="416"/>
      <c r="J362" s="354"/>
      <c r="K362" s="137" t="s">
        <v>849</v>
      </c>
      <c r="L362" s="187" t="s">
        <v>872</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6">
      <c r="G363" s="140"/>
      <c r="H363" s="416"/>
      <c r="J363" s="401"/>
      <c r="K363" s="198" t="s">
        <v>849</v>
      </c>
      <c r="L363" s="198" t="s">
        <v>873</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75">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6">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6">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6">
      <c r="G367" s="140"/>
      <c r="H367" s="419" t="s">
        <v>898</v>
      </c>
      <c r="J367" s="353" t="s">
        <v>899</v>
      </c>
      <c r="K367" s="137" t="s">
        <v>900</v>
      </c>
      <c r="L367" s="137" t="s">
        <v>871</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6">
      <c r="G368" s="140"/>
      <c r="H368" s="419"/>
      <c r="J368" s="354"/>
      <c r="K368" s="137" t="s">
        <v>900</v>
      </c>
      <c r="L368" s="137" t="s">
        <v>872</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6">
      <c r="G369" s="140"/>
      <c r="H369" s="419"/>
      <c r="J369" s="354"/>
      <c r="K369" s="137" t="s">
        <v>900</v>
      </c>
      <c r="L369" s="137" t="s">
        <v>873</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6">
      <c r="G370" s="140"/>
      <c r="H370" s="419"/>
      <c r="J370" s="354"/>
      <c r="K370" s="137" t="s">
        <v>901</v>
      </c>
      <c r="L370" s="137" t="s">
        <v>869</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6">
      <c r="G371" s="140"/>
      <c r="H371" s="419"/>
      <c r="J371" s="354"/>
      <c r="K371" s="137" t="s">
        <v>717</v>
      </c>
      <c r="L371" s="137" t="s">
        <v>871</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6">
      <c r="G372" s="140"/>
      <c r="H372" s="419"/>
      <c r="J372" s="354"/>
      <c r="K372" s="137" t="s">
        <v>717</v>
      </c>
      <c r="L372" s="137" t="s">
        <v>872</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6">
      <c r="G373" s="140"/>
      <c r="H373" s="419"/>
      <c r="J373" s="354"/>
      <c r="K373" s="137" t="s">
        <v>717</v>
      </c>
      <c r="L373" s="137" t="s">
        <v>873</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6">
      <c r="G374" s="140"/>
      <c r="H374" s="238"/>
      <c r="J374" s="239"/>
      <c r="K374" s="137" t="s">
        <v>902</v>
      </c>
      <c r="L374" s="137" t="s">
        <v>871</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6">
      <c r="G375" s="140"/>
      <c r="H375" s="238"/>
      <c r="J375" s="239"/>
      <c r="K375" s="137" t="s">
        <v>902</v>
      </c>
      <c r="L375" s="137" t="s">
        <v>872</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6">
      <c r="G376" s="140"/>
      <c r="H376" s="238"/>
      <c r="J376" s="239"/>
      <c r="K376" s="137" t="s">
        <v>902</v>
      </c>
      <c r="L376" s="137" t="s">
        <v>873</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6">
      <c r="G377" s="140"/>
      <c r="H377" s="238"/>
      <c r="J377" s="239"/>
      <c r="K377" s="137" t="s">
        <v>903</v>
      </c>
      <c r="L377" s="137" t="s">
        <v>871</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6">
      <c r="G378" s="140"/>
      <c r="H378" s="238"/>
      <c r="J378" s="239"/>
      <c r="K378" s="137" t="s">
        <v>903</v>
      </c>
      <c r="L378" s="137" t="s">
        <v>872</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6">
      <c r="G379" s="140"/>
      <c r="H379" s="238"/>
      <c r="J379" s="239"/>
      <c r="K379" s="137" t="s">
        <v>903</v>
      </c>
      <c r="L379" s="137" t="s">
        <v>873</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6">
      <c r="G380" s="140"/>
      <c r="H380" s="235"/>
      <c r="I380" s="241" t="s">
        <v>904</v>
      </c>
      <c r="J380" s="468" t="s">
        <v>905</v>
      </c>
      <c r="K380" s="243" t="s">
        <v>906</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6">
      <c r="G381" s="140"/>
      <c r="H381" s="235"/>
      <c r="I381" s="132">
        <v>0.2</v>
      </c>
      <c r="J381" s="468"/>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6">
      <c r="G382" s="140"/>
      <c r="H382" s="235"/>
      <c r="I382" s="132">
        <v>0.32</v>
      </c>
      <c r="J382" s="468"/>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6">
      <c r="G383" s="140"/>
      <c r="H383" s="235"/>
      <c r="I383" s="132">
        <v>0.192</v>
      </c>
      <c r="J383" s="468"/>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6">
      <c r="G384" s="140"/>
      <c r="H384" s="235"/>
      <c r="I384" s="132">
        <v>0.1152</v>
      </c>
      <c r="J384" s="468"/>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6">
      <c r="G385" s="140"/>
      <c r="H385" s="235"/>
      <c r="I385" s="132">
        <v>0.1152</v>
      </c>
      <c r="J385" s="468"/>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6">
      <c r="G386" s="140"/>
      <c r="H386" s="235"/>
      <c r="I386" s="132">
        <v>5.7599999999999998E-2</v>
      </c>
      <c r="J386" s="468"/>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6">
      <c r="G387" s="140"/>
      <c r="H387" s="235"/>
      <c r="J387" s="246"/>
      <c r="K387" s="243" t="s">
        <v>907</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6">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6">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6">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6">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6">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6">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6">
      <c r="G394" s="140"/>
      <c r="H394" s="235"/>
      <c r="J394" s="246"/>
      <c r="K394" s="244" t="s">
        <v>908</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6">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6">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6">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6">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6">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6">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6">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75">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6">
      <c r="G403" s="250"/>
      <c r="H403" s="235"/>
      <c r="J403" s="353" t="s">
        <v>909</v>
      </c>
      <c r="K403" s="137" t="s">
        <v>910</v>
      </c>
      <c r="L403" s="137" t="s">
        <v>871</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6">
      <c r="F404" s="252"/>
      <c r="H404" s="235"/>
      <c r="J404" s="354"/>
      <c r="K404" s="137" t="s">
        <v>910</v>
      </c>
      <c r="L404" s="137" t="s">
        <v>872</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6">
      <c r="F405" s="252"/>
      <c r="H405" s="235"/>
      <c r="J405" s="354"/>
      <c r="K405" s="137" t="s">
        <v>910</v>
      </c>
      <c r="L405" s="137" t="s">
        <v>873</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75">
      <c r="F406" s="252"/>
      <c r="H406" s="235"/>
      <c r="J406" s="127"/>
    </row>
    <row r="407" spans="6:42" ht="14.25" customHeight="1" thickTop="1" thickBot="1" x14ac:dyDescent="0.75">
      <c r="F407" s="252"/>
      <c r="H407" s="235"/>
      <c r="J407" s="246"/>
      <c r="K407" s="137" t="s">
        <v>911</v>
      </c>
      <c r="L407" s="137" t="s">
        <v>869</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75">
      <c r="F408" s="252"/>
      <c r="H408" s="235"/>
      <c r="J408" s="246"/>
      <c r="K408" s="137" t="s">
        <v>912</v>
      </c>
      <c r="L408" s="137" t="s">
        <v>869</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75">
      <c r="F409" s="252"/>
      <c r="H409" s="235"/>
      <c r="J409" s="246"/>
      <c r="K409" s="137" t="s">
        <v>913</v>
      </c>
      <c r="L409" s="137" t="s">
        <v>869</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75">
      <c r="F410" s="252"/>
      <c r="H410" s="235"/>
      <c r="J410" s="246"/>
      <c r="K410" s="137" t="s">
        <v>914</v>
      </c>
      <c r="L410" s="137" t="s">
        <v>871</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75">
      <c r="F411" s="252"/>
      <c r="H411" s="235"/>
      <c r="J411" s="246"/>
      <c r="K411" s="137" t="s">
        <v>915</v>
      </c>
      <c r="L411" s="137" t="s">
        <v>871</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75">
      <c r="F412" s="252"/>
      <c r="H412" s="235"/>
      <c r="J412" s="246"/>
      <c r="K412" s="137" t="s">
        <v>916</v>
      </c>
      <c r="L412" s="137" t="s">
        <v>871</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75">
      <c r="F413" s="252"/>
      <c r="H413" s="235"/>
      <c r="J413" s="246"/>
      <c r="K413" s="137" t="s">
        <v>914</v>
      </c>
      <c r="L413" s="137" t="s">
        <v>872</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75">
      <c r="F414" s="252"/>
      <c r="H414" s="235"/>
      <c r="J414" s="246"/>
      <c r="K414" s="137" t="s">
        <v>915</v>
      </c>
      <c r="L414" s="137" t="s">
        <v>872</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75">
      <c r="F415" s="252"/>
      <c r="H415" s="235"/>
      <c r="J415" s="246"/>
      <c r="K415" s="137" t="s">
        <v>916</v>
      </c>
      <c r="L415" s="137" t="s">
        <v>872</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75">
      <c r="F416" s="252"/>
      <c r="H416" s="235"/>
      <c r="J416" s="246"/>
      <c r="K416" s="137" t="s">
        <v>914</v>
      </c>
      <c r="L416" s="137" t="s">
        <v>873</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75">
      <c r="F417" s="252"/>
      <c r="H417" s="235"/>
      <c r="J417" s="246"/>
      <c r="K417" s="137" t="s">
        <v>915</v>
      </c>
      <c r="L417" s="137" t="s">
        <v>873</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6">
      <c r="F418" s="252"/>
      <c r="H418" s="235"/>
      <c r="J418" s="246"/>
      <c r="K418" s="137" t="s">
        <v>916</v>
      </c>
      <c r="L418" s="137" t="s">
        <v>873</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6">
      <c r="C420" s="138" t="s">
        <v>801</v>
      </c>
      <c r="G420" s="420" t="s">
        <v>917</v>
      </c>
      <c r="H420" s="358"/>
      <c r="I420" s="358"/>
      <c r="J420" s="358"/>
      <c r="K420" s="358"/>
      <c r="L420" s="358"/>
      <c r="M420" s="358"/>
      <c r="N420" s="358"/>
      <c r="O420" s="358"/>
      <c r="P420" s="358"/>
      <c r="Q420" s="358"/>
      <c r="R420" s="358"/>
      <c r="S420" s="358"/>
      <c r="T420" s="358"/>
      <c r="U420" s="358"/>
      <c r="V420" s="139"/>
      <c r="W420" s="139"/>
      <c r="X420" s="139"/>
      <c r="Y420" s="139"/>
      <c r="Z420" s="139"/>
      <c r="AA420" s="139"/>
      <c r="AB420" s="139"/>
    </row>
    <row r="422" spans="3:42" ht="14.25" customHeight="1" x14ac:dyDescent="0.6">
      <c r="H422" s="469" t="s">
        <v>918</v>
      </c>
      <c r="I422" s="470"/>
      <c r="J422" s="470"/>
      <c r="K422" s="470"/>
      <c r="L422" s="470"/>
      <c r="M422" s="470"/>
      <c r="N422" s="471" t="s">
        <v>919</v>
      </c>
      <c r="O422" s="472"/>
      <c r="P422" s="472"/>
      <c r="Q422" s="472"/>
      <c r="R422" s="473"/>
      <c r="S422" s="255" t="s">
        <v>920</v>
      </c>
      <c r="T422" s="255" t="s">
        <v>921</v>
      </c>
      <c r="U422" s="256"/>
      <c r="V422" s="256"/>
      <c r="W422" s="256"/>
      <c r="X422" s="256"/>
      <c r="Y422" s="256"/>
      <c r="Z422" s="256"/>
      <c r="AA422" s="256"/>
      <c r="AB422" s="257"/>
    </row>
    <row r="423" spans="3:42" ht="14.25" customHeight="1" x14ac:dyDescent="0.75">
      <c r="H423" s="465" t="s">
        <v>922</v>
      </c>
      <c r="I423" s="427"/>
      <c r="J423" s="427"/>
      <c r="K423" s="427"/>
      <c r="L423" s="427"/>
      <c r="M423" s="427"/>
      <c r="N423" s="466" t="s">
        <v>923</v>
      </c>
      <c r="O423" s="435"/>
      <c r="P423" s="435"/>
      <c r="Q423" s="435"/>
      <c r="R423" s="435"/>
      <c r="S423" s="259"/>
      <c r="T423" s="259"/>
      <c r="U423" s="260"/>
      <c r="V423" s="260"/>
      <c r="W423" s="260"/>
      <c r="X423" s="260"/>
      <c r="Y423" s="260"/>
      <c r="Z423" s="260"/>
      <c r="AA423" s="260"/>
      <c r="AB423" s="261"/>
    </row>
    <row r="424" spans="3:42" ht="14.25" customHeight="1" x14ac:dyDescent="0.75">
      <c r="H424" s="465" t="s">
        <v>887</v>
      </c>
      <c r="I424" s="427"/>
      <c r="J424" s="427"/>
      <c r="K424" s="427"/>
      <c r="L424" s="427"/>
      <c r="M424" s="427"/>
      <c r="N424" s="466" t="s">
        <v>924</v>
      </c>
      <c r="O424" s="435"/>
      <c r="P424" s="435"/>
      <c r="Q424" s="435"/>
      <c r="R424" s="435"/>
      <c r="S424" s="259"/>
      <c r="T424" s="259"/>
      <c r="U424" s="260"/>
      <c r="V424" s="260"/>
      <c r="W424" s="260"/>
      <c r="X424" s="260"/>
      <c r="Y424" s="260"/>
      <c r="Z424" s="260"/>
      <c r="AA424" s="260"/>
      <c r="AB424" s="261"/>
    </row>
    <row r="425" spans="3:42" ht="14.25" customHeight="1" x14ac:dyDescent="0.75">
      <c r="H425" s="465" t="s">
        <v>891</v>
      </c>
      <c r="I425" s="427"/>
      <c r="J425" s="427"/>
      <c r="K425" s="427"/>
      <c r="L425" s="427"/>
      <c r="M425" s="427"/>
      <c r="N425" s="466" t="s">
        <v>925</v>
      </c>
      <c r="O425" s="435"/>
      <c r="P425" s="435"/>
      <c r="Q425" s="435"/>
      <c r="R425" s="435"/>
      <c r="S425" s="259"/>
      <c r="T425" s="259"/>
      <c r="U425" s="260"/>
      <c r="V425" s="260"/>
      <c r="W425" s="260"/>
      <c r="X425" s="260"/>
      <c r="Y425" s="260"/>
      <c r="Z425" s="260"/>
      <c r="AA425" s="260"/>
      <c r="AB425" s="261"/>
    </row>
    <row r="426" spans="3:42" ht="14.25" customHeight="1" x14ac:dyDescent="0.75">
      <c r="H426" s="465" t="s">
        <v>926</v>
      </c>
      <c r="I426" s="427"/>
      <c r="J426" s="427"/>
      <c r="K426" s="427"/>
      <c r="L426" s="427"/>
      <c r="M426" s="427"/>
      <c r="N426" s="466" t="s">
        <v>925</v>
      </c>
      <c r="O426" s="435"/>
      <c r="P426" s="435"/>
      <c r="Q426" s="435"/>
      <c r="R426" s="435"/>
      <c r="S426" s="262"/>
      <c r="T426" s="262"/>
      <c r="U426"/>
      <c r="V426"/>
      <c r="W426"/>
      <c r="X426"/>
      <c r="Y426"/>
      <c r="Z426"/>
      <c r="AA426"/>
      <c r="AB426"/>
    </row>
    <row r="427" spans="3:42" ht="14.25" customHeight="1" x14ac:dyDescent="0.6">
      <c r="H427" s="465" t="s">
        <v>927</v>
      </c>
      <c r="I427" s="427"/>
      <c r="J427" s="427"/>
      <c r="K427" s="427"/>
      <c r="L427" s="427"/>
      <c r="M427" s="427"/>
      <c r="N427" s="474" t="s">
        <v>928</v>
      </c>
      <c r="O427" s="475"/>
      <c r="P427" s="475"/>
      <c r="Q427" s="475"/>
      <c r="R427" s="475"/>
      <c r="S427" s="263"/>
      <c r="T427" s="263"/>
      <c r="U427" s="256"/>
      <c r="V427" s="256"/>
      <c r="W427" s="256"/>
      <c r="X427" s="256"/>
      <c r="Y427" s="256"/>
      <c r="Z427" s="256"/>
      <c r="AA427" s="256"/>
      <c r="AB427" s="257"/>
    </row>
    <row r="428" spans="3:42" ht="14.25" customHeight="1" x14ac:dyDescent="0.6">
      <c r="H428" s="465" t="s">
        <v>929</v>
      </c>
      <c r="I428" s="427"/>
      <c r="J428" s="427"/>
      <c r="K428" s="427"/>
      <c r="L428" s="427"/>
      <c r="M428" s="427"/>
      <c r="N428" s="474" t="s">
        <v>928</v>
      </c>
      <c r="O428" s="475"/>
      <c r="P428" s="475"/>
      <c r="Q428" s="475"/>
      <c r="R428" s="475"/>
      <c r="S428" s="263"/>
      <c r="T428" s="263"/>
      <c r="U428" s="256"/>
      <c r="V428" s="256"/>
      <c r="W428" s="256"/>
      <c r="X428" s="256"/>
      <c r="Y428" s="256"/>
      <c r="Z428" s="256"/>
      <c r="AA428" s="256"/>
      <c r="AB428" s="257"/>
    </row>
    <row r="429" spans="3:42" ht="14.25" customHeight="1" x14ac:dyDescent="0.6">
      <c r="H429" s="476"/>
      <c r="I429" s="476"/>
      <c r="J429" s="476"/>
      <c r="K429" s="476"/>
      <c r="L429" s="476"/>
      <c r="M429" s="476"/>
      <c r="O429" s="256"/>
      <c r="P429" s="256"/>
      <c r="Q429" s="256"/>
      <c r="R429" s="256"/>
      <c r="S429" s="256"/>
      <c r="T429" s="256"/>
      <c r="U429" s="256"/>
      <c r="V429" s="256"/>
      <c r="W429" s="256"/>
      <c r="X429" s="256"/>
      <c r="Y429" s="256"/>
      <c r="Z429" s="256"/>
      <c r="AA429" s="256"/>
      <c r="AB429" s="257"/>
    </row>
    <row r="430" spans="3:42" ht="14.25" customHeight="1" x14ac:dyDescent="0.6">
      <c r="H430" s="469" t="s">
        <v>930</v>
      </c>
      <c r="I430" s="470"/>
      <c r="J430" s="470"/>
      <c r="K430" s="470"/>
      <c r="L430" s="470"/>
      <c r="M430" s="470"/>
      <c r="N430" s="471" t="s">
        <v>919</v>
      </c>
      <c r="O430" s="472"/>
      <c r="P430" s="472"/>
      <c r="Q430" s="472"/>
      <c r="R430" s="473"/>
      <c r="S430" s="255" t="s">
        <v>920</v>
      </c>
      <c r="T430" s="255" t="s">
        <v>921</v>
      </c>
      <c r="U430" s="256"/>
      <c r="V430" s="256"/>
      <c r="W430" s="256"/>
      <c r="X430" s="256"/>
      <c r="Y430" s="256"/>
      <c r="Z430" s="256"/>
      <c r="AA430" s="256"/>
      <c r="AB430" s="257"/>
    </row>
    <row r="431" spans="3:42" ht="14.25" customHeight="1" x14ac:dyDescent="0.75">
      <c r="H431" s="465" t="s">
        <v>887</v>
      </c>
      <c r="I431" s="427"/>
      <c r="J431" s="427"/>
      <c r="K431" s="427"/>
      <c r="L431" s="427"/>
      <c r="M431" s="428"/>
      <c r="N431" s="466" t="s">
        <v>924</v>
      </c>
      <c r="O431" s="435"/>
      <c r="P431" s="435"/>
      <c r="Q431" s="435"/>
      <c r="R431" s="435"/>
      <c r="S431" s="259"/>
      <c r="T431" s="259"/>
      <c r="U431" s="260"/>
      <c r="V431" s="260"/>
      <c r="W431" s="260"/>
      <c r="X431" s="260"/>
      <c r="Y431" s="260"/>
      <c r="Z431" s="260"/>
      <c r="AA431" s="260"/>
      <c r="AB431" s="261"/>
    </row>
    <row r="432" spans="3:42" ht="14.25" customHeight="1" x14ac:dyDescent="0.75">
      <c r="H432" s="465" t="s">
        <v>891</v>
      </c>
      <c r="I432" s="427"/>
      <c r="J432" s="427"/>
      <c r="K432" s="427"/>
      <c r="L432" s="427"/>
      <c r="M432" s="428"/>
      <c r="N432" s="258" t="s">
        <v>931</v>
      </c>
      <c r="Q432" s="264" t="s">
        <v>932</v>
      </c>
      <c r="R432" s="256"/>
      <c r="S432" s="263"/>
      <c r="T432" s="263"/>
      <c r="U432" s="256"/>
      <c r="V432" s="256"/>
      <c r="W432" s="256"/>
      <c r="X432" s="256"/>
      <c r="Y432" s="256"/>
      <c r="Z432" s="256"/>
      <c r="AA432" s="256"/>
      <c r="AB432" s="257"/>
    </row>
    <row r="433" spans="8:28" ht="14.25" customHeight="1" x14ac:dyDescent="0.75">
      <c r="H433" s="447" t="s">
        <v>933</v>
      </c>
      <c r="I433" s="448"/>
      <c r="J433" s="448"/>
      <c r="K433" s="448"/>
      <c r="L433" s="448"/>
      <c r="M433" s="449"/>
      <c r="N433" s="265"/>
      <c r="O433" s="266"/>
      <c r="P433" s="266"/>
      <c r="Q433" s="256"/>
      <c r="R433" s="257"/>
      <c r="S433" s="256"/>
      <c r="T433" s="263"/>
      <c r="U433" s="256"/>
      <c r="V433" s="256"/>
      <c r="W433" s="256"/>
      <c r="X433" s="256"/>
      <c r="Y433" s="256"/>
      <c r="Z433" s="256"/>
      <c r="AA433" s="256"/>
      <c r="AB433" s="257"/>
    </row>
    <row r="434" spans="8:28" ht="14.25" customHeight="1" x14ac:dyDescent="0.75">
      <c r="H434" s="465" t="s">
        <v>926</v>
      </c>
      <c r="I434" s="427"/>
      <c r="J434" s="427"/>
      <c r="K434" s="427"/>
      <c r="L434" s="427"/>
      <c r="M434" s="428"/>
      <c r="N434" s="466" t="s">
        <v>934</v>
      </c>
      <c r="O434" s="435"/>
      <c r="P434" s="435"/>
      <c r="Q434" s="435"/>
      <c r="R434" s="435"/>
      <c r="S434" s="259"/>
      <c r="T434" s="259"/>
      <c r="U434" s="260"/>
      <c r="V434" s="260"/>
      <c r="W434" s="260"/>
      <c r="X434" s="260"/>
      <c r="Y434" s="260"/>
      <c r="Z434" s="260"/>
      <c r="AA434" s="260"/>
      <c r="AB434" s="261"/>
    </row>
    <row r="435" spans="8:28" ht="14.25" customHeight="1" x14ac:dyDescent="0.6">
      <c r="H435" s="465" t="s">
        <v>927</v>
      </c>
      <c r="I435" s="427"/>
      <c r="J435" s="427"/>
      <c r="K435" s="427"/>
      <c r="L435" s="427"/>
      <c r="M435" s="428"/>
      <c r="N435" s="474" t="s">
        <v>928</v>
      </c>
      <c r="O435" s="475"/>
      <c r="P435" s="475"/>
      <c r="Q435" s="475"/>
      <c r="R435" s="475"/>
      <c r="S435" s="263"/>
      <c r="T435" s="263"/>
      <c r="U435" s="256"/>
      <c r="V435" s="256"/>
      <c r="W435" s="256"/>
      <c r="X435" s="256"/>
      <c r="Y435" s="256"/>
      <c r="Z435" s="256"/>
      <c r="AA435" s="256"/>
      <c r="AB435" s="257"/>
    </row>
    <row r="436" spans="8:28" ht="14.25" customHeight="1" x14ac:dyDescent="0.6">
      <c r="H436" s="465" t="s">
        <v>935</v>
      </c>
      <c r="I436" s="427"/>
      <c r="J436" s="427"/>
      <c r="K436" s="427"/>
      <c r="L436" s="427"/>
      <c r="M436" s="428"/>
      <c r="N436" s="474" t="s">
        <v>928</v>
      </c>
      <c r="O436" s="475"/>
      <c r="P436" s="475"/>
      <c r="Q436" s="475"/>
      <c r="R436" s="475"/>
      <c r="S436" s="263"/>
      <c r="T436" s="263"/>
      <c r="U436" s="256"/>
      <c r="V436" s="256"/>
      <c r="W436" s="256"/>
      <c r="X436" s="256"/>
      <c r="Y436" s="256"/>
      <c r="Z436" s="256"/>
      <c r="AA436" s="256"/>
      <c r="AB436" s="257"/>
    </row>
    <row r="437" spans="8:28" ht="14.25" customHeight="1" x14ac:dyDescent="0.6">
      <c r="H437" s="465" t="s">
        <v>929</v>
      </c>
      <c r="I437" s="427"/>
      <c r="J437" s="427"/>
      <c r="K437" s="427"/>
      <c r="L437" s="427"/>
      <c r="M437" s="428"/>
      <c r="N437" s="474" t="s">
        <v>928</v>
      </c>
      <c r="O437" s="475"/>
      <c r="P437" s="475"/>
      <c r="Q437" s="475"/>
      <c r="R437" s="475"/>
      <c r="S437" s="263"/>
      <c r="T437" s="263"/>
      <c r="U437" s="256"/>
      <c r="V437" s="256"/>
      <c r="W437" s="256"/>
      <c r="X437" s="256"/>
      <c r="Y437" s="256"/>
      <c r="Z437" s="256"/>
      <c r="AA437" s="256"/>
      <c r="AB437" s="257"/>
    </row>
    <row r="438" spans="8:28" ht="14.25" customHeight="1" x14ac:dyDescent="0.6">
      <c r="H438" s="132" t="s">
        <v>936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6953125" defaultRowHeight="14.75" x14ac:dyDescent="0.75"/>
  <cols>
    <col min="1" max="1" width="54" bestFit="1" customWidth="1"/>
    <col min="2" max="2" width="45.7265625" customWidth="1"/>
    <col min="3" max="3" width="89.26953125" customWidth="1"/>
    <col min="4" max="4" width="17.40625" customWidth="1"/>
    <col min="5" max="5" width="21.54296875" bestFit="1" customWidth="1"/>
    <col min="7" max="7" width="10.26953125" bestFit="1" customWidth="1"/>
    <col min="8" max="9" width="10" bestFit="1" customWidth="1"/>
    <col min="10" max="10" width="10.26953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7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7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7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7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489</v>
      </c>
      <c r="D3" s="55" t="s">
        <v>609</v>
      </c>
      <c r="E3" s="55"/>
      <c r="F3" s="55"/>
      <c r="G3" s="55"/>
    </row>
    <row r="4" spans="1:33" ht="15" customHeight="1" x14ac:dyDescent="0.65">
      <c r="C4" s="55" t="s">
        <v>490</v>
      </c>
      <c r="D4" s="55" t="s">
        <v>608</v>
      </c>
      <c r="E4" s="55"/>
      <c r="F4" s="55"/>
      <c r="G4" s="55" t="s">
        <v>607</v>
      </c>
    </row>
    <row r="5" spans="1:33" ht="15" customHeight="1" x14ac:dyDescent="0.65">
      <c r="C5" s="55" t="s">
        <v>491</v>
      </c>
      <c r="D5" s="55" t="s">
        <v>606</v>
      </c>
      <c r="E5" s="55"/>
      <c r="F5" s="55"/>
      <c r="G5" s="55"/>
    </row>
    <row r="6" spans="1:33" ht="15" customHeight="1" x14ac:dyDescent="0.65">
      <c r="C6" s="55" t="s">
        <v>492</v>
      </c>
      <c r="D6" s="55"/>
      <c r="E6" s="55" t="s">
        <v>605</v>
      </c>
      <c r="F6" s="55"/>
      <c r="G6" s="55"/>
    </row>
    <row r="10" spans="1:33" ht="15" customHeight="1" x14ac:dyDescent="0.8">
      <c r="A10" s="43" t="s">
        <v>313</v>
      </c>
      <c r="B10" s="54" t="s">
        <v>43</v>
      </c>
      <c r="AG10" s="51" t="s">
        <v>604</v>
      </c>
    </row>
    <row r="11" spans="1:33" ht="15" customHeight="1" x14ac:dyDescent="0.65">
      <c r="B11" s="53" t="s">
        <v>44</v>
      </c>
      <c r="AG11" s="51" t="s">
        <v>603</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545</v>
      </c>
    </row>
    <row r="73" spans="1:33" x14ac:dyDescent="0.65">
      <c r="B73" s="38" t="s">
        <v>527</v>
      </c>
    </row>
    <row r="74" spans="1:33" ht="15" customHeight="1" x14ac:dyDescent="0.65">
      <c r="B74" s="38" t="s">
        <v>68</v>
      </c>
    </row>
    <row r="75" spans="1:33" ht="15" customHeight="1" x14ac:dyDescent="0.65">
      <c r="B75" s="38" t="s">
        <v>597</v>
      </c>
    </row>
    <row r="76" spans="1:33" ht="15" customHeight="1" x14ac:dyDescent="0.65">
      <c r="B76" s="38" t="s">
        <v>69</v>
      </c>
    </row>
    <row r="77" spans="1:33" ht="15" customHeight="1" x14ac:dyDescent="0.65">
      <c r="B77" s="38" t="s">
        <v>529</v>
      </c>
    </row>
    <row r="78" spans="1:33" ht="15" customHeight="1" x14ac:dyDescent="0.65">
      <c r="B78" s="38" t="s">
        <v>596</v>
      </c>
    </row>
    <row r="79" spans="1:33" x14ac:dyDescent="0.65">
      <c r="B79" s="38" t="s">
        <v>71</v>
      </c>
    </row>
    <row r="80" spans="1:33" ht="15" customHeight="1" x14ac:dyDescent="0.65">
      <c r="B80" s="38" t="s">
        <v>530</v>
      </c>
    </row>
    <row r="81" spans="2:2" x14ac:dyDescent="0.65">
      <c r="B81" s="38" t="s">
        <v>531</v>
      </c>
    </row>
    <row r="82" spans="2:2" ht="15" customHeight="1" x14ac:dyDescent="0.65">
      <c r="B82" s="38" t="s">
        <v>532</v>
      </c>
    </row>
    <row r="83" spans="2:2" ht="15" customHeight="1" x14ac:dyDescent="0.65">
      <c r="B83" s="38" t="s">
        <v>533</v>
      </c>
    </row>
    <row r="84" spans="2:2" ht="15" customHeight="1" x14ac:dyDescent="0.65">
      <c r="B84" s="38" t="s">
        <v>534</v>
      </c>
    </row>
    <row r="85" spans="2:2" ht="15" customHeight="1" x14ac:dyDescent="0.65">
      <c r="B85" s="38" t="s">
        <v>535</v>
      </c>
    </row>
    <row r="86" spans="2:2" ht="15" customHeight="1" x14ac:dyDescent="0.65">
      <c r="B86" s="38" t="s">
        <v>192</v>
      </c>
    </row>
    <row r="87" spans="2:2" ht="15" customHeight="1" x14ac:dyDescent="0.65">
      <c r="B87" s="38" t="s">
        <v>72</v>
      </c>
    </row>
    <row r="88" spans="2:2" ht="15" customHeight="1" x14ac:dyDescent="0.65">
      <c r="B88" s="38" t="s">
        <v>536</v>
      </c>
    </row>
    <row r="89" spans="2:2" ht="15" customHeight="1" x14ac:dyDescent="0.65">
      <c r="B89" s="38" t="s">
        <v>595</v>
      </c>
    </row>
    <row r="90" spans="2:2" ht="15" customHeight="1" x14ac:dyDescent="0.65">
      <c r="B90" s="38" t="s">
        <v>73</v>
      </c>
    </row>
    <row r="91" spans="2:2" ht="15" customHeight="1" x14ac:dyDescent="0.65">
      <c r="B91" s="38" t="s">
        <v>538</v>
      </c>
    </row>
    <row r="92" spans="2:2" x14ac:dyDescent="0.65">
      <c r="B92" s="38" t="s">
        <v>539</v>
      </c>
    </row>
    <row r="93" spans="2:2" ht="15" customHeight="1" x14ac:dyDescent="0.65">
      <c r="B93" s="38" t="s">
        <v>74</v>
      </c>
    </row>
    <row r="94" spans="2:2" ht="15" customHeight="1" x14ac:dyDescent="0.65">
      <c r="B94" s="38" t="s">
        <v>540</v>
      </c>
    </row>
    <row r="95" spans="2:2" ht="15" customHeight="1" x14ac:dyDescent="0.65">
      <c r="B95" s="38" t="s">
        <v>541</v>
      </c>
    </row>
    <row r="96" spans="2:2" ht="15" customHeight="1" x14ac:dyDescent="0.65">
      <c r="B96" s="38" t="s">
        <v>542</v>
      </c>
    </row>
    <row r="97" spans="2:33" ht="15" customHeight="1" x14ac:dyDescent="0.65">
      <c r="B97" s="38" t="s">
        <v>543</v>
      </c>
    </row>
    <row r="98" spans="2:33" ht="15" customHeight="1" x14ac:dyDescent="0.65">
      <c r="B98" s="38" t="s">
        <v>544</v>
      </c>
    </row>
    <row r="99" spans="2:33" ht="15" customHeight="1" x14ac:dyDescent="0.65">
      <c r="B99" s="38" t="s">
        <v>594</v>
      </c>
    </row>
    <row r="100" spans="2:33" ht="15" customHeight="1" x14ac:dyDescent="0.65">
      <c r="B100" s="38" t="s">
        <v>593</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7"/>
      <c r="C112" s="477"/>
      <c r="D112" s="477"/>
      <c r="E112" s="477"/>
      <c r="F112" s="477"/>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77"/>
      <c r="AG112" s="477"/>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7"/>
      <c r="C308" s="477"/>
      <c r="D308" s="477"/>
      <c r="E308" s="477"/>
      <c r="F308" s="477"/>
      <c r="G308" s="477"/>
      <c r="H308" s="477"/>
      <c r="I308" s="477"/>
      <c r="J308" s="477"/>
      <c r="K308" s="477"/>
      <c r="L308" s="477"/>
      <c r="M308" s="477"/>
      <c r="N308" s="477"/>
      <c r="O308" s="477"/>
      <c r="P308" s="477"/>
      <c r="Q308" s="477"/>
      <c r="R308" s="477"/>
      <c r="S308" s="477"/>
      <c r="T308" s="477"/>
      <c r="U308" s="477"/>
      <c r="V308" s="477"/>
      <c r="W308" s="477"/>
      <c r="X308" s="477"/>
      <c r="Y308" s="477"/>
      <c r="Z308" s="477"/>
      <c r="AA308" s="477"/>
      <c r="AB308" s="477"/>
      <c r="AC308" s="477"/>
      <c r="AD308" s="477"/>
      <c r="AE308" s="477"/>
      <c r="AF308" s="477"/>
      <c r="AG308" s="477"/>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7"/>
      <c r="C511" s="477"/>
      <c r="D511" s="477"/>
      <c r="E511" s="477"/>
      <c r="F511" s="477"/>
      <c r="G511" s="477"/>
      <c r="H511" s="477"/>
      <c r="I511" s="477"/>
      <c r="J511" s="477"/>
      <c r="K511" s="477"/>
      <c r="L511" s="477"/>
      <c r="M511" s="477"/>
      <c r="N511" s="477"/>
      <c r="O511" s="477"/>
      <c r="P511" s="477"/>
      <c r="Q511" s="477"/>
      <c r="R511" s="477"/>
      <c r="S511" s="477"/>
      <c r="T511" s="477"/>
      <c r="U511" s="477"/>
      <c r="V511" s="477"/>
      <c r="W511" s="477"/>
      <c r="X511" s="477"/>
      <c r="Y511" s="477"/>
      <c r="Z511" s="477"/>
      <c r="AA511" s="477"/>
      <c r="AB511" s="477"/>
      <c r="AC511" s="477"/>
      <c r="AD511" s="477"/>
      <c r="AE511" s="477"/>
      <c r="AF511" s="477"/>
      <c r="AG511" s="477"/>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7"/>
      <c r="C712" s="477"/>
      <c r="D712" s="477"/>
      <c r="E712" s="477"/>
      <c r="F712" s="477"/>
      <c r="G712" s="477"/>
      <c r="H712" s="477"/>
      <c r="I712" s="477"/>
      <c r="J712" s="477"/>
      <c r="K712" s="477"/>
      <c r="L712" s="477"/>
      <c r="M712" s="477"/>
      <c r="N712" s="477"/>
      <c r="O712" s="477"/>
      <c r="P712" s="477"/>
      <c r="Q712" s="477"/>
      <c r="R712" s="477"/>
      <c r="S712" s="477"/>
      <c r="T712" s="477"/>
      <c r="U712" s="477"/>
      <c r="V712" s="477"/>
      <c r="W712" s="477"/>
      <c r="X712" s="477"/>
      <c r="Y712" s="477"/>
      <c r="Z712" s="477"/>
      <c r="AA712" s="477"/>
      <c r="AB712" s="477"/>
      <c r="AC712" s="477"/>
      <c r="AD712" s="477"/>
      <c r="AE712" s="477"/>
      <c r="AF712" s="477"/>
      <c r="AG712" s="477"/>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7"/>
      <c r="C887" s="477"/>
      <c r="D887" s="477"/>
      <c r="E887" s="477"/>
      <c r="F887" s="477"/>
      <c r="G887" s="477"/>
      <c r="H887" s="477"/>
      <c r="I887" s="477"/>
      <c r="J887" s="477"/>
      <c r="K887" s="477"/>
      <c r="L887" s="477"/>
      <c r="M887" s="477"/>
      <c r="N887" s="477"/>
      <c r="O887" s="477"/>
      <c r="P887" s="477"/>
      <c r="Q887" s="477"/>
      <c r="R887" s="477"/>
      <c r="S887" s="477"/>
      <c r="T887" s="477"/>
      <c r="U887" s="477"/>
      <c r="V887" s="477"/>
      <c r="W887" s="477"/>
      <c r="X887" s="477"/>
      <c r="Y887" s="477"/>
      <c r="Z887" s="477"/>
      <c r="AA887" s="477"/>
      <c r="AB887" s="477"/>
      <c r="AC887" s="477"/>
      <c r="AD887" s="477"/>
      <c r="AE887" s="477"/>
      <c r="AF887" s="477"/>
      <c r="AG887" s="477"/>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7"/>
      <c r="C1100" s="477"/>
      <c r="D1100" s="477"/>
      <c r="E1100" s="477"/>
      <c r="F1100" s="477"/>
      <c r="G1100" s="477"/>
      <c r="H1100" s="477"/>
      <c r="I1100" s="477"/>
      <c r="J1100" s="477"/>
      <c r="K1100" s="477"/>
      <c r="L1100" s="477"/>
      <c r="M1100" s="477"/>
      <c r="N1100" s="477"/>
      <c r="O1100" s="477"/>
      <c r="P1100" s="477"/>
      <c r="Q1100" s="477"/>
      <c r="R1100" s="477"/>
      <c r="S1100" s="477"/>
      <c r="T1100" s="477"/>
      <c r="U1100" s="477"/>
      <c r="V1100" s="477"/>
      <c r="W1100" s="477"/>
      <c r="X1100" s="477"/>
      <c r="Y1100" s="477"/>
      <c r="Z1100" s="477"/>
      <c r="AA1100" s="477"/>
      <c r="AB1100" s="477"/>
      <c r="AC1100" s="477"/>
      <c r="AD1100" s="477"/>
      <c r="AE1100" s="477"/>
      <c r="AF1100" s="477"/>
      <c r="AG1100" s="477"/>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7"/>
      <c r="C1227" s="477"/>
      <c r="D1227" s="477"/>
      <c r="E1227" s="477"/>
      <c r="F1227" s="477"/>
      <c r="G1227" s="477"/>
      <c r="H1227" s="477"/>
      <c r="I1227" s="477"/>
      <c r="J1227" s="477"/>
      <c r="K1227" s="477"/>
      <c r="L1227" s="477"/>
      <c r="M1227" s="477"/>
      <c r="N1227" s="477"/>
      <c r="O1227" s="477"/>
      <c r="P1227" s="477"/>
      <c r="Q1227" s="477"/>
      <c r="R1227" s="477"/>
      <c r="S1227" s="477"/>
      <c r="T1227" s="477"/>
      <c r="U1227" s="477"/>
      <c r="V1227" s="477"/>
      <c r="W1227" s="477"/>
      <c r="X1227" s="477"/>
      <c r="Y1227" s="477"/>
      <c r="Z1227" s="477"/>
      <c r="AA1227" s="477"/>
      <c r="AB1227" s="477"/>
      <c r="AC1227" s="477"/>
      <c r="AD1227" s="477"/>
      <c r="AE1227" s="477"/>
      <c r="AF1227" s="477"/>
      <c r="AG1227" s="477"/>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7"/>
      <c r="C1390" s="477"/>
      <c r="D1390" s="477"/>
      <c r="E1390" s="477"/>
      <c r="F1390" s="477"/>
      <c r="G1390" s="477"/>
      <c r="H1390" s="477"/>
      <c r="I1390" s="477"/>
      <c r="J1390" s="477"/>
      <c r="K1390" s="477"/>
      <c r="L1390" s="477"/>
      <c r="M1390" s="477"/>
      <c r="N1390" s="477"/>
      <c r="O1390" s="477"/>
      <c r="P1390" s="477"/>
      <c r="Q1390" s="477"/>
      <c r="R1390" s="477"/>
      <c r="S1390" s="477"/>
      <c r="T1390" s="477"/>
      <c r="U1390" s="477"/>
      <c r="V1390" s="477"/>
      <c r="W1390" s="477"/>
      <c r="X1390" s="477"/>
      <c r="Y1390" s="477"/>
      <c r="Z1390" s="477"/>
      <c r="AA1390" s="477"/>
      <c r="AB1390" s="477"/>
      <c r="AC1390" s="477"/>
      <c r="AD1390" s="477"/>
      <c r="AE1390" s="477"/>
      <c r="AF1390" s="477"/>
      <c r="AG1390" s="477"/>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7"/>
      <c r="C1502" s="477"/>
      <c r="D1502" s="477"/>
      <c r="E1502" s="477"/>
      <c r="F1502" s="477"/>
      <c r="G1502" s="477"/>
      <c r="H1502" s="477"/>
      <c r="I1502" s="477"/>
      <c r="J1502" s="477"/>
      <c r="K1502" s="477"/>
      <c r="L1502" s="477"/>
      <c r="M1502" s="477"/>
      <c r="N1502" s="477"/>
      <c r="O1502" s="477"/>
      <c r="P1502" s="477"/>
      <c r="Q1502" s="477"/>
      <c r="R1502" s="477"/>
      <c r="S1502" s="477"/>
      <c r="T1502" s="477"/>
      <c r="U1502" s="477"/>
      <c r="V1502" s="477"/>
      <c r="W1502" s="477"/>
      <c r="X1502" s="477"/>
      <c r="Y1502" s="477"/>
      <c r="Z1502" s="477"/>
      <c r="AA1502" s="477"/>
      <c r="AB1502" s="477"/>
      <c r="AC1502" s="477"/>
      <c r="AD1502" s="477"/>
      <c r="AE1502" s="477"/>
      <c r="AF1502" s="477"/>
      <c r="AG1502" s="477"/>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7"/>
      <c r="C1604" s="477"/>
      <c r="D1604" s="477"/>
      <c r="E1604" s="477"/>
      <c r="F1604" s="477"/>
      <c r="G1604" s="477"/>
      <c r="H1604" s="477"/>
      <c r="I1604" s="477"/>
      <c r="J1604" s="477"/>
      <c r="K1604" s="477"/>
      <c r="L1604" s="477"/>
      <c r="M1604" s="477"/>
      <c r="N1604" s="477"/>
      <c r="O1604" s="477"/>
      <c r="P1604" s="477"/>
      <c r="Q1604" s="477"/>
      <c r="R1604" s="477"/>
      <c r="S1604" s="477"/>
      <c r="T1604" s="477"/>
      <c r="U1604" s="477"/>
      <c r="V1604" s="477"/>
      <c r="W1604" s="477"/>
      <c r="X1604" s="477"/>
      <c r="Y1604" s="477"/>
      <c r="Z1604" s="477"/>
      <c r="AA1604" s="477"/>
      <c r="AB1604" s="477"/>
      <c r="AC1604" s="477"/>
      <c r="AD1604" s="477"/>
      <c r="AE1604" s="477"/>
      <c r="AF1604" s="477"/>
      <c r="AG1604" s="477"/>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7"/>
      <c r="C1698" s="477"/>
      <c r="D1698" s="477"/>
      <c r="E1698" s="477"/>
      <c r="F1698" s="477"/>
      <c r="G1698" s="477"/>
      <c r="H1698" s="477"/>
      <c r="I1698" s="477"/>
      <c r="J1698" s="477"/>
      <c r="K1698" s="477"/>
      <c r="L1698" s="477"/>
      <c r="M1698" s="477"/>
      <c r="N1698" s="477"/>
      <c r="O1698" s="477"/>
      <c r="P1698" s="477"/>
      <c r="Q1698" s="477"/>
      <c r="R1698" s="477"/>
      <c r="S1698" s="477"/>
      <c r="T1698" s="477"/>
      <c r="U1698" s="477"/>
      <c r="V1698" s="477"/>
      <c r="W1698" s="477"/>
      <c r="X1698" s="477"/>
      <c r="Y1698" s="477"/>
      <c r="Z1698" s="477"/>
      <c r="AA1698" s="477"/>
      <c r="AB1698" s="477"/>
      <c r="AC1698" s="477"/>
      <c r="AD1698" s="477"/>
      <c r="AE1698" s="477"/>
      <c r="AF1698" s="477"/>
      <c r="AG1698" s="477"/>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7"/>
      <c r="C1945" s="477"/>
      <c r="D1945" s="477"/>
      <c r="E1945" s="477"/>
      <c r="F1945" s="477"/>
      <c r="G1945" s="477"/>
      <c r="H1945" s="477"/>
      <c r="I1945" s="477"/>
      <c r="J1945" s="477"/>
      <c r="K1945" s="477"/>
      <c r="L1945" s="477"/>
      <c r="M1945" s="477"/>
      <c r="N1945" s="477"/>
      <c r="O1945" s="477"/>
      <c r="P1945" s="477"/>
      <c r="Q1945" s="477"/>
      <c r="R1945" s="477"/>
      <c r="S1945" s="477"/>
      <c r="T1945" s="477"/>
      <c r="U1945" s="477"/>
      <c r="V1945" s="477"/>
      <c r="W1945" s="477"/>
      <c r="X1945" s="477"/>
      <c r="Y1945" s="477"/>
      <c r="Z1945" s="477"/>
      <c r="AA1945" s="477"/>
      <c r="AB1945" s="477"/>
      <c r="AC1945" s="477"/>
      <c r="AD1945" s="477"/>
      <c r="AE1945" s="477"/>
      <c r="AF1945" s="477"/>
      <c r="AG1945" s="477"/>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7"/>
      <c r="C2031" s="477"/>
      <c r="D2031" s="477"/>
      <c r="E2031" s="477"/>
      <c r="F2031" s="477"/>
      <c r="G2031" s="477"/>
      <c r="H2031" s="477"/>
      <c r="I2031" s="477"/>
      <c r="J2031" s="477"/>
      <c r="K2031" s="477"/>
      <c r="L2031" s="477"/>
      <c r="M2031" s="477"/>
      <c r="N2031" s="477"/>
      <c r="O2031" s="477"/>
      <c r="P2031" s="477"/>
      <c r="Q2031" s="477"/>
      <c r="R2031" s="477"/>
      <c r="S2031" s="477"/>
      <c r="T2031" s="477"/>
      <c r="U2031" s="477"/>
      <c r="V2031" s="477"/>
      <c r="W2031" s="477"/>
      <c r="X2031" s="477"/>
      <c r="Y2031" s="477"/>
      <c r="Z2031" s="477"/>
      <c r="AA2031" s="477"/>
      <c r="AB2031" s="477"/>
      <c r="AC2031" s="477"/>
      <c r="AD2031" s="477"/>
      <c r="AE2031" s="477"/>
      <c r="AF2031" s="477"/>
      <c r="AG2031" s="477"/>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7"/>
      <c r="C2153" s="477"/>
      <c r="D2153" s="477"/>
      <c r="E2153" s="477"/>
      <c r="F2153" s="477"/>
      <c r="G2153" s="477"/>
      <c r="H2153" s="477"/>
      <c r="I2153" s="477"/>
      <c r="J2153" s="477"/>
      <c r="K2153" s="477"/>
      <c r="L2153" s="477"/>
      <c r="M2153" s="477"/>
      <c r="N2153" s="477"/>
      <c r="O2153" s="477"/>
      <c r="P2153" s="477"/>
      <c r="Q2153" s="477"/>
      <c r="R2153" s="477"/>
      <c r="S2153" s="477"/>
      <c r="T2153" s="477"/>
      <c r="U2153" s="477"/>
      <c r="V2153" s="477"/>
      <c r="W2153" s="477"/>
      <c r="X2153" s="477"/>
      <c r="Y2153" s="477"/>
      <c r="Z2153" s="477"/>
      <c r="AA2153" s="477"/>
      <c r="AB2153" s="477"/>
      <c r="AC2153" s="477"/>
      <c r="AD2153" s="477"/>
      <c r="AE2153" s="477"/>
      <c r="AF2153" s="477"/>
      <c r="AG2153" s="477"/>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7"/>
      <c r="C2317" s="477"/>
      <c r="D2317" s="477"/>
      <c r="E2317" s="477"/>
      <c r="F2317" s="477"/>
      <c r="G2317" s="477"/>
      <c r="H2317" s="477"/>
      <c r="I2317" s="477"/>
      <c r="J2317" s="477"/>
      <c r="K2317" s="477"/>
      <c r="L2317" s="477"/>
      <c r="M2317" s="477"/>
      <c r="N2317" s="477"/>
      <c r="O2317" s="477"/>
      <c r="P2317" s="477"/>
      <c r="Q2317" s="477"/>
      <c r="R2317" s="477"/>
      <c r="S2317" s="477"/>
      <c r="T2317" s="477"/>
      <c r="U2317" s="477"/>
      <c r="V2317" s="477"/>
      <c r="W2317" s="477"/>
      <c r="X2317" s="477"/>
      <c r="Y2317" s="477"/>
      <c r="Z2317" s="477"/>
      <c r="AA2317" s="477"/>
      <c r="AB2317" s="477"/>
      <c r="AC2317" s="477"/>
      <c r="AD2317" s="477"/>
      <c r="AE2317" s="477"/>
      <c r="AF2317" s="477"/>
      <c r="AG2317" s="477"/>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7"/>
      <c r="C2419" s="477"/>
      <c r="D2419" s="477"/>
      <c r="E2419" s="477"/>
      <c r="F2419" s="477"/>
      <c r="G2419" s="477"/>
      <c r="H2419" s="477"/>
      <c r="I2419" s="477"/>
      <c r="J2419" s="477"/>
      <c r="K2419" s="477"/>
      <c r="L2419" s="477"/>
      <c r="M2419" s="477"/>
      <c r="N2419" s="477"/>
      <c r="O2419" s="477"/>
      <c r="P2419" s="477"/>
      <c r="Q2419" s="477"/>
      <c r="R2419" s="477"/>
      <c r="S2419" s="477"/>
      <c r="T2419" s="477"/>
      <c r="U2419" s="477"/>
      <c r="V2419" s="477"/>
      <c r="W2419" s="477"/>
      <c r="X2419" s="477"/>
      <c r="Y2419" s="477"/>
      <c r="Z2419" s="477"/>
      <c r="AA2419" s="477"/>
      <c r="AB2419" s="477"/>
      <c r="AC2419" s="477"/>
      <c r="AD2419" s="477"/>
      <c r="AE2419" s="477"/>
      <c r="AF2419" s="477"/>
      <c r="AG2419" s="477"/>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7"/>
      <c r="C2509" s="477"/>
      <c r="D2509" s="477"/>
      <c r="E2509" s="477"/>
      <c r="F2509" s="477"/>
      <c r="G2509" s="477"/>
      <c r="H2509" s="477"/>
      <c r="I2509" s="477"/>
      <c r="J2509" s="477"/>
      <c r="K2509" s="477"/>
      <c r="L2509" s="477"/>
      <c r="M2509" s="477"/>
      <c r="N2509" s="477"/>
      <c r="O2509" s="477"/>
      <c r="P2509" s="477"/>
      <c r="Q2509" s="477"/>
      <c r="R2509" s="477"/>
      <c r="S2509" s="477"/>
      <c r="T2509" s="477"/>
      <c r="U2509" s="477"/>
      <c r="V2509" s="477"/>
      <c r="W2509" s="477"/>
      <c r="X2509" s="477"/>
      <c r="Y2509" s="477"/>
      <c r="Z2509" s="477"/>
      <c r="AA2509" s="477"/>
      <c r="AB2509" s="477"/>
      <c r="AC2509" s="477"/>
      <c r="AD2509" s="477"/>
      <c r="AE2509" s="477"/>
      <c r="AF2509" s="477"/>
      <c r="AG2509" s="477"/>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7"/>
      <c r="C2598" s="477"/>
      <c r="D2598" s="477"/>
      <c r="E2598" s="477"/>
      <c r="F2598" s="477"/>
      <c r="G2598" s="477"/>
      <c r="H2598" s="477"/>
      <c r="I2598" s="477"/>
      <c r="J2598" s="477"/>
      <c r="K2598" s="477"/>
      <c r="L2598" s="477"/>
      <c r="M2598" s="477"/>
      <c r="N2598" s="477"/>
      <c r="O2598" s="477"/>
      <c r="P2598" s="477"/>
      <c r="Q2598" s="477"/>
      <c r="R2598" s="477"/>
      <c r="S2598" s="477"/>
      <c r="T2598" s="477"/>
      <c r="U2598" s="477"/>
      <c r="V2598" s="477"/>
      <c r="W2598" s="477"/>
      <c r="X2598" s="477"/>
      <c r="Y2598" s="477"/>
      <c r="Z2598" s="477"/>
      <c r="AA2598" s="477"/>
      <c r="AB2598" s="477"/>
      <c r="AC2598" s="477"/>
      <c r="AD2598" s="477"/>
      <c r="AE2598" s="477"/>
      <c r="AF2598" s="477"/>
      <c r="AG2598" s="477"/>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7"/>
      <c r="C2719" s="477"/>
      <c r="D2719" s="477"/>
      <c r="E2719" s="477"/>
      <c r="F2719" s="477"/>
      <c r="G2719" s="477"/>
      <c r="H2719" s="477"/>
      <c r="I2719" s="477"/>
      <c r="J2719" s="477"/>
      <c r="K2719" s="477"/>
      <c r="L2719" s="477"/>
      <c r="M2719" s="477"/>
      <c r="N2719" s="477"/>
      <c r="O2719" s="477"/>
      <c r="P2719" s="477"/>
      <c r="Q2719" s="477"/>
      <c r="R2719" s="477"/>
      <c r="S2719" s="477"/>
      <c r="T2719" s="477"/>
      <c r="U2719" s="477"/>
      <c r="V2719" s="477"/>
      <c r="W2719" s="477"/>
      <c r="X2719" s="477"/>
      <c r="Y2719" s="477"/>
      <c r="Z2719" s="477"/>
      <c r="AA2719" s="477"/>
      <c r="AB2719" s="477"/>
      <c r="AC2719" s="477"/>
      <c r="AD2719" s="477"/>
      <c r="AE2719" s="477"/>
      <c r="AF2719" s="477"/>
      <c r="AG2719" s="477"/>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7"/>
      <c r="C2837" s="477"/>
      <c r="D2837" s="477"/>
      <c r="E2837" s="477"/>
      <c r="F2837" s="477"/>
      <c r="G2837" s="477"/>
      <c r="H2837" s="477"/>
      <c r="I2837" s="477"/>
      <c r="J2837" s="477"/>
      <c r="K2837" s="477"/>
      <c r="L2837" s="477"/>
      <c r="M2837" s="477"/>
      <c r="N2837" s="477"/>
      <c r="O2837" s="477"/>
      <c r="P2837" s="477"/>
      <c r="Q2837" s="477"/>
      <c r="R2837" s="477"/>
      <c r="S2837" s="477"/>
      <c r="T2837" s="477"/>
      <c r="U2837" s="477"/>
      <c r="V2837" s="477"/>
      <c r="W2837" s="477"/>
      <c r="X2837" s="477"/>
      <c r="Y2837" s="477"/>
      <c r="Z2837" s="477"/>
      <c r="AA2837" s="477"/>
      <c r="AB2837" s="477"/>
      <c r="AC2837" s="477"/>
      <c r="AD2837" s="477"/>
      <c r="AE2837" s="477"/>
      <c r="AF2837" s="477"/>
      <c r="AG2837" s="477"/>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Inflation Reduction Act - Elec</vt:lpstr>
      <vt:lpstr>Inflation Reduction Act - Hydn</vt:lpstr>
      <vt:lpstr>Current Policies</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Kayleigh Rubin</cp:lastModifiedBy>
  <dcterms:created xsi:type="dcterms:W3CDTF">2014-08-21T02:04:37Z</dcterms:created>
  <dcterms:modified xsi:type="dcterms:W3CDTF">2025-03-04T20:13:03Z</dcterms:modified>
</cp:coreProperties>
</file>